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J73" i="1"/>
  <c r="J72" i="1"/>
  <c r="J71" i="1"/>
  <c r="J68" i="1"/>
  <c r="J67" i="1"/>
  <c r="J65" i="1"/>
  <c r="K20" i="1"/>
  <c r="J20" i="1"/>
  <c r="J19" i="1"/>
  <c r="J28" i="1" l="1"/>
  <c r="K28" i="1" s="1"/>
  <c r="L28" i="1" s="1"/>
  <c r="K6" i="1"/>
  <c r="L6" i="1" s="1"/>
  <c r="J104" i="1"/>
  <c r="J103" i="1"/>
  <c r="K103" i="1" s="1"/>
  <c r="L103" i="1" s="1"/>
  <c r="J47" i="1"/>
  <c r="J88" i="1"/>
  <c r="J80" i="1"/>
  <c r="J81" i="1"/>
  <c r="J34" i="1"/>
  <c r="K34" i="1"/>
  <c r="L34" i="1" s="1"/>
  <c r="J35" i="1"/>
  <c r="K35" i="1" s="1"/>
  <c r="L35" i="1" s="1"/>
  <c r="J91" i="1"/>
  <c r="J92" i="1"/>
  <c r="K92" i="1" s="1"/>
  <c r="L92" i="1" s="1"/>
  <c r="J9" i="1"/>
  <c r="J25" i="1"/>
  <c r="J87" i="1"/>
  <c r="J14" i="1"/>
  <c r="J17" i="1"/>
  <c r="J27" i="1"/>
  <c r="K27" i="1" s="1"/>
  <c r="L27" i="1" s="1"/>
  <c r="J12" i="1"/>
  <c r="K12" i="1"/>
  <c r="L12" i="1" s="1"/>
  <c r="J96" i="1"/>
  <c r="K96" i="1" s="1"/>
  <c r="L96" i="1" s="1"/>
  <c r="J86" i="1"/>
  <c r="K86" i="1" s="1"/>
  <c r="L86" i="1" s="1"/>
  <c r="J60" i="1"/>
  <c r="J13" i="1"/>
  <c r="J15" i="1"/>
  <c r="K15" i="1"/>
  <c r="L15" i="1" s="1"/>
  <c r="J98" i="1"/>
  <c r="L4" i="1"/>
  <c r="L7" i="1"/>
  <c r="L8" i="1"/>
  <c r="L10" i="1"/>
  <c r="L11" i="1"/>
  <c r="L16" i="1"/>
  <c r="L18" i="1"/>
  <c r="L20" i="1"/>
  <c r="L22" i="1"/>
  <c r="L23" i="1"/>
  <c r="L24" i="1"/>
  <c r="L26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6" i="1"/>
  <c r="L48" i="1"/>
  <c r="L49" i="1"/>
  <c r="L50" i="1"/>
  <c r="L52" i="1"/>
  <c r="L54" i="1"/>
  <c r="L55" i="1"/>
  <c r="L56" i="1"/>
  <c r="L57" i="1"/>
  <c r="L59" i="1"/>
  <c r="L61" i="1"/>
  <c r="L66" i="1"/>
  <c r="L70" i="1"/>
  <c r="L76" i="1"/>
  <c r="L79" i="1"/>
  <c r="L82" i="1"/>
  <c r="L83" i="1"/>
  <c r="L89" i="1"/>
  <c r="L90" i="1"/>
  <c r="L94" i="1"/>
  <c r="L95" i="1"/>
  <c r="L97" i="1"/>
  <c r="L99" i="1"/>
  <c r="L100" i="1"/>
  <c r="L101" i="1"/>
  <c r="L102" i="1"/>
  <c r="L105" i="1"/>
  <c r="L106" i="1"/>
  <c r="K2" i="1"/>
  <c r="L2" i="1" s="1"/>
  <c r="K3" i="1"/>
  <c r="L3" i="1" s="1"/>
  <c r="K4" i="1"/>
  <c r="K5" i="1"/>
  <c r="L5" i="1" s="1"/>
  <c r="K7" i="1"/>
  <c r="K8" i="1"/>
  <c r="K9" i="1"/>
  <c r="L9" i="1" s="1"/>
  <c r="K10" i="1"/>
  <c r="K11" i="1"/>
  <c r="K13" i="1"/>
  <c r="L13" i="1" s="1"/>
  <c r="K14" i="1"/>
  <c r="L14" i="1" s="1"/>
  <c r="K16" i="1"/>
  <c r="K17" i="1"/>
  <c r="L17" i="1" s="1"/>
  <c r="K18" i="1"/>
  <c r="K19" i="1"/>
  <c r="L19" i="1" s="1"/>
  <c r="K21" i="1"/>
  <c r="L21" i="1" s="1"/>
  <c r="K22" i="1"/>
  <c r="K23" i="1"/>
  <c r="K24" i="1"/>
  <c r="K25" i="1"/>
  <c r="L25" i="1" s="1"/>
  <c r="K26" i="1"/>
  <c r="K29" i="1"/>
  <c r="K30" i="1"/>
  <c r="K31" i="1"/>
  <c r="K32" i="1"/>
  <c r="K33" i="1"/>
  <c r="K36" i="1"/>
  <c r="K37" i="1"/>
  <c r="K38" i="1"/>
  <c r="K39" i="1"/>
  <c r="K40" i="1"/>
  <c r="K41" i="1"/>
  <c r="K42" i="1"/>
  <c r="K43" i="1"/>
  <c r="K44" i="1"/>
  <c r="L44" i="1" s="1"/>
  <c r="K45" i="1"/>
  <c r="L45" i="1" s="1"/>
  <c r="K46" i="1"/>
  <c r="K47" i="1"/>
  <c r="L47" i="1" s="1"/>
  <c r="K48" i="1"/>
  <c r="K49" i="1"/>
  <c r="K50" i="1"/>
  <c r="K51" i="1"/>
  <c r="L51" i="1" s="1"/>
  <c r="K52" i="1"/>
  <c r="K53" i="1"/>
  <c r="L53" i="1" s="1"/>
  <c r="K54" i="1"/>
  <c r="K55" i="1"/>
  <c r="K56" i="1"/>
  <c r="K57" i="1"/>
  <c r="K58" i="1"/>
  <c r="L58" i="1" s="1"/>
  <c r="K59" i="1"/>
  <c r="K60" i="1"/>
  <c r="L60" i="1" s="1"/>
  <c r="K61" i="1"/>
  <c r="K62" i="1"/>
  <c r="L62" i="1" s="1"/>
  <c r="K63" i="1"/>
  <c r="L63" i="1" s="1"/>
  <c r="K64" i="1"/>
  <c r="L64" i="1" s="1"/>
  <c r="K65" i="1"/>
  <c r="L65" i="1" s="1"/>
  <c r="K66" i="1"/>
  <c r="K67" i="1"/>
  <c r="L67" i="1" s="1"/>
  <c r="K68" i="1"/>
  <c r="L68" i="1" s="1"/>
  <c r="K69" i="1"/>
  <c r="L69" i="1" s="1"/>
  <c r="K70" i="1"/>
  <c r="K71" i="1"/>
  <c r="L71" i="1" s="1"/>
  <c r="K72" i="1"/>
  <c r="L72" i="1" s="1"/>
  <c r="K73" i="1"/>
  <c r="L73" i="1" s="1"/>
  <c r="K74" i="1"/>
  <c r="L74" i="1" s="1"/>
  <c r="K75" i="1"/>
  <c r="L75" i="1" s="1"/>
  <c r="K76" i="1"/>
  <c r="K77" i="1"/>
  <c r="L77" i="1" s="1"/>
  <c r="K78" i="1"/>
  <c r="L78" i="1" s="1"/>
  <c r="K79" i="1"/>
  <c r="K80" i="1"/>
  <c r="L80" i="1" s="1"/>
  <c r="K81" i="1"/>
  <c r="L81" i="1" s="1"/>
  <c r="K82" i="1"/>
  <c r="K83" i="1"/>
  <c r="K84" i="1"/>
  <c r="L84" i="1" s="1"/>
  <c r="K85" i="1"/>
  <c r="L85" i="1" s="1"/>
  <c r="K87" i="1"/>
  <c r="L87" i="1" s="1"/>
  <c r="K88" i="1"/>
  <c r="L88" i="1" s="1"/>
  <c r="K89" i="1"/>
  <c r="K90" i="1"/>
  <c r="K91" i="1"/>
  <c r="L91" i="1" s="1"/>
  <c r="K93" i="1"/>
  <c r="L93" i="1" s="1"/>
  <c r="K94" i="1"/>
  <c r="K95" i="1"/>
  <c r="K97" i="1"/>
  <c r="K98" i="1"/>
  <c r="L98" i="1" s="1"/>
  <c r="K99" i="1"/>
  <c r="K100" i="1"/>
  <c r="K101" i="1"/>
  <c r="K102" i="1"/>
  <c r="K104" i="1"/>
  <c r="L104" i="1" s="1"/>
  <c r="K105" i="1"/>
  <c r="K106" i="1"/>
  <c r="K107" i="1"/>
  <c r="L107" i="1" s="1"/>
  <c r="K108" i="1"/>
  <c r="L108" i="1" s="1"/>
  <c r="K109" i="1"/>
  <c r="L109" i="1" s="1"/>
  <c r="J44" i="1"/>
</calcChain>
</file>

<file path=xl/comments1.xml><?xml version="1.0" encoding="utf-8"?>
<comments xmlns="http://schemas.openxmlformats.org/spreadsheetml/2006/main">
  <authors>
    <author>الكاتب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24 كيس * 170جم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الكرتونة 4 قالب و القالب 2.3كيلو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الكرتونة 4 علبة و العلبه 3.78ك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الكرتونة 10 كيس و الكيس 836 جرام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الكرتونة 4 علبه و العلبة 2.750 ك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الكرتونه 4 جالون و الجالون 3كيلو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12*12*20جم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20جم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27زجاجه*250مللى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25ك الكيس
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كرتونة 6 حبه و الحبه 3ك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15 ك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50*20 الكرتونه 100حبه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كرتونة 800 حبه 8شده
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الكرتونه 400 حبه فى 4 شده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الكرتونه 300 حبه على 3 ربطه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20كيس *454جم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2.5ك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Hazem
كيس2ك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كرتونة 12 علبه *450جرام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18 لتر
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بروست 17لتر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1000حبه *9جم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الكرتونه 8 كيس و الكيس به 15 قطعه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كرتونة 8 كيس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كيس 1 ك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الكرتونة 4 كيس و الكيس 2.5ك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الكاتب:</t>
        </r>
        <r>
          <rPr>
            <sz val="9"/>
            <color indexed="81"/>
            <rFont val="Tahoma"/>
            <family val="2"/>
          </rPr>
          <t xml:space="preserve">
الكرتونة 10 كيس و الكيس 1ك
</t>
        </r>
      </text>
    </comment>
  </commentList>
</comments>
</file>

<file path=xl/sharedStrings.xml><?xml version="1.0" encoding="utf-8"?>
<sst xmlns="http://schemas.openxmlformats.org/spreadsheetml/2006/main" count="536" uniqueCount="157">
  <si>
    <t>بيتزا</t>
  </si>
  <si>
    <t>تجميد</t>
  </si>
  <si>
    <t>ببروني</t>
  </si>
  <si>
    <t>كرتونة</t>
  </si>
  <si>
    <t>كيس</t>
  </si>
  <si>
    <t>كيلو</t>
  </si>
  <si>
    <t>صدور دجاج بيتزا</t>
  </si>
  <si>
    <t>قطع دجاج بيتزا جاهزة</t>
  </si>
  <si>
    <t>قطع لحم بيتزا</t>
  </si>
  <si>
    <t>لحم مفروم</t>
  </si>
  <si>
    <t>نقانق</t>
  </si>
  <si>
    <t>تبريد</t>
  </si>
  <si>
    <t>باربكيو</t>
  </si>
  <si>
    <t>علبه</t>
  </si>
  <si>
    <t>جبنه سايله</t>
  </si>
  <si>
    <t>جبنه شيدر قالب</t>
  </si>
  <si>
    <t>قالب</t>
  </si>
  <si>
    <t>جبنه موزاريلا</t>
  </si>
  <si>
    <t>رانش</t>
  </si>
  <si>
    <t>زيتون</t>
  </si>
  <si>
    <t>صلصة بيتزا</t>
  </si>
  <si>
    <t>صوص ديناميت</t>
  </si>
  <si>
    <t>لبنه</t>
  </si>
  <si>
    <t>جالون</t>
  </si>
  <si>
    <t>تغليف</t>
  </si>
  <si>
    <t>صحن فطيره</t>
  </si>
  <si>
    <t>درزن</t>
  </si>
  <si>
    <t>شده</t>
  </si>
  <si>
    <t>كرتون كريب</t>
  </si>
  <si>
    <t>جاف</t>
  </si>
  <si>
    <t>خميره</t>
  </si>
  <si>
    <t>دبس رومان</t>
  </si>
  <si>
    <t>زجاجه</t>
  </si>
  <si>
    <t>دقيق</t>
  </si>
  <si>
    <t>شكارة</t>
  </si>
  <si>
    <t>سكر</t>
  </si>
  <si>
    <t>عسل</t>
  </si>
  <si>
    <t>فانيليا</t>
  </si>
  <si>
    <t>كوربناتو / بكينج بودر</t>
  </si>
  <si>
    <t>كاش</t>
  </si>
  <si>
    <t xml:space="preserve">ببسي عايله وسط </t>
  </si>
  <si>
    <t>حبه</t>
  </si>
  <si>
    <t>بيبسي عائلة كبير</t>
  </si>
  <si>
    <t>بيبسي2</t>
  </si>
  <si>
    <t>بيبسي2.5</t>
  </si>
  <si>
    <t>عصير ربيع</t>
  </si>
  <si>
    <t>مياه 0.5</t>
  </si>
  <si>
    <t>اكياس قمامه</t>
  </si>
  <si>
    <t>باله</t>
  </si>
  <si>
    <t>غطاء الرأس</t>
  </si>
  <si>
    <t>قصدير</t>
  </si>
  <si>
    <t>قفازات اسود</t>
  </si>
  <si>
    <t>قفازات بلاستيك خفيف</t>
  </si>
  <si>
    <t>كمامه</t>
  </si>
  <si>
    <t>مناديل رول</t>
  </si>
  <si>
    <t>رول</t>
  </si>
  <si>
    <t>مناديل رول صغير</t>
  </si>
  <si>
    <t>شاورما</t>
  </si>
  <si>
    <t>كباب لحم</t>
  </si>
  <si>
    <t>كباب دجاج</t>
  </si>
  <si>
    <t>خيار مخلل</t>
  </si>
  <si>
    <t>زبادي</t>
  </si>
  <si>
    <t>دبس فلافله</t>
  </si>
  <si>
    <t>علبة</t>
  </si>
  <si>
    <t>ليه للكباب</t>
  </si>
  <si>
    <t>صحن عربي اسود</t>
  </si>
  <si>
    <t>صحن عربي فلين</t>
  </si>
  <si>
    <t>علب برجر فلين</t>
  </si>
  <si>
    <t>توابل</t>
  </si>
  <si>
    <t>تتبيلة شاورما</t>
  </si>
  <si>
    <t>ك</t>
  </si>
  <si>
    <t>فلفل احمر كرز</t>
  </si>
  <si>
    <t>شوال</t>
  </si>
  <si>
    <t>حمص ابيض</t>
  </si>
  <si>
    <t>بيض</t>
  </si>
  <si>
    <t>نشا</t>
  </si>
  <si>
    <t>فحم</t>
  </si>
  <si>
    <t>بروست</t>
  </si>
  <si>
    <t>جبنه تشكن فرايز</t>
  </si>
  <si>
    <t>اكياس صغيره مقاس 15</t>
  </si>
  <si>
    <t>اكياس كبيره مقاس 19</t>
  </si>
  <si>
    <t>سفرة</t>
  </si>
  <si>
    <t>شوكة</t>
  </si>
  <si>
    <t>صحن بطاطس 10</t>
  </si>
  <si>
    <t>صحن بطاطس 3</t>
  </si>
  <si>
    <t>صحن بطاطس 5</t>
  </si>
  <si>
    <t>صحن تشكن فرايز</t>
  </si>
  <si>
    <t>صحن ربع حبه</t>
  </si>
  <si>
    <t>صحن كلوب</t>
  </si>
  <si>
    <t>صحن مسحب</t>
  </si>
  <si>
    <t>صحن نص حبه</t>
  </si>
  <si>
    <t>صحن واحد حبه</t>
  </si>
  <si>
    <t>علب برجر</t>
  </si>
  <si>
    <t>علب ثوم</t>
  </si>
  <si>
    <t>مريله بلاستيك</t>
  </si>
  <si>
    <t>ورق ساندويتش</t>
  </si>
  <si>
    <t>بهارات</t>
  </si>
  <si>
    <t>سناد بروست بودر عادي</t>
  </si>
  <si>
    <t>سناد حراق بودر</t>
  </si>
  <si>
    <t xml:space="preserve">شوفان </t>
  </si>
  <si>
    <t>ملح ساسا</t>
  </si>
  <si>
    <t>ملح ليمون</t>
  </si>
  <si>
    <t>حليب</t>
  </si>
  <si>
    <t>زيت ذهب دوار الشمس</t>
  </si>
  <si>
    <t>زيت عربي / المها</t>
  </si>
  <si>
    <t>خبز برجر</t>
  </si>
  <si>
    <t>خبز توست</t>
  </si>
  <si>
    <t>شطه رنا</t>
  </si>
  <si>
    <t>كاتشب اظرف</t>
  </si>
  <si>
    <t>كاتشب جالون</t>
  </si>
  <si>
    <t>مجمدات</t>
  </si>
  <si>
    <t>استربس حراق</t>
  </si>
  <si>
    <t>استربس عادي</t>
  </si>
  <si>
    <t>برجر دجاج</t>
  </si>
  <si>
    <t>برجر لحم</t>
  </si>
  <si>
    <t>بطاطس</t>
  </si>
  <si>
    <t>بطاطس كريسبي</t>
  </si>
  <si>
    <t>جمبري حراق</t>
  </si>
  <si>
    <t>جمبري عادي</t>
  </si>
  <si>
    <t>دجاج بروست</t>
  </si>
  <si>
    <t>زنجر حراق</t>
  </si>
  <si>
    <t>زنجر عادي</t>
  </si>
  <si>
    <t>سمك حراق</t>
  </si>
  <si>
    <t xml:space="preserve">سمك عادي </t>
  </si>
  <si>
    <t>صدور دجاج</t>
  </si>
  <si>
    <t>مسحب حراق</t>
  </si>
  <si>
    <t>مسحب عادي</t>
  </si>
  <si>
    <t>itemName</t>
  </si>
  <si>
    <t>unitL</t>
  </si>
  <si>
    <t>fL2M</t>
  </si>
  <si>
    <t>unitM</t>
  </si>
  <si>
    <t>fM2S</t>
  </si>
  <si>
    <t>unitS</t>
  </si>
  <si>
    <t>mainGroup</t>
  </si>
  <si>
    <t>subGroup</t>
  </si>
  <si>
    <t>stock</t>
  </si>
  <si>
    <t>priceL</t>
  </si>
  <si>
    <t>priceM</t>
  </si>
  <si>
    <t>priceS</t>
  </si>
  <si>
    <t>جرام</t>
  </si>
  <si>
    <t>زجاجة</t>
  </si>
  <si>
    <t>باليته</t>
  </si>
  <si>
    <t>مللى</t>
  </si>
  <si>
    <t>قطعة</t>
  </si>
  <si>
    <t>تنكة</t>
  </si>
  <si>
    <t>لتر</t>
  </si>
  <si>
    <t xml:space="preserve">ملح اجي موتو </t>
  </si>
  <si>
    <t>جبنة شيدر شرايح</t>
  </si>
  <si>
    <t>ملح فروج /بروست</t>
  </si>
  <si>
    <t>شدة</t>
  </si>
  <si>
    <t>علب بيتزا كبير34</t>
  </si>
  <si>
    <t>علب بيتزا وسط29</t>
  </si>
  <si>
    <t>علب بيتزا صغير 2924</t>
  </si>
  <si>
    <t xml:space="preserve">حبه </t>
  </si>
  <si>
    <t xml:space="preserve">كيلو </t>
  </si>
  <si>
    <t>كرتونه</t>
  </si>
  <si>
    <t>ربطه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</si>
</sst>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Font="1" applyFill="1" applyBorder="1" applyAlignment="1"/>
    <xf numFmtId="0" fontId="2" fillId="0" borderId="2" xfId="0" applyFont="1" applyFill="1" applyBorder="1" applyAlignment="1">
      <alignment readingOrder="2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/>
    <xf numFmtId="0" fontId="1" fillId="0" borderId="4" xfId="0" applyNumberFormat="1" applyFont="1" applyFill="1" applyBorder="1"/>
    <xf numFmtId="0" fontId="1" fillId="0" borderId="5" xfId="0" applyNumberFormat="1" applyFont="1" applyFill="1" applyBorder="1"/>
    <xf numFmtId="0" fontId="1" fillId="0" borderId="6" xfId="0" applyNumberFormat="1" applyFont="1" applyFill="1" applyBorder="1"/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/>
    <xf numFmtId="0" fontId="1" fillId="0" borderId="8" xfId="0" applyFont="1" applyFill="1" applyBorder="1" applyAlignment="1"/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الجدول1" displayName="الجدول1" ref="A1:L109" totalsRowShown="0" headerRowDxfId="16" dataDxfId="14" headerRowBorderDxfId="15" tableBorderDxfId="13" totalsRowBorderDxfId="12">
  <autoFilter ref="A1:L109">
    <filterColumn colId="2">
      <filters blank="1"/>
    </filterColumn>
  </autoFilter>
  <tableColumns count="12">
    <tableColumn id="1" name="itemName" dataDxfId="11"/>
    <tableColumn id="2" name="unitL" dataDxfId="10"/>
    <tableColumn id="3" name="fL2M" dataDxfId="9"/>
    <tableColumn id="4" name="unitM" dataDxfId="8"/>
    <tableColumn id="5" name="fM2S" dataDxfId="7"/>
    <tableColumn id="6" name="unitS" dataDxfId="6"/>
    <tableColumn id="7" name="mainGroup" dataDxfId="5"/>
    <tableColumn id="8" name="subGroup" dataDxfId="4"/>
    <tableColumn id="9" name="stock" dataDxfId="3"/>
    <tableColumn id="10" name="priceL" dataDxfId="2"/>
    <tableColumn id="11" name="priceM" dataDxfId="1">
      <calculatedColumnFormula>IF(الجدول1[[#This Row],[fL2M]]=0,"0",الجدول1[[#This Row],[priceL]]/الجدول1[[#This Row],[fL2M]])</calculatedColumnFormula>
    </tableColumn>
    <tableColumn id="12" name="priceS" dataDxfId="0">
      <calculatedColumnFormula>IF(الجدول1[[#This Row],[fM2S]]=0,"0",الجدول1[[#This Row],[priceM]]/الجدول1[[#This Row],[fM2S]])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9"/>
  <sheetViews>
    <sheetView rightToLeft="1" tabSelected="1" topLeftCell="A39" workbookViewId="0">
      <selection activeCell="J2" sqref="J2"/>
    </sheetView>
  </sheetViews>
  <sheetFormatPr defaultRowHeight="14.25" x14ac:dyDescent="0.2"/>
  <cols>
    <col min="1" max="1" width="15.375" bestFit="1" customWidth="1"/>
    <col min="7" max="7" width="13.375" customWidth="1"/>
    <col min="8" max="8" width="12.375" customWidth="1"/>
    <col min="11" max="11" width="9.125" customWidth="1"/>
  </cols>
  <sheetData>
    <row r="1" spans="1:12" ht="15.75" x14ac:dyDescent="0.25">
      <c r="A1" s="9" t="s">
        <v>127</v>
      </c>
      <c r="B1" s="10" t="s">
        <v>128</v>
      </c>
      <c r="C1" s="10" t="s">
        <v>129</v>
      </c>
      <c r="D1" s="10" t="s">
        <v>130</v>
      </c>
      <c r="E1" s="10" t="s">
        <v>131</v>
      </c>
      <c r="F1" s="10" t="s">
        <v>132</v>
      </c>
      <c r="G1" s="10" t="s">
        <v>133</v>
      </c>
      <c r="H1" s="10" t="s">
        <v>134</v>
      </c>
      <c r="I1" s="10" t="s">
        <v>135</v>
      </c>
      <c r="J1" s="10" t="s">
        <v>136</v>
      </c>
      <c r="K1" s="10" t="s">
        <v>137</v>
      </c>
      <c r="L1" s="11" t="s">
        <v>138</v>
      </c>
    </row>
    <row r="2" spans="1:12" ht="15.75" hidden="1" x14ac:dyDescent="0.25">
      <c r="A2" s="4" t="s">
        <v>2</v>
      </c>
      <c r="B2" s="1" t="s">
        <v>3</v>
      </c>
      <c r="C2" s="1">
        <v>4</v>
      </c>
      <c r="D2" s="1" t="s">
        <v>4</v>
      </c>
      <c r="E2" s="1">
        <v>2500</v>
      </c>
      <c r="F2" s="1" t="s">
        <v>139</v>
      </c>
      <c r="G2" s="2" t="s">
        <v>0</v>
      </c>
      <c r="H2" s="2" t="s">
        <v>1</v>
      </c>
      <c r="I2" s="1"/>
      <c r="J2" s="1">
        <v>460</v>
      </c>
      <c r="K2" s="1">
        <f>IF(الجدول1[[#This Row],[fL2M]]=0,"0",الجدول1[[#This Row],[priceL]]/الجدول1[[#This Row],[fL2M]])</f>
        <v>115</v>
      </c>
      <c r="L2" s="8">
        <f>IF(الجدول1[[#This Row],[fM2S]]=0,"0",الجدول1[[#This Row],[priceM]]/الجدول1[[#This Row],[fM2S]])</f>
        <v>4.5999999999999999E-2</v>
      </c>
    </row>
    <row r="3" spans="1:12" ht="15.75" hidden="1" x14ac:dyDescent="0.25">
      <c r="A3" s="4" t="s">
        <v>6</v>
      </c>
      <c r="B3" s="1" t="s">
        <v>3</v>
      </c>
      <c r="C3" s="1">
        <v>4</v>
      </c>
      <c r="D3" s="1" t="s">
        <v>4</v>
      </c>
      <c r="E3" s="1">
        <v>2500</v>
      </c>
      <c r="F3" s="1" t="s">
        <v>139</v>
      </c>
      <c r="G3" s="2" t="s">
        <v>0</v>
      </c>
      <c r="H3" s="2" t="s">
        <v>1</v>
      </c>
      <c r="I3" s="1"/>
      <c r="J3" s="1"/>
      <c r="K3" s="1">
        <f>IF(الجدول1[[#This Row],[fL2M]]=0,"0",الجدول1[[#This Row],[priceL]]/الجدول1[[#This Row],[fL2M]])</f>
        <v>0</v>
      </c>
      <c r="L3" s="8">
        <f>IF(الجدول1[[#This Row],[fM2S]]=0,"0",الجدول1[[#This Row],[priceM]]/الجدول1[[#This Row],[fM2S]])</f>
        <v>0</v>
      </c>
    </row>
    <row r="4" spans="1:12" ht="15.75" x14ac:dyDescent="0.25">
      <c r="A4" s="4" t="s">
        <v>7</v>
      </c>
      <c r="B4" s="1" t="s">
        <v>4</v>
      </c>
      <c r="C4" s="1"/>
      <c r="D4" s="1"/>
      <c r="E4" s="1"/>
      <c r="F4" s="1"/>
      <c r="G4" s="2" t="s">
        <v>0</v>
      </c>
      <c r="H4" s="2" t="s">
        <v>1</v>
      </c>
      <c r="I4" s="1"/>
      <c r="J4" s="1"/>
      <c r="K4" s="1" t="str">
        <f>IF(الجدول1[[#This Row],[fL2M]]=0,"0",الجدول1[[#This Row],[priceL]]/الجدول1[[#This Row],[fL2M]])</f>
        <v>0</v>
      </c>
      <c r="L4" s="8" t="str">
        <f>IF(الجدول1[[#This Row],[fM2S]]=0,"0",الجدول1[[#This Row],[priceM]]/الجدول1[[#This Row],[fM2S]])</f>
        <v>0</v>
      </c>
    </row>
    <row r="5" spans="1:12" ht="15.75" hidden="1" x14ac:dyDescent="0.25">
      <c r="A5" s="4" t="s">
        <v>8</v>
      </c>
      <c r="B5" s="1" t="s">
        <v>3</v>
      </c>
      <c r="C5" s="1">
        <v>6</v>
      </c>
      <c r="D5" s="1" t="s">
        <v>4</v>
      </c>
      <c r="E5" s="1">
        <v>2000</v>
      </c>
      <c r="F5" s="1" t="s">
        <v>139</v>
      </c>
      <c r="G5" s="2" t="s">
        <v>0</v>
      </c>
      <c r="H5" s="2" t="s">
        <v>1</v>
      </c>
      <c r="I5" s="1"/>
      <c r="J5" s="1">
        <v>316.25</v>
      </c>
      <c r="K5" s="1">
        <f>IF(الجدول1[[#This Row],[fL2M]]=0,"0",الجدول1[[#This Row],[priceL]]/الجدول1[[#This Row],[fL2M]])</f>
        <v>52.708333333333336</v>
      </c>
      <c r="L5" s="8">
        <f>IF(الجدول1[[#This Row],[fM2S]]=0,"0",الجدول1[[#This Row],[priceM]]/الجدول1[[#This Row],[fM2S]])</f>
        <v>2.6354166666666668E-2</v>
      </c>
    </row>
    <row r="6" spans="1:12" ht="15.75" x14ac:dyDescent="0.25">
      <c r="A6" s="4" t="s">
        <v>9</v>
      </c>
      <c r="B6" s="1"/>
      <c r="C6" s="1"/>
      <c r="D6" s="1"/>
      <c r="E6" s="1"/>
      <c r="F6" s="1"/>
      <c r="G6" s="2" t="s">
        <v>0</v>
      </c>
      <c r="H6" s="2" t="s">
        <v>1</v>
      </c>
      <c r="I6" s="1"/>
      <c r="J6" s="1"/>
      <c r="K6" s="1" t="str">
        <f>IF(الجدول1[[#This Row],[fL2M]]=0,"0",الجدول1[[#This Row],[priceL]]/الجدول1[[#This Row],[fL2M]])</f>
        <v>0</v>
      </c>
      <c r="L6" s="8" t="str">
        <f>IF(الجدول1[[#This Row],[fM2S]]=0,"0",الجدول1[[#This Row],[priceM]]/الجدول1[[#This Row],[fM2S]])</f>
        <v>0</v>
      </c>
    </row>
    <row r="7" spans="1:12" ht="15.75" x14ac:dyDescent="0.25">
      <c r="A7" s="4" t="s">
        <v>10</v>
      </c>
      <c r="B7" s="1" t="s">
        <v>4</v>
      </c>
      <c r="C7" s="1"/>
      <c r="D7" s="1"/>
      <c r="E7" s="1"/>
      <c r="F7" s="1"/>
      <c r="G7" s="2" t="s">
        <v>0</v>
      </c>
      <c r="H7" s="2" t="s">
        <v>1</v>
      </c>
      <c r="I7" s="1"/>
      <c r="J7" s="1"/>
      <c r="K7" s="1" t="str">
        <f>IF(الجدول1[[#This Row],[fL2M]]=0,"0",الجدول1[[#This Row],[priceL]]/الجدول1[[#This Row],[fL2M]])</f>
        <v>0</v>
      </c>
      <c r="L7" s="8" t="str">
        <f>IF(الجدول1[[#This Row],[fM2S]]=0,"0",الجدول1[[#This Row],[priceM]]/الجدول1[[#This Row],[fM2S]])</f>
        <v>0</v>
      </c>
    </row>
    <row r="8" spans="1:12" ht="15.75" x14ac:dyDescent="0.25">
      <c r="A8" s="4" t="s">
        <v>12</v>
      </c>
      <c r="B8" s="1" t="s">
        <v>13</v>
      </c>
      <c r="C8" s="1"/>
      <c r="D8" s="1"/>
      <c r="E8" s="1"/>
      <c r="F8" s="1"/>
      <c r="G8" s="2" t="s">
        <v>0</v>
      </c>
      <c r="H8" s="2" t="s">
        <v>11</v>
      </c>
      <c r="I8" s="1"/>
      <c r="J8" s="1"/>
      <c r="K8" s="1" t="str">
        <f>IF(الجدول1[[#This Row],[fL2M]]=0,"0",الجدول1[[#This Row],[priceL]]/الجدول1[[#This Row],[fL2M]])</f>
        <v>0</v>
      </c>
      <c r="L8" s="8" t="str">
        <f>IF(الجدول1[[#This Row],[fM2S]]=0,"0",الجدول1[[#This Row],[priceM]]/الجدول1[[#This Row],[fM2S]])</f>
        <v>0</v>
      </c>
    </row>
    <row r="9" spans="1:12" ht="15.75" hidden="1" x14ac:dyDescent="0.25">
      <c r="A9" s="4" t="s">
        <v>147</v>
      </c>
      <c r="B9" s="1" t="s">
        <v>3</v>
      </c>
      <c r="C9" s="1">
        <v>24</v>
      </c>
      <c r="D9" s="1" t="s">
        <v>4</v>
      </c>
      <c r="E9" s="1">
        <v>170</v>
      </c>
      <c r="F9" s="1" t="s">
        <v>139</v>
      </c>
      <c r="G9" s="2" t="s">
        <v>0</v>
      </c>
      <c r="H9" s="2" t="s">
        <v>11</v>
      </c>
      <c r="I9" s="1"/>
      <c r="J9" s="1">
        <f>338.96/3</f>
        <v>112.98666666666666</v>
      </c>
      <c r="K9" s="1">
        <f>IF(الجدول1[[#This Row],[fL2M]]=0,"0",الجدول1[[#This Row],[priceL]]/الجدول1[[#This Row],[fL2M]])</f>
        <v>4.7077777777777774</v>
      </c>
      <c r="L9" s="8">
        <f>IF(الجدول1[[#This Row],[fM2S]]=0,"0",الجدول1[[#This Row],[priceM]]/الجدول1[[#This Row],[fM2S]])</f>
        <v>2.7692810457516339E-2</v>
      </c>
    </row>
    <row r="10" spans="1:12" ht="15.75" x14ac:dyDescent="0.25">
      <c r="A10" s="4" t="s">
        <v>14</v>
      </c>
      <c r="B10" s="1" t="s">
        <v>13</v>
      </c>
      <c r="C10" s="1"/>
      <c r="D10" s="1"/>
      <c r="E10" s="1"/>
      <c r="F10" s="1"/>
      <c r="G10" s="2" t="s">
        <v>0</v>
      </c>
      <c r="H10" s="2" t="s">
        <v>11</v>
      </c>
      <c r="I10" s="1"/>
      <c r="J10" s="1"/>
      <c r="K10" s="1" t="str">
        <f>IF(الجدول1[[#This Row],[fL2M]]=0,"0",الجدول1[[#This Row],[priceL]]/الجدول1[[#This Row],[fL2M]])</f>
        <v>0</v>
      </c>
      <c r="L10" s="8" t="str">
        <f>IF(الجدول1[[#This Row],[fM2S]]=0,"0",الجدول1[[#This Row],[priceM]]/الجدول1[[#This Row],[fM2S]])</f>
        <v>0</v>
      </c>
    </row>
    <row r="11" spans="1:12" ht="15.75" x14ac:dyDescent="0.25">
      <c r="A11" s="4" t="s">
        <v>15</v>
      </c>
      <c r="B11" s="1" t="s">
        <v>16</v>
      </c>
      <c r="C11" s="1"/>
      <c r="D11" s="1"/>
      <c r="E11" s="1"/>
      <c r="F11" s="1"/>
      <c r="G11" s="2" t="s">
        <v>0</v>
      </c>
      <c r="H11" s="2" t="s">
        <v>11</v>
      </c>
      <c r="I11" s="1"/>
      <c r="J11" s="1"/>
      <c r="K11" s="1" t="str">
        <f>IF(الجدول1[[#This Row],[fL2M]]=0,"0",الجدول1[[#This Row],[priceL]]/الجدول1[[#This Row],[fL2M]])</f>
        <v>0</v>
      </c>
      <c r="L11" s="8" t="str">
        <f>IF(الجدول1[[#This Row],[fM2S]]=0,"0",الجدول1[[#This Row],[priceM]]/الجدول1[[#This Row],[fM2S]])</f>
        <v>0</v>
      </c>
    </row>
    <row r="12" spans="1:12" ht="15.75" hidden="1" x14ac:dyDescent="0.25">
      <c r="A12" s="4" t="s">
        <v>17</v>
      </c>
      <c r="B12" s="1" t="s">
        <v>3</v>
      </c>
      <c r="C12" s="1">
        <v>4</v>
      </c>
      <c r="D12" s="1" t="s">
        <v>16</v>
      </c>
      <c r="E12" s="1">
        <v>2300</v>
      </c>
      <c r="F12" s="1" t="s">
        <v>139</v>
      </c>
      <c r="G12" s="2" t="s">
        <v>0</v>
      </c>
      <c r="H12" s="2" t="s">
        <v>11</v>
      </c>
      <c r="I12" s="1"/>
      <c r="J12" s="1">
        <f>380.08/2</f>
        <v>190.04</v>
      </c>
      <c r="K12" s="1">
        <f>IF(الجدول1[[#This Row],[fL2M]]=0,"0",الجدول1[[#This Row],[priceL]]/الجدول1[[#This Row],[fL2M]])</f>
        <v>47.51</v>
      </c>
      <c r="L12" s="8">
        <f>IF(الجدول1[[#This Row],[fM2S]]=0,"0",الجدول1[[#This Row],[priceM]]/الجدول1[[#This Row],[fM2S]])</f>
        <v>2.0656521739130435E-2</v>
      </c>
    </row>
    <row r="13" spans="1:12" ht="15.75" hidden="1" x14ac:dyDescent="0.25">
      <c r="A13" s="4" t="s">
        <v>18</v>
      </c>
      <c r="B13" s="1" t="s">
        <v>3</v>
      </c>
      <c r="C13" s="1">
        <v>4</v>
      </c>
      <c r="D13" s="1" t="s">
        <v>63</v>
      </c>
      <c r="E13" s="1">
        <v>3780</v>
      </c>
      <c r="F13" s="1" t="s">
        <v>139</v>
      </c>
      <c r="G13" s="2" t="s">
        <v>0</v>
      </c>
      <c r="H13" s="2" t="s">
        <v>11</v>
      </c>
      <c r="I13" s="1"/>
      <c r="J13" s="1">
        <f>48.98*4</f>
        <v>195.92</v>
      </c>
      <c r="K13" s="1">
        <f>IF(الجدول1[[#This Row],[fL2M]]=0,"0",الجدول1[[#This Row],[priceL]]/الجدول1[[#This Row],[fL2M]])</f>
        <v>48.98</v>
      </c>
      <c r="L13" s="8">
        <f>IF(الجدول1[[#This Row],[fM2S]]=0,"0",الجدول1[[#This Row],[priceM]]/الجدول1[[#This Row],[fM2S]])</f>
        <v>1.2957671957671956E-2</v>
      </c>
    </row>
    <row r="14" spans="1:12" ht="15.75" hidden="1" x14ac:dyDescent="0.25">
      <c r="A14" s="4" t="s">
        <v>19</v>
      </c>
      <c r="B14" s="1" t="s">
        <v>3</v>
      </c>
      <c r="C14" s="1">
        <v>10</v>
      </c>
      <c r="D14" s="1" t="s">
        <v>4</v>
      </c>
      <c r="E14" s="1">
        <v>836</v>
      </c>
      <c r="F14" s="1" t="s">
        <v>139</v>
      </c>
      <c r="G14" s="2" t="s">
        <v>0</v>
      </c>
      <c r="H14" s="2" t="s">
        <v>11</v>
      </c>
      <c r="I14" s="1"/>
      <c r="J14" s="1">
        <f>92*2</f>
        <v>184</v>
      </c>
      <c r="K14" s="1">
        <f>IF(الجدول1[[#This Row],[fL2M]]=0,"0",الجدول1[[#This Row],[priceL]]/الجدول1[[#This Row],[fL2M]])</f>
        <v>18.399999999999999</v>
      </c>
      <c r="L14" s="8">
        <f>IF(الجدول1[[#This Row],[fM2S]]=0,"0",الجدول1[[#This Row],[priceM]]/الجدول1[[#This Row],[fM2S]])</f>
        <v>2.200956937799043E-2</v>
      </c>
    </row>
    <row r="15" spans="1:12" ht="15.75" hidden="1" x14ac:dyDescent="0.25">
      <c r="A15" s="4" t="s">
        <v>20</v>
      </c>
      <c r="B15" s="1" t="s">
        <v>3</v>
      </c>
      <c r="C15" s="1">
        <v>6</v>
      </c>
      <c r="D15" s="1" t="s">
        <v>63</v>
      </c>
      <c r="E15" s="1">
        <v>3000</v>
      </c>
      <c r="F15" s="1" t="s">
        <v>139</v>
      </c>
      <c r="G15" s="2" t="s">
        <v>0</v>
      </c>
      <c r="H15" s="2" t="s">
        <v>11</v>
      </c>
      <c r="I15" s="1"/>
      <c r="J15" s="1">
        <f>46*3</f>
        <v>138</v>
      </c>
      <c r="K15" s="1">
        <f>IF(الجدول1[[#This Row],[fL2M]]=0,"0",الجدول1[[#This Row],[priceL]]/الجدول1[[#This Row],[fL2M]])</f>
        <v>23</v>
      </c>
      <c r="L15" s="8">
        <f>IF(الجدول1[[#This Row],[fM2S]]=0,"0",الجدول1[[#This Row],[priceM]]/الجدول1[[#This Row],[fM2S]])</f>
        <v>7.6666666666666662E-3</v>
      </c>
    </row>
    <row r="16" spans="1:12" ht="15.75" x14ac:dyDescent="0.25">
      <c r="A16" s="4" t="s">
        <v>21</v>
      </c>
      <c r="B16" s="1" t="s">
        <v>4</v>
      </c>
      <c r="C16" s="1"/>
      <c r="D16" s="1"/>
      <c r="E16" s="1"/>
      <c r="F16" s="1"/>
      <c r="G16" s="2" t="s">
        <v>0</v>
      </c>
      <c r="H16" s="2" t="s">
        <v>11</v>
      </c>
      <c r="I16" s="1"/>
      <c r="J16" s="1"/>
      <c r="K16" s="1" t="str">
        <f>IF(الجدول1[[#This Row],[fL2M]]=0,"0",الجدول1[[#This Row],[priceL]]/الجدول1[[#This Row],[fL2M]])</f>
        <v>0</v>
      </c>
      <c r="L16" s="8" t="str">
        <f>IF(الجدول1[[#This Row],[fM2S]]=0,"0",الجدول1[[#This Row],[priceM]]/الجدول1[[#This Row],[fM2S]])</f>
        <v>0</v>
      </c>
    </row>
    <row r="17" spans="1:12" ht="15.75" hidden="1" x14ac:dyDescent="0.25">
      <c r="A17" s="4" t="s">
        <v>22</v>
      </c>
      <c r="B17" s="1" t="s">
        <v>3</v>
      </c>
      <c r="C17" s="1">
        <v>4</v>
      </c>
      <c r="D17" s="1" t="s">
        <v>63</v>
      </c>
      <c r="E17" s="1">
        <v>2750</v>
      </c>
      <c r="F17" s="1" t="s">
        <v>139</v>
      </c>
      <c r="G17" s="2" t="s">
        <v>0</v>
      </c>
      <c r="H17" s="2" t="s">
        <v>11</v>
      </c>
      <c r="I17" s="1"/>
      <c r="J17" s="1">
        <f>41.69*4</f>
        <v>166.76</v>
      </c>
      <c r="K17" s="1">
        <f>IF(الجدول1[[#This Row],[fL2M]]=0,"0",الجدول1[[#This Row],[priceL]]/الجدول1[[#This Row],[fL2M]])</f>
        <v>41.69</v>
      </c>
      <c r="L17" s="8">
        <f>IF(الجدول1[[#This Row],[fM2S]]=0,"0",الجدول1[[#This Row],[priceM]]/الجدول1[[#This Row],[fM2S]])</f>
        <v>1.516E-2</v>
      </c>
    </row>
    <row r="18" spans="1:12" ht="15.75" x14ac:dyDescent="0.25">
      <c r="A18" s="4" t="s">
        <v>25</v>
      </c>
      <c r="B18" s="1" t="s">
        <v>26</v>
      </c>
      <c r="C18" s="1"/>
      <c r="D18" s="1"/>
      <c r="E18" s="1"/>
      <c r="F18" s="1"/>
      <c r="G18" s="2" t="s">
        <v>0</v>
      </c>
      <c r="H18" s="3" t="s">
        <v>24</v>
      </c>
      <c r="I18" s="1"/>
      <c r="J18" s="1"/>
      <c r="K18" s="1" t="str">
        <f>IF(الجدول1[[#This Row],[fL2M]]=0,"0",الجدول1[[#This Row],[priceL]]/الجدول1[[#This Row],[fL2M]])</f>
        <v>0</v>
      </c>
      <c r="L18" s="8" t="str">
        <f>IF(الجدول1[[#This Row],[fM2S]]=0,"0",الجدول1[[#This Row],[priceM]]/الجدول1[[#This Row],[fM2S]])</f>
        <v>0</v>
      </c>
    </row>
    <row r="19" spans="1:12" ht="15.75" hidden="1" x14ac:dyDescent="0.25">
      <c r="A19" s="4" t="s">
        <v>152</v>
      </c>
      <c r="B19" s="1" t="s">
        <v>27</v>
      </c>
      <c r="C19" s="1">
        <v>1</v>
      </c>
      <c r="D19" s="1" t="s">
        <v>149</v>
      </c>
      <c r="E19" s="1">
        <v>100</v>
      </c>
      <c r="F19" s="1" t="s">
        <v>41</v>
      </c>
      <c r="G19" s="2" t="s">
        <v>0</v>
      </c>
      <c r="H19" s="2" t="s">
        <v>24</v>
      </c>
      <c r="I19" s="1"/>
      <c r="J19" s="1">
        <f>93.15/3</f>
        <v>31.05</v>
      </c>
      <c r="K19" s="1">
        <f>IF(الجدول1[[#This Row],[fL2M]]=0,"0",الجدول1[[#This Row],[priceL]]/الجدول1[[#This Row],[fL2M]])</f>
        <v>31.05</v>
      </c>
      <c r="L19" s="8">
        <f>IF(الجدول1[[#This Row],[fM2S]]=0,"0",الجدول1[[#This Row],[priceM]]/الجدول1[[#This Row],[fM2S]])</f>
        <v>0.3105</v>
      </c>
    </row>
    <row r="20" spans="1:12" ht="15.75" hidden="1" x14ac:dyDescent="0.25">
      <c r="A20" s="4" t="s">
        <v>150</v>
      </c>
      <c r="B20" s="1" t="s">
        <v>27</v>
      </c>
      <c r="C20" s="1">
        <v>1</v>
      </c>
      <c r="D20" s="1" t="s">
        <v>149</v>
      </c>
      <c r="E20" s="1">
        <v>100</v>
      </c>
      <c r="F20" s="1" t="s">
        <v>41</v>
      </c>
      <c r="G20" s="2" t="s">
        <v>0</v>
      </c>
      <c r="H20" s="2" t="s">
        <v>24</v>
      </c>
      <c r="I20" s="1"/>
      <c r="J20" s="1">
        <f>690/20</f>
        <v>34.5</v>
      </c>
      <c r="K20" s="1">
        <f>IF(الجدول1[[#This Row],[fL2M]]=0,"0",الجدول1[[#This Row],[priceL]]/الجدول1[[#This Row],[fL2M]])</f>
        <v>34.5</v>
      </c>
      <c r="L20" s="8">
        <f>IF(الجدول1[[#This Row],[fM2S]]=0,"0",الجدول1[[#This Row],[priceM]]/الجدول1[[#This Row],[fM2S]])</f>
        <v>0.34499999999999997</v>
      </c>
    </row>
    <row r="21" spans="1:12" ht="15.75" hidden="1" x14ac:dyDescent="0.25">
      <c r="A21" s="4" t="s">
        <v>151</v>
      </c>
      <c r="B21" s="1" t="s">
        <v>27</v>
      </c>
      <c r="C21" s="1">
        <v>1</v>
      </c>
      <c r="D21" s="1" t="s">
        <v>149</v>
      </c>
      <c r="E21" s="1">
        <v>100</v>
      </c>
      <c r="F21" s="1" t="s">
        <v>41</v>
      </c>
      <c r="G21" s="2" t="s">
        <v>0</v>
      </c>
      <c r="H21" s="2" t="s">
        <v>24</v>
      </c>
      <c r="I21" s="1"/>
      <c r="J21" s="1">
        <v>31.05</v>
      </c>
      <c r="K21" s="1">
        <f>IF(الجدول1[[#This Row],[fL2M]]=0,"0",الجدول1[[#This Row],[priceL]]/الجدول1[[#This Row],[fL2M]])</f>
        <v>31.05</v>
      </c>
      <c r="L21" s="8">
        <f>IF(الجدول1[[#This Row],[fM2S]]=0,"0",الجدول1[[#This Row],[priceM]]/الجدول1[[#This Row],[fM2S]])</f>
        <v>0.3105</v>
      </c>
    </row>
    <row r="22" spans="1:12" ht="15.75" x14ac:dyDescent="0.25">
      <c r="A22" s="4" t="s">
        <v>28</v>
      </c>
      <c r="B22" s="1" t="s">
        <v>3</v>
      </c>
      <c r="C22" s="1"/>
      <c r="D22" s="1" t="s">
        <v>149</v>
      </c>
      <c r="E22" s="1"/>
      <c r="F22" s="1"/>
      <c r="G22" s="2" t="s">
        <v>0</v>
      </c>
      <c r="H22" s="2" t="s">
        <v>24</v>
      </c>
      <c r="I22" s="1"/>
      <c r="J22" s="1"/>
      <c r="K22" s="1" t="str">
        <f>IF(الجدول1[[#This Row],[fL2M]]=0,"0",الجدول1[[#This Row],[priceL]]/الجدول1[[#This Row],[fL2M]])</f>
        <v>0</v>
      </c>
      <c r="L22" s="8" t="str">
        <f>IF(الجدول1[[#This Row],[fM2S]]=0,"0",الجدول1[[#This Row],[priceM]]/الجدول1[[#This Row],[fM2S]])</f>
        <v>0</v>
      </c>
    </row>
    <row r="23" spans="1:12" ht="15.75" x14ac:dyDescent="0.25">
      <c r="A23" s="4" t="s">
        <v>30</v>
      </c>
      <c r="B23" s="1" t="s">
        <v>13</v>
      </c>
      <c r="C23" s="1"/>
      <c r="D23" s="1"/>
      <c r="E23" s="1"/>
      <c r="F23" s="1"/>
      <c r="G23" s="2" t="s">
        <v>0</v>
      </c>
      <c r="H23" s="2" t="s">
        <v>29</v>
      </c>
      <c r="I23" s="1"/>
      <c r="J23" s="1"/>
      <c r="K23" s="1" t="str">
        <f>IF(الجدول1[[#This Row],[fL2M]]=0,"0",الجدول1[[#This Row],[priceL]]/الجدول1[[#This Row],[fL2M]])</f>
        <v>0</v>
      </c>
      <c r="L23" s="8" t="str">
        <f>IF(الجدول1[[#This Row],[fM2S]]=0,"0",الجدول1[[#This Row],[priceM]]/الجدول1[[#This Row],[fM2S]])</f>
        <v>0</v>
      </c>
    </row>
    <row r="24" spans="1:12" ht="15.75" x14ac:dyDescent="0.25">
      <c r="A24" s="4" t="s">
        <v>31</v>
      </c>
      <c r="B24" s="1" t="s">
        <v>32</v>
      </c>
      <c r="C24" s="1"/>
      <c r="D24" s="1"/>
      <c r="E24" s="1"/>
      <c r="F24" s="1"/>
      <c r="G24" s="2" t="s">
        <v>0</v>
      </c>
      <c r="H24" s="2" t="s">
        <v>29</v>
      </c>
      <c r="I24" s="1"/>
      <c r="J24" s="1"/>
      <c r="K24" s="1" t="str">
        <f>IF(الجدول1[[#This Row],[fL2M]]=0,"0",الجدول1[[#This Row],[priceL]]/الجدول1[[#This Row],[fL2M]])</f>
        <v>0</v>
      </c>
      <c r="L24" s="8" t="str">
        <f>IF(الجدول1[[#This Row],[fM2S]]=0,"0",الجدول1[[#This Row],[priceM]]/الجدول1[[#This Row],[fM2S]])</f>
        <v>0</v>
      </c>
    </row>
    <row r="25" spans="1:12" ht="15.75" hidden="1" x14ac:dyDescent="0.25">
      <c r="A25" s="4" t="s">
        <v>33</v>
      </c>
      <c r="B25" s="1" t="s">
        <v>34</v>
      </c>
      <c r="C25" s="1">
        <v>45</v>
      </c>
      <c r="D25" s="1" t="s">
        <v>5</v>
      </c>
      <c r="E25" s="1">
        <v>1000</v>
      </c>
      <c r="F25" s="1" t="s">
        <v>139</v>
      </c>
      <c r="G25" s="2" t="s">
        <v>0</v>
      </c>
      <c r="H25" s="2" t="s">
        <v>29</v>
      </c>
      <c r="I25" s="1"/>
      <c r="J25" s="1">
        <f>159.56/3</f>
        <v>53.186666666666667</v>
      </c>
      <c r="K25" s="1">
        <f>IF(الجدول1[[#This Row],[fL2M]]=0,"0",الجدول1[[#This Row],[priceL]]/الجدول1[[#This Row],[fL2M]])</f>
        <v>1.181925925925926</v>
      </c>
      <c r="L25" s="8">
        <f>IF(الجدول1[[#This Row],[fM2S]]=0,"0",الجدول1[[#This Row],[priceM]]/الجدول1[[#This Row],[fM2S]])</f>
        <v>1.1819259259259261E-3</v>
      </c>
    </row>
    <row r="26" spans="1:12" ht="15.75" x14ac:dyDescent="0.25">
      <c r="A26" s="4" t="s">
        <v>35</v>
      </c>
      <c r="B26" s="1" t="s">
        <v>5</v>
      </c>
      <c r="C26" s="1"/>
      <c r="D26" s="1"/>
      <c r="E26" s="1"/>
      <c r="F26" s="1"/>
      <c r="G26" s="2" t="s">
        <v>0</v>
      </c>
      <c r="H26" s="2" t="s">
        <v>29</v>
      </c>
      <c r="I26" s="1"/>
      <c r="J26" s="1"/>
      <c r="K26" s="1" t="str">
        <f>IF(الجدول1[[#This Row],[fL2M]]=0,"0",الجدول1[[#This Row],[priceL]]/الجدول1[[#This Row],[fL2M]])</f>
        <v>0</v>
      </c>
      <c r="L26" s="8" t="str">
        <f>IF(الجدول1[[#This Row],[fM2S]]=0,"0",الجدول1[[#This Row],[priceM]]/الجدول1[[#This Row],[fM2S]])</f>
        <v>0</v>
      </c>
    </row>
    <row r="27" spans="1:12" ht="15.75" hidden="1" x14ac:dyDescent="0.25">
      <c r="A27" s="4" t="s">
        <v>36</v>
      </c>
      <c r="B27" s="1" t="s">
        <v>3</v>
      </c>
      <c r="C27" s="1">
        <v>4</v>
      </c>
      <c r="D27" s="1" t="s">
        <v>63</v>
      </c>
      <c r="E27" s="1">
        <v>3000</v>
      </c>
      <c r="F27" s="1" t="s">
        <v>139</v>
      </c>
      <c r="G27" s="2" t="s">
        <v>0</v>
      </c>
      <c r="H27" s="2" t="s">
        <v>29</v>
      </c>
      <c r="I27" s="1"/>
      <c r="J27" s="1">
        <f>23*4</f>
        <v>92</v>
      </c>
      <c r="K27" s="1">
        <f>IF(الجدول1[[#This Row],[fL2M]]=0,"0",الجدول1[[#This Row],[priceL]]/الجدول1[[#This Row],[fL2M]])</f>
        <v>23</v>
      </c>
      <c r="L27" s="8">
        <f>IF(الجدول1[[#This Row],[fM2S]]=0,"0",الجدول1[[#This Row],[priceM]]/الجدول1[[#This Row],[fM2S]])</f>
        <v>7.6666666666666662E-3</v>
      </c>
    </row>
    <row r="28" spans="1:12" ht="15.75" hidden="1" x14ac:dyDescent="0.25">
      <c r="A28" s="4" t="s">
        <v>37</v>
      </c>
      <c r="B28" s="1" t="s">
        <v>3</v>
      </c>
      <c r="C28" s="1">
        <v>12</v>
      </c>
      <c r="D28" s="1" t="s">
        <v>149</v>
      </c>
      <c r="E28" s="1">
        <v>12</v>
      </c>
      <c r="F28" s="1" t="s">
        <v>63</v>
      </c>
      <c r="G28" s="2" t="s">
        <v>0</v>
      </c>
      <c r="H28" s="2" t="s">
        <v>29</v>
      </c>
      <c r="I28" s="1"/>
      <c r="J28" s="1">
        <f>43.13*2</f>
        <v>86.26</v>
      </c>
      <c r="K28" s="1">
        <f>IF(الجدول1[[#This Row],[fL2M]]=0,"0",الجدول1[[#This Row],[priceL]]/الجدول1[[#This Row],[fL2M]])</f>
        <v>7.1883333333333335</v>
      </c>
      <c r="L28" s="8">
        <f>IF(الجدول1[[#This Row],[fM2S]]=0,"0",الجدول1[[#This Row],[priceM]]/الجدول1[[#This Row],[fM2S]])</f>
        <v>0.59902777777777783</v>
      </c>
    </row>
    <row r="29" spans="1:12" ht="15.75" x14ac:dyDescent="0.25">
      <c r="A29" s="4" t="s">
        <v>38</v>
      </c>
      <c r="B29" s="1" t="s">
        <v>13</v>
      </c>
      <c r="C29" s="1"/>
      <c r="D29" s="1"/>
      <c r="E29" s="1"/>
      <c r="F29" s="1"/>
      <c r="G29" s="2" t="s">
        <v>0</v>
      </c>
      <c r="H29" s="2" t="s">
        <v>29</v>
      </c>
      <c r="I29" s="1"/>
      <c r="J29" s="1"/>
      <c r="K29" s="1" t="str">
        <f>IF(الجدول1[[#This Row],[fL2M]]=0,"0",الجدول1[[#This Row],[priceL]]/الجدول1[[#This Row],[fL2M]])</f>
        <v>0</v>
      </c>
      <c r="L29" s="8" t="str">
        <f>IF(الجدول1[[#This Row],[fM2S]]=0,"0",الجدول1[[#This Row],[priceM]]/الجدول1[[#This Row],[fM2S]])</f>
        <v>0</v>
      </c>
    </row>
    <row r="30" spans="1:12" ht="15.75" x14ac:dyDescent="0.25">
      <c r="A30" s="4" t="s">
        <v>40</v>
      </c>
      <c r="B30" s="1" t="s">
        <v>41</v>
      </c>
      <c r="C30" s="1"/>
      <c r="D30" s="1"/>
      <c r="E30" s="1"/>
      <c r="F30" s="1"/>
      <c r="G30" s="2" t="s">
        <v>39</v>
      </c>
      <c r="H30" s="2" t="s">
        <v>11</v>
      </c>
      <c r="I30" s="1"/>
      <c r="J30" s="1"/>
      <c r="K30" s="1" t="str">
        <f>IF(الجدول1[[#This Row],[fL2M]]=0,"0",الجدول1[[#This Row],[priceL]]/الجدول1[[#This Row],[fL2M]])</f>
        <v>0</v>
      </c>
      <c r="L30" s="8" t="str">
        <f>IF(الجدول1[[#This Row],[fM2S]]=0,"0",الجدول1[[#This Row],[priceM]]/الجدول1[[#This Row],[fM2S]])</f>
        <v>0</v>
      </c>
    </row>
    <row r="31" spans="1:12" ht="15.75" x14ac:dyDescent="0.25">
      <c r="A31" s="4" t="s">
        <v>42</v>
      </c>
      <c r="B31" s="1" t="s">
        <v>41</v>
      </c>
      <c r="C31" s="1"/>
      <c r="D31" s="1"/>
      <c r="E31" s="1"/>
      <c r="F31" s="1"/>
      <c r="G31" s="2" t="s">
        <v>39</v>
      </c>
      <c r="H31" s="2" t="s">
        <v>11</v>
      </c>
      <c r="I31" s="1"/>
      <c r="J31" s="1"/>
      <c r="K31" s="1" t="str">
        <f>IF(الجدول1[[#This Row],[fL2M]]=0,"0",الجدول1[[#This Row],[priceL]]/الجدول1[[#This Row],[fL2M]])</f>
        <v>0</v>
      </c>
      <c r="L31" s="8" t="str">
        <f>IF(الجدول1[[#This Row],[fM2S]]=0,"0",الجدول1[[#This Row],[priceM]]/الجدول1[[#This Row],[fM2S]])</f>
        <v>0</v>
      </c>
    </row>
    <row r="32" spans="1:12" ht="15.75" x14ac:dyDescent="0.25">
      <c r="A32" s="4" t="s">
        <v>43</v>
      </c>
      <c r="B32" s="1" t="s">
        <v>41</v>
      </c>
      <c r="C32" s="1"/>
      <c r="D32" s="1"/>
      <c r="E32" s="1"/>
      <c r="F32" s="1"/>
      <c r="G32" s="2" t="s">
        <v>39</v>
      </c>
      <c r="H32" s="2" t="s">
        <v>11</v>
      </c>
      <c r="I32" s="1"/>
      <c r="J32" s="1"/>
      <c r="K32" s="1" t="str">
        <f>IF(الجدول1[[#This Row],[fL2M]]=0,"0",الجدول1[[#This Row],[priceL]]/الجدول1[[#This Row],[fL2M]])</f>
        <v>0</v>
      </c>
      <c r="L32" s="8" t="str">
        <f>IF(الجدول1[[#This Row],[fM2S]]=0,"0",الجدول1[[#This Row],[priceM]]/الجدول1[[#This Row],[fM2S]])</f>
        <v>0</v>
      </c>
    </row>
    <row r="33" spans="1:12" ht="15.75" x14ac:dyDescent="0.25">
      <c r="A33" s="4" t="s">
        <v>44</v>
      </c>
      <c r="B33" s="1" t="s">
        <v>41</v>
      </c>
      <c r="C33" s="1"/>
      <c r="D33" s="1"/>
      <c r="E33" s="1"/>
      <c r="F33" s="1"/>
      <c r="G33" s="2" t="s">
        <v>39</v>
      </c>
      <c r="H33" s="2" t="s">
        <v>11</v>
      </c>
      <c r="I33" s="1"/>
      <c r="J33" s="1"/>
      <c r="K33" s="1" t="str">
        <f>IF(الجدول1[[#This Row],[fL2M]]=0,"0",الجدول1[[#This Row],[priceL]]/الجدول1[[#This Row],[fL2M]])</f>
        <v>0</v>
      </c>
      <c r="L33" s="8" t="str">
        <f>IF(الجدول1[[#This Row],[fM2S]]=0,"0",الجدول1[[#This Row],[priceM]]/الجدول1[[#This Row],[fM2S]])</f>
        <v>0</v>
      </c>
    </row>
    <row r="34" spans="1:12" ht="15.75" hidden="1" x14ac:dyDescent="0.25">
      <c r="A34" s="4" t="s">
        <v>45</v>
      </c>
      <c r="B34" s="1" t="s">
        <v>141</v>
      </c>
      <c r="C34" s="1">
        <v>27</v>
      </c>
      <c r="D34" s="1" t="s">
        <v>140</v>
      </c>
      <c r="E34" s="1">
        <v>1</v>
      </c>
      <c r="F34" s="1" t="s">
        <v>140</v>
      </c>
      <c r="G34" s="2" t="s">
        <v>39</v>
      </c>
      <c r="H34" s="2" t="s">
        <v>11</v>
      </c>
      <c r="I34" s="1"/>
      <c r="J34" s="1">
        <f>312.22/6</f>
        <v>52.036666666666669</v>
      </c>
      <c r="K34" s="1">
        <f>IF(الجدول1[[#This Row],[fL2M]]=0,"0",الجدول1[[#This Row],[priceL]]/الجدول1[[#This Row],[fL2M]])</f>
        <v>1.9272839506172841</v>
      </c>
      <c r="L34" s="8">
        <f>IF(الجدول1[[#This Row],[fM2S]]=0,"0",الجدول1[[#This Row],[priceM]]/الجدول1[[#This Row],[fM2S]])</f>
        <v>1.9272839506172841</v>
      </c>
    </row>
    <row r="35" spans="1:12" ht="15.75" hidden="1" x14ac:dyDescent="0.25">
      <c r="A35" s="4" t="s">
        <v>46</v>
      </c>
      <c r="B35" s="1" t="s">
        <v>3</v>
      </c>
      <c r="C35" s="1">
        <v>20</v>
      </c>
      <c r="D35" s="1" t="s">
        <v>140</v>
      </c>
      <c r="E35" s="1">
        <v>1</v>
      </c>
      <c r="F35" s="1" t="s">
        <v>140</v>
      </c>
      <c r="G35" s="2" t="s">
        <v>39</v>
      </c>
      <c r="H35" s="2" t="s">
        <v>11</v>
      </c>
      <c r="I35" s="1"/>
      <c r="J35" s="1">
        <f>176.81/30</f>
        <v>5.8936666666666664</v>
      </c>
      <c r="K35" s="1">
        <f>IF(الجدول1[[#This Row],[fL2M]]=0,"0",الجدول1[[#This Row],[priceL]]/الجدول1[[#This Row],[fL2M]])</f>
        <v>0.2946833333333333</v>
      </c>
      <c r="L35" s="8">
        <f>IF(الجدول1[[#This Row],[fM2S]]=0,"0",الجدول1[[#This Row],[priceM]]/الجدول1[[#This Row],[fM2S]])</f>
        <v>0.2946833333333333</v>
      </c>
    </row>
    <row r="36" spans="1:12" ht="15.75" x14ac:dyDescent="0.25">
      <c r="A36" s="4" t="s">
        <v>47</v>
      </c>
      <c r="B36" s="1" t="s">
        <v>48</v>
      </c>
      <c r="C36" s="1"/>
      <c r="D36" s="1"/>
      <c r="E36" s="1"/>
      <c r="F36" s="1"/>
      <c r="G36" s="2" t="s">
        <v>39</v>
      </c>
      <c r="H36" s="2" t="s">
        <v>29</v>
      </c>
      <c r="I36" s="1"/>
      <c r="J36" s="1"/>
      <c r="K36" s="1" t="str">
        <f>IF(الجدول1[[#This Row],[fL2M]]=0,"0",الجدول1[[#This Row],[priceL]]/الجدول1[[#This Row],[fL2M]])</f>
        <v>0</v>
      </c>
      <c r="L36" s="8" t="str">
        <f>IF(الجدول1[[#This Row],[fM2S]]=0,"0",الجدول1[[#This Row],[priceM]]/الجدول1[[#This Row],[fM2S]])</f>
        <v>0</v>
      </c>
    </row>
    <row r="37" spans="1:12" ht="15.75" x14ac:dyDescent="0.25">
      <c r="A37" s="4" t="s">
        <v>49</v>
      </c>
      <c r="B37" s="1" t="s">
        <v>13</v>
      </c>
      <c r="C37" s="1"/>
      <c r="D37" s="1"/>
      <c r="E37" s="1"/>
      <c r="F37" s="1"/>
      <c r="G37" s="2" t="s">
        <v>39</v>
      </c>
      <c r="H37" s="2" t="s">
        <v>29</v>
      </c>
      <c r="I37" s="1"/>
      <c r="J37" s="1"/>
      <c r="K37" s="1" t="str">
        <f>IF(الجدول1[[#This Row],[fL2M]]=0,"0",الجدول1[[#This Row],[priceL]]/الجدول1[[#This Row],[fL2M]])</f>
        <v>0</v>
      </c>
      <c r="L37" s="8" t="str">
        <f>IF(الجدول1[[#This Row],[fM2S]]=0,"0",الجدول1[[#This Row],[priceM]]/الجدول1[[#This Row],[fM2S]])</f>
        <v>0</v>
      </c>
    </row>
    <row r="38" spans="1:12" ht="15.75" x14ac:dyDescent="0.25">
      <c r="A38" s="4" t="s">
        <v>50</v>
      </c>
      <c r="B38" s="1" t="s">
        <v>13</v>
      </c>
      <c r="C38" s="1"/>
      <c r="D38" s="1"/>
      <c r="E38" s="1"/>
      <c r="F38" s="1"/>
      <c r="G38" s="2" t="s">
        <v>39</v>
      </c>
      <c r="H38" s="2" t="s">
        <v>29</v>
      </c>
      <c r="I38" s="1"/>
      <c r="J38" s="1"/>
      <c r="K38" s="1" t="str">
        <f>IF(الجدول1[[#This Row],[fL2M]]=0,"0",الجدول1[[#This Row],[priceL]]/الجدول1[[#This Row],[fL2M]])</f>
        <v>0</v>
      </c>
      <c r="L38" s="8" t="str">
        <f>IF(الجدول1[[#This Row],[fM2S]]=0,"0",الجدول1[[#This Row],[priceM]]/الجدول1[[#This Row],[fM2S]])</f>
        <v>0</v>
      </c>
    </row>
    <row r="39" spans="1:12" ht="15.75" x14ac:dyDescent="0.25">
      <c r="A39" s="4" t="s">
        <v>51</v>
      </c>
      <c r="B39" s="1" t="s">
        <v>13</v>
      </c>
      <c r="C39" s="1"/>
      <c r="D39" s="1"/>
      <c r="E39" s="1"/>
      <c r="F39" s="1"/>
      <c r="G39" s="2" t="s">
        <v>39</v>
      </c>
      <c r="H39" s="2" t="s">
        <v>29</v>
      </c>
      <c r="I39" s="1"/>
      <c r="J39" s="1"/>
      <c r="K39" s="1" t="str">
        <f>IF(الجدول1[[#This Row],[fL2M]]=0,"0",الجدول1[[#This Row],[priceL]]/الجدول1[[#This Row],[fL2M]])</f>
        <v>0</v>
      </c>
      <c r="L39" s="8" t="str">
        <f>IF(الجدول1[[#This Row],[fM2S]]=0,"0",الجدول1[[#This Row],[priceM]]/الجدول1[[#This Row],[fM2S]])</f>
        <v>0</v>
      </c>
    </row>
    <row r="40" spans="1:12" ht="15.75" x14ac:dyDescent="0.25">
      <c r="A40" s="4" t="s">
        <v>52</v>
      </c>
      <c r="B40" s="1" t="s">
        <v>4</v>
      </c>
      <c r="C40" s="1"/>
      <c r="D40" s="1"/>
      <c r="E40" s="1"/>
      <c r="F40" s="1"/>
      <c r="G40" s="2" t="s">
        <v>39</v>
      </c>
      <c r="H40" s="2" t="s">
        <v>29</v>
      </c>
      <c r="I40" s="1"/>
      <c r="J40" s="1"/>
      <c r="K40" s="1" t="str">
        <f>IF(الجدول1[[#This Row],[fL2M]]=0,"0",الجدول1[[#This Row],[priceL]]/الجدول1[[#This Row],[fL2M]])</f>
        <v>0</v>
      </c>
      <c r="L40" s="8" t="str">
        <f>IF(الجدول1[[#This Row],[fM2S]]=0,"0",الجدول1[[#This Row],[priceM]]/الجدول1[[#This Row],[fM2S]])</f>
        <v>0</v>
      </c>
    </row>
    <row r="41" spans="1:12" ht="15.75" x14ac:dyDescent="0.25">
      <c r="A41" s="4" t="s">
        <v>53</v>
      </c>
      <c r="B41" s="1" t="s">
        <v>13</v>
      </c>
      <c r="C41" s="1"/>
      <c r="D41" s="1"/>
      <c r="E41" s="1"/>
      <c r="F41" s="1"/>
      <c r="G41" s="2" t="s">
        <v>39</v>
      </c>
      <c r="H41" s="2" t="s">
        <v>29</v>
      </c>
      <c r="I41" s="1"/>
      <c r="J41" s="1"/>
      <c r="K41" s="1" t="str">
        <f>IF(الجدول1[[#This Row],[fL2M]]=0,"0",الجدول1[[#This Row],[priceL]]/الجدول1[[#This Row],[fL2M]])</f>
        <v>0</v>
      </c>
      <c r="L41" s="8" t="str">
        <f>IF(الجدول1[[#This Row],[fM2S]]=0,"0",الجدول1[[#This Row],[priceM]]/الجدول1[[#This Row],[fM2S]])</f>
        <v>0</v>
      </c>
    </row>
    <row r="42" spans="1:12" ht="15.75" x14ac:dyDescent="0.25">
      <c r="A42" s="4" t="s">
        <v>54</v>
      </c>
      <c r="B42" s="1" t="s">
        <v>55</v>
      </c>
      <c r="C42" s="1"/>
      <c r="D42" s="1"/>
      <c r="E42" s="1"/>
      <c r="F42" s="1"/>
      <c r="G42" s="2" t="s">
        <v>39</v>
      </c>
      <c r="H42" s="2" t="s">
        <v>29</v>
      </c>
      <c r="I42" s="1"/>
      <c r="J42" s="1"/>
      <c r="K42" s="1" t="str">
        <f>IF(الجدول1[[#This Row],[fL2M]]=0,"0",الجدول1[[#This Row],[priceL]]/الجدول1[[#This Row],[fL2M]])</f>
        <v>0</v>
      </c>
      <c r="L42" s="8" t="str">
        <f>IF(الجدول1[[#This Row],[fM2S]]=0,"0",الجدول1[[#This Row],[priceM]]/الجدول1[[#This Row],[fM2S]])</f>
        <v>0</v>
      </c>
    </row>
    <row r="43" spans="1:12" ht="15.75" x14ac:dyDescent="0.25">
      <c r="A43" s="4" t="s">
        <v>56</v>
      </c>
      <c r="B43" s="1" t="s">
        <v>55</v>
      </c>
      <c r="C43" s="1"/>
      <c r="D43" s="1"/>
      <c r="E43" s="1"/>
      <c r="F43" s="1"/>
      <c r="G43" s="2" t="s">
        <v>39</v>
      </c>
      <c r="H43" s="2" t="s">
        <v>29</v>
      </c>
      <c r="I43" s="1"/>
      <c r="J43" s="1"/>
      <c r="K43" s="1" t="str">
        <f>IF(الجدول1[[#This Row],[fL2M]]=0,"0",الجدول1[[#This Row],[priceL]]/الجدول1[[#This Row],[fL2M]])</f>
        <v>0</v>
      </c>
      <c r="L43" s="8" t="str">
        <f>IF(الجدول1[[#This Row],[fM2S]]=0,"0",الجدول1[[#This Row],[priceM]]/الجدول1[[#This Row],[fM2S]])</f>
        <v>0</v>
      </c>
    </row>
    <row r="44" spans="1:12" ht="15.75" hidden="1" x14ac:dyDescent="0.25">
      <c r="A44" s="5" t="s">
        <v>57</v>
      </c>
      <c r="B44" s="2" t="s">
        <v>3</v>
      </c>
      <c r="C44" s="1">
        <v>4</v>
      </c>
      <c r="D44" s="1" t="s">
        <v>4</v>
      </c>
      <c r="E44" s="1">
        <v>2500</v>
      </c>
      <c r="F44" s="1" t="s">
        <v>139</v>
      </c>
      <c r="G44" s="2" t="s">
        <v>57</v>
      </c>
      <c r="H44" s="2" t="s">
        <v>1</v>
      </c>
      <c r="I44" s="1"/>
      <c r="J44" s="1">
        <f>483/3</f>
        <v>161</v>
      </c>
      <c r="K44" s="1">
        <f>IF(الجدول1[[#This Row],[fL2M]]=0,"0",الجدول1[[#This Row],[priceL]]/الجدول1[[#This Row],[fL2M]])</f>
        <v>40.25</v>
      </c>
      <c r="L44" s="8">
        <f>IF(الجدول1[[#This Row],[fM2S]]=0,"0",الجدول1[[#This Row],[priceM]]/الجدول1[[#This Row],[fM2S]])</f>
        <v>1.61E-2</v>
      </c>
    </row>
    <row r="45" spans="1:12" ht="15.75" x14ac:dyDescent="0.25">
      <c r="A45" s="5" t="s">
        <v>58</v>
      </c>
      <c r="B45" s="2" t="s">
        <v>5</v>
      </c>
      <c r="C45" s="1"/>
      <c r="D45" s="1"/>
      <c r="E45" s="1"/>
      <c r="F45" s="1"/>
      <c r="G45" s="2" t="s">
        <v>57</v>
      </c>
      <c r="H45" s="2" t="s">
        <v>1</v>
      </c>
      <c r="I45" s="1"/>
      <c r="J45" s="1"/>
      <c r="K45" s="1" t="str">
        <f>IF(الجدول1[[#This Row],[fL2M]]=0,"0",الجدول1[[#This Row],[priceL]]/الجدول1[[#This Row],[fL2M]])</f>
        <v>0</v>
      </c>
      <c r="L45" s="8" t="str">
        <f>IF(الجدول1[[#This Row],[fM2S]]=0,"0",الجدول1[[#This Row],[priceM]]/الجدول1[[#This Row],[fM2S]])</f>
        <v>0</v>
      </c>
    </row>
    <row r="46" spans="1:12" ht="15.75" x14ac:dyDescent="0.25">
      <c r="A46" s="5" t="s">
        <v>59</v>
      </c>
      <c r="B46" s="2" t="s">
        <v>5</v>
      </c>
      <c r="C46" s="1"/>
      <c r="D46" s="1"/>
      <c r="E46" s="1"/>
      <c r="F46" s="1"/>
      <c r="G46" s="2" t="s">
        <v>57</v>
      </c>
      <c r="H46" s="2" t="s">
        <v>1</v>
      </c>
      <c r="I46" s="1"/>
      <c r="J46" s="1"/>
      <c r="K46" s="1" t="str">
        <f>IF(الجدول1[[#This Row],[fL2M]]=0,"0",الجدول1[[#This Row],[priceL]]/الجدول1[[#This Row],[fL2M]])</f>
        <v>0</v>
      </c>
      <c r="L46" s="8" t="str">
        <f>IF(الجدول1[[#This Row],[fM2S]]=0,"0",الجدول1[[#This Row],[priceM]]/الجدول1[[#This Row],[fM2S]])</f>
        <v>0</v>
      </c>
    </row>
    <row r="47" spans="1:12" ht="15.75" hidden="1" x14ac:dyDescent="0.25">
      <c r="A47" s="5" t="s">
        <v>60</v>
      </c>
      <c r="B47" s="2" t="s">
        <v>23</v>
      </c>
      <c r="C47" s="1">
        <v>10</v>
      </c>
      <c r="D47" s="1" t="s">
        <v>5</v>
      </c>
      <c r="E47" s="1">
        <v>1000</v>
      </c>
      <c r="F47" s="1" t="s">
        <v>139</v>
      </c>
      <c r="G47" s="2" t="s">
        <v>57</v>
      </c>
      <c r="H47" s="2" t="s">
        <v>11</v>
      </c>
      <c r="I47" s="1"/>
      <c r="J47" s="1">
        <f>27.6</f>
        <v>27.6</v>
      </c>
      <c r="K47" s="1">
        <f>IF(الجدول1[[#This Row],[fL2M]]=0,"0",الجدول1[[#This Row],[priceL]]/الجدول1[[#This Row],[fL2M]])</f>
        <v>2.7600000000000002</v>
      </c>
      <c r="L47" s="8">
        <f>IF(الجدول1[[#This Row],[fM2S]]=0,"0",الجدول1[[#This Row],[priceM]]/الجدول1[[#This Row],[fM2S]])</f>
        <v>2.7600000000000003E-3</v>
      </c>
    </row>
    <row r="48" spans="1:12" ht="15.75" x14ac:dyDescent="0.25">
      <c r="A48" s="5" t="s">
        <v>61</v>
      </c>
      <c r="B48" s="2"/>
      <c r="C48" s="1"/>
      <c r="D48" s="1"/>
      <c r="E48" s="1"/>
      <c r="F48" s="1"/>
      <c r="G48" s="2" t="s">
        <v>57</v>
      </c>
      <c r="H48" s="2" t="s">
        <v>11</v>
      </c>
      <c r="I48" s="1"/>
      <c r="J48" s="1"/>
      <c r="K48" s="1" t="str">
        <f>IF(الجدول1[[#This Row],[fL2M]]=0,"0",الجدول1[[#This Row],[priceL]]/الجدول1[[#This Row],[fL2M]])</f>
        <v>0</v>
      </c>
      <c r="L48" s="8" t="str">
        <f>IF(الجدول1[[#This Row],[fM2S]]=0,"0",الجدول1[[#This Row],[priceM]]/الجدول1[[#This Row],[fM2S]])</f>
        <v>0</v>
      </c>
    </row>
    <row r="49" spans="1:12" ht="15.75" x14ac:dyDescent="0.25">
      <c r="A49" s="5" t="s">
        <v>62</v>
      </c>
      <c r="B49" s="2" t="s">
        <v>63</v>
      </c>
      <c r="C49" s="1"/>
      <c r="D49" s="1"/>
      <c r="E49" s="1"/>
      <c r="F49" s="1"/>
      <c r="G49" s="2" t="s">
        <v>57</v>
      </c>
      <c r="H49" s="2" t="s">
        <v>11</v>
      </c>
      <c r="I49" s="1"/>
      <c r="J49" s="1"/>
      <c r="K49" s="1" t="str">
        <f>IF(الجدول1[[#This Row],[fL2M]]=0,"0",الجدول1[[#This Row],[priceL]]/الجدول1[[#This Row],[fL2M]])</f>
        <v>0</v>
      </c>
      <c r="L49" s="8" t="str">
        <f>IF(الجدول1[[#This Row],[fM2S]]=0,"0",الجدول1[[#This Row],[priceM]]/الجدول1[[#This Row],[fM2S]])</f>
        <v>0</v>
      </c>
    </row>
    <row r="50" spans="1:12" ht="15.75" x14ac:dyDescent="0.25">
      <c r="A50" s="5" t="s">
        <v>64</v>
      </c>
      <c r="B50" s="2" t="s">
        <v>5</v>
      </c>
      <c r="C50" s="1"/>
      <c r="D50" s="1"/>
      <c r="E50" s="1"/>
      <c r="F50" s="1"/>
      <c r="G50" s="2" t="s">
        <v>57</v>
      </c>
      <c r="H50" s="2" t="s">
        <v>1</v>
      </c>
      <c r="I50" s="1"/>
      <c r="J50" s="1"/>
      <c r="K50" s="1" t="str">
        <f>IF(الجدول1[[#This Row],[fL2M]]=0,"0",الجدول1[[#This Row],[priceL]]/الجدول1[[#This Row],[fL2M]])</f>
        <v>0</v>
      </c>
      <c r="L50" s="8" t="str">
        <f>IF(الجدول1[[#This Row],[fM2S]]=0,"0",الجدول1[[#This Row],[priceM]]/الجدول1[[#This Row],[fM2S]])</f>
        <v>0</v>
      </c>
    </row>
    <row r="51" spans="1:12" ht="15.75" hidden="1" x14ac:dyDescent="0.25">
      <c r="A51" s="5" t="s">
        <v>65</v>
      </c>
      <c r="B51" s="2" t="s">
        <v>3</v>
      </c>
      <c r="C51" s="1">
        <v>1</v>
      </c>
      <c r="D51" s="1" t="s">
        <v>149</v>
      </c>
      <c r="E51" s="1">
        <v>100</v>
      </c>
      <c r="F51" s="1" t="s">
        <v>153</v>
      </c>
      <c r="G51" s="2" t="s">
        <v>57</v>
      </c>
      <c r="H51" s="2" t="s">
        <v>24</v>
      </c>
      <c r="I51" s="1"/>
      <c r="J51" s="1">
        <v>101.2</v>
      </c>
      <c r="K51" s="1">
        <f>IF(الجدول1[[#This Row],[fL2M]]=0,"0",الجدول1[[#This Row],[priceL]]/الجدول1[[#This Row],[fL2M]])</f>
        <v>101.2</v>
      </c>
      <c r="L51" s="8">
        <f>IF(الجدول1[[#This Row],[fM2S]]=0,"0",الجدول1[[#This Row],[priceM]]/الجدول1[[#This Row],[fM2S]])</f>
        <v>1.012</v>
      </c>
    </row>
    <row r="52" spans="1:12" ht="15.75" x14ac:dyDescent="0.25">
      <c r="A52" s="5" t="s">
        <v>66</v>
      </c>
      <c r="B52" s="2" t="s">
        <v>48</v>
      </c>
      <c r="C52" s="1"/>
      <c r="D52" s="1" t="s">
        <v>149</v>
      </c>
      <c r="E52" s="1"/>
      <c r="F52" s="1"/>
      <c r="G52" s="2" t="s">
        <v>57</v>
      </c>
      <c r="H52" s="2" t="s">
        <v>24</v>
      </c>
      <c r="I52" s="1"/>
      <c r="J52" s="1"/>
      <c r="K52" s="1" t="str">
        <f>IF(الجدول1[[#This Row],[fL2M]]=0,"0",الجدول1[[#This Row],[priceL]]/الجدول1[[#This Row],[fL2M]])</f>
        <v>0</v>
      </c>
      <c r="L52" s="8" t="str">
        <f>IF(الجدول1[[#This Row],[fM2S]]=0,"0",الجدول1[[#This Row],[priceM]]/الجدول1[[#This Row],[fM2S]])</f>
        <v>0</v>
      </c>
    </row>
    <row r="53" spans="1:12" ht="15.75" hidden="1" x14ac:dyDescent="0.25">
      <c r="A53" s="5" t="s">
        <v>67</v>
      </c>
      <c r="B53" s="2" t="s">
        <v>4</v>
      </c>
      <c r="C53" s="1">
        <v>2</v>
      </c>
      <c r="D53" s="1" t="s">
        <v>27</v>
      </c>
      <c r="E53" s="1">
        <v>100</v>
      </c>
      <c r="F53" s="1" t="s">
        <v>41</v>
      </c>
      <c r="G53" s="2" t="s">
        <v>57</v>
      </c>
      <c r="H53" s="2" t="s">
        <v>24</v>
      </c>
      <c r="I53" s="1"/>
      <c r="J53" s="1">
        <v>39.17</v>
      </c>
      <c r="K53" s="1">
        <f>IF(الجدول1[[#This Row],[fL2M]]=0,"0",الجدول1[[#This Row],[priceL]]/الجدول1[[#This Row],[fL2M]])</f>
        <v>19.585000000000001</v>
      </c>
      <c r="L53" s="8">
        <f>IF(الجدول1[[#This Row],[fM2S]]=0,"0",الجدول1[[#This Row],[priceM]]/الجدول1[[#This Row],[fM2S]])</f>
        <v>0.19585</v>
      </c>
    </row>
    <row r="54" spans="1:12" ht="15.75" x14ac:dyDescent="0.25">
      <c r="A54" s="5" t="s">
        <v>69</v>
      </c>
      <c r="B54" s="2" t="s">
        <v>70</v>
      </c>
      <c r="C54" s="1"/>
      <c r="D54" s="1"/>
      <c r="E54" s="1"/>
      <c r="F54" s="1"/>
      <c r="G54" s="2" t="s">
        <v>57</v>
      </c>
      <c r="H54" s="2" t="s">
        <v>68</v>
      </c>
      <c r="I54" s="1"/>
      <c r="J54" s="1"/>
      <c r="K54" s="1" t="str">
        <f>IF(الجدول1[[#This Row],[fL2M]]=0,"0",الجدول1[[#This Row],[priceL]]/الجدول1[[#This Row],[fL2M]])</f>
        <v>0</v>
      </c>
      <c r="L54" s="8" t="str">
        <f>IF(الجدول1[[#This Row],[fM2S]]=0,"0",الجدول1[[#This Row],[priceM]]/الجدول1[[#This Row],[fM2S]])</f>
        <v>0</v>
      </c>
    </row>
    <row r="55" spans="1:12" ht="15.75" x14ac:dyDescent="0.25">
      <c r="A55" s="5" t="s">
        <v>71</v>
      </c>
      <c r="B55" s="2" t="s">
        <v>72</v>
      </c>
      <c r="C55" s="1"/>
      <c r="D55" s="1"/>
      <c r="E55" s="1"/>
      <c r="F55" s="1"/>
      <c r="G55" s="2" t="s">
        <v>57</v>
      </c>
      <c r="H55" s="2" t="s">
        <v>68</v>
      </c>
      <c r="I55" s="1"/>
      <c r="J55" s="1"/>
      <c r="K55" s="1" t="str">
        <f>IF(الجدول1[[#This Row],[fL2M]]=0,"0",الجدول1[[#This Row],[priceL]]/الجدول1[[#This Row],[fL2M]])</f>
        <v>0</v>
      </c>
      <c r="L55" s="8" t="str">
        <f>IF(الجدول1[[#This Row],[fM2S]]=0,"0",الجدول1[[#This Row],[priceM]]/الجدول1[[#This Row],[fM2S]])</f>
        <v>0</v>
      </c>
    </row>
    <row r="56" spans="1:12" ht="15.75" x14ac:dyDescent="0.25">
      <c r="A56" s="6" t="s">
        <v>73</v>
      </c>
      <c r="B56" s="2"/>
      <c r="C56" s="1"/>
      <c r="D56" s="1"/>
      <c r="E56" s="1"/>
      <c r="F56" s="1"/>
      <c r="G56" s="2" t="s">
        <v>57</v>
      </c>
      <c r="H56" s="3" t="s">
        <v>29</v>
      </c>
      <c r="I56" s="1"/>
      <c r="J56" s="1"/>
      <c r="K56" s="1" t="str">
        <f>IF(الجدول1[[#This Row],[fL2M]]=0,"0",الجدول1[[#This Row],[priceL]]/الجدول1[[#This Row],[fL2M]])</f>
        <v>0</v>
      </c>
      <c r="L56" s="8" t="str">
        <f>IF(الجدول1[[#This Row],[fM2S]]=0,"0",الجدول1[[#This Row],[priceM]]/الجدول1[[#This Row],[fM2S]])</f>
        <v>0</v>
      </c>
    </row>
    <row r="57" spans="1:12" ht="15.75" x14ac:dyDescent="0.25">
      <c r="A57" s="5" t="s">
        <v>74</v>
      </c>
      <c r="B57" s="2" t="s">
        <v>3</v>
      </c>
      <c r="C57" s="1"/>
      <c r="D57" s="1"/>
      <c r="E57" s="1"/>
      <c r="F57" s="1"/>
      <c r="G57" s="2" t="s">
        <v>57</v>
      </c>
      <c r="H57" s="2" t="s">
        <v>29</v>
      </c>
      <c r="I57" s="1"/>
      <c r="J57" s="1"/>
      <c r="K57" s="1" t="str">
        <f>IF(الجدول1[[#This Row],[fL2M]]=0,"0",الجدول1[[#This Row],[priceL]]/الجدول1[[#This Row],[fL2M]])</f>
        <v>0</v>
      </c>
      <c r="L57" s="8" t="str">
        <f>IF(الجدول1[[#This Row],[fM2S]]=0,"0",الجدول1[[#This Row],[priceM]]/الجدول1[[#This Row],[fM2S]])</f>
        <v>0</v>
      </c>
    </row>
    <row r="58" spans="1:12" ht="15.75" hidden="1" x14ac:dyDescent="0.25">
      <c r="A58" s="5" t="s">
        <v>75</v>
      </c>
      <c r="B58" s="2" t="s">
        <v>34</v>
      </c>
      <c r="C58" s="1">
        <v>25</v>
      </c>
      <c r="D58" s="1" t="s">
        <v>5</v>
      </c>
      <c r="E58" s="1">
        <v>1000</v>
      </c>
      <c r="F58" s="1" t="s">
        <v>139</v>
      </c>
      <c r="G58" s="2" t="s">
        <v>57</v>
      </c>
      <c r="H58" s="2" t="s">
        <v>29</v>
      </c>
      <c r="I58" s="1"/>
      <c r="J58" s="1">
        <v>62.24</v>
      </c>
      <c r="K58" s="1">
        <f>IF(الجدول1[[#This Row],[fL2M]]=0,"0",الجدول1[[#This Row],[priceL]]/الجدول1[[#This Row],[fL2M]])</f>
        <v>2.4896000000000003</v>
      </c>
      <c r="L58" s="8">
        <f>IF(الجدول1[[#This Row],[fM2S]]=0,"0",الجدول1[[#This Row],[priceM]]/الجدول1[[#This Row],[fM2S]])</f>
        <v>2.4896000000000002E-3</v>
      </c>
    </row>
    <row r="59" spans="1:12" ht="15.75" x14ac:dyDescent="0.25">
      <c r="A59" s="5" t="s">
        <v>76</v>
      </c>
      <c r="B59" s="2" t="s">
        <v>34</v>
      </c>
      <c r="C59" s="1"/>
      <c r="D59" s="1"/>
      <c r="E59" s="1"/>
      <c r="F59" s="1"/>
      <c r="G59" s="2" t="s">
        <v>57</v>
      </c>
      <c r="H59" s="2" t="s">
        <v>29</v>
      </c>
      <c r="I59" s="1"/>
      <c r="J59" s="1"/>
      <c r="K59" s="1" t="str">
        <f>IF(الجدول1[[#This Row],[fL2M]]=0,"0",الجدول1[[#This Row],[priceL]]/الجدول1[[#This Row],[fL2M]])</f>
        <v>0</v>
      </c>
      <c r="L59" s="8" t="str">
        <f>IF(الجدول1[[#This Row],[fM2S]]=0,"0",الجدول1[[#This Row],[priceM]]/الجدول1[[#This Row],[fM2S]])</f>
        <v>0</v>
      </c>
    </row>
    <row r="60" spans="1:12" ht="15.75" hidden="1" x14ac:dyDescent="0.25">
      <c r="A60" s="7" t="s">
        <v>78</v>
      </c>
      <c r="B60" s="1" t="s">
        <v>3</v>
      </c>
      <c r="C60" s="1">
        <v>6</v>
      </c>
      <c r="D60" s="1" t="s">
        <v>63</v>
      </c>
      <c r="E60" s="1">
        <v>3000</v>
      </c>
      <c r="F60" s="1" t="s">
        <v>139</v>
      </c>
      <c r="G60" s="2" t="s">
        <v>77</v>
      </c>
      <c r="H60" s="3" t="s">
        <v>11</v>
      </c>
      <c r="I60" s="1"/>
      <c r="J60" s="1">
        <f>55*6</f>
        <v>330</v>
      </c>
      <c r="K60" s="1">
        <f>IF(الجدول1[[#This Row],[fL2M]]=0,"0",الجدول1[[#This Row],[priceL]]/الجدول1[[#This Row],[fL2M]])</f>
        <v>55</v>
      </c>
      <c r="L60" s="8">
        <f>IF(الجدول1[[#This Row],[fM2S]]=0,"0",الجدول1[[#This Row],[priceM]]/الجدول1[[#This Row],[fM2S]])</f>
        <v>1.8333333333333333E-2</v>
      </c>
    </row>
    <row r="61" spans="1:12" ht="31.5" hidden="1" x14ac:dyDescent="0.25">
      <c r="A61" s="7" t="s">
        <v>79</v>
      </c>
      <c r="B61" s="1" t="s">
        <v>27</v>
      </c>
      <c r="C61" s="1">
        <v>1</v>
      </c>
      <c r="D61" s="1" t="s">
        <v>27</v>
      </c>
      <c r="E61" s="1">
        <v>15</v>
      </c>
      <c r="F61" s="1" t="s">
        <v>154</v>
      </c>
      <c r="G61" s="2" t="s">
        <v>77</v>
      </c>
      <c r="H61" s="3" t="s">
        <v>24</v>
      </c>
      <c r="I61" s="1"/>
      <c r="J61" s="1">
        <v>410</v>
      </c>
      <c r="K61" s="1">
        <f>IF(الجدول1[[#This Row],[fL2M]]=0,"0",الجدول1[[#This Row],[priceL]]/الجدول1[[#This Row],[fL2M]])</f>
        <v>410</v>
      </c>
      <c r="L61" s="8">
        <f>IF(الجدول1[[#This Row],[fM2S]]=0,"0",الجدول1[[#This Row],[priceM]]/الجدول1[[#This Row],[fM2S]])</f>
        <v>27.333333333333332</v>
      </c>
    </row>
    <row r="62" spans="1:12" ht="31.5" hidden="1" x14ac:dyDescent="0.25">
      <c r="A62" s="7" t="s">
        <v>80</v>
      </c>
      <c r="B62" s="1" t="s">
        <v>27</v>
      </c>
      <c r="C62" s="1">
        <v>1</v>
      </c>
      <c r="D62" s="1" t="s">
        <v>27</v>
      </c>
      <c r="E62" s="1">
        <v>15</v>
      </c>
      <c r="F62" s="1" t="s">
        <v>154</v>
      </c>
      <c r="G62" s="2" t="s">
        <v>77</v>
      </c>
      <c r="H62" s="3" t="s">
        <v>24</v>
      </c>
      <c r="I62" s="1"/>
      <c r="J62" s="1">
        <v>547</v>
      </c>
      <c r="K62" s="1">
        <f>IF(الجدول1[[#This Row],[fL2M]]=0,"0",الجدول1[[#This Row],[priceL]]/الجدول1[[#This Row],[fL2M]])</f>
        <v>547</v>
      </c>
      <c r="L62" s="8">
        <f>IF(الجدول1[[#This Row],[fM2S]]=0,"0",الجدول1[[#This Row],[priceM]]/الجدول1[[#This Row],[fM2S]])</f>
        <v>36.466666666666669</v>
      </c>
    </row>
    <row r="63" spans="1:12" ht="15.75" hidden="1" x14ac:dyDescent="0.25">
      <c r="A63" s="7" t="s">
        <v>81</v>
      </c>
      <c r="B63" s="1" t="s">
        <v>3</v>
      </c>
      <c r="C63" s="1">
        <v>1</v>
      </c>
      <c r="D63" s="1" t="s">
        <v>155</v>
      </c>
      <c r="E63" s="1">
        <v>1000</v>
      </c>
      <c r="F63" s="1" t="s">
        <v>41</v>
      </c>
      <c r="G63" s="2" t="s">
        <v>77</v>
      </c>
      <c r="H63" s="3" t="s">
        <v>24</v>
      </c>
      <c r="I63" s="1"/>
      <c r="J63" s="1">
        <v>36.799999999999997</v>
      </c>
      <c r="K63" s="1">
        <f>IF(الجدول1[[#This Row],[fL2M]]=0,"0",الجدول1[[#This Row],[priceL]]/الجدول1[[#This Row],[fL2M]])</f>
        <v>36.799999999999997</v>
      </c>
      <c r="L63" s="8">
        <f>IF(الجدول1[[#This Row],[fM2S]]=0,"0",الجدول1[[#This Row],[priceM]]/الجدول1[[#This Row],[fM2S]])</f>
        <v>3.6799999999999999E-2</v>
      </c>
    </row>
    <row r="64" spans="1:12" ht="15.75" hidden="1" x14ac:dyDescent="0.25">
      <c r="A64" s="7" t="s">
        <v>82</v>
      </c>
      <c r="B64" s="1" t="s">
        <v>3</v>
      </c>
      <c r="C64" s="1">
        <v>1</v>
      </c>
      <c r="D64" s="1" t="s">
        <v>155</v>
      </c>
      <c r="E64" s="1">
        <v>1000</v>
      </c>
      <c r="F64" s="1" t="s">
        <v>41</v>
      </c>
      <c r="G64" s="2" t="s">
        <v>77</v>
      </c>
      <c r="H64" s="3" t="s">
        <v>24</v>
      </c>
      <c r="I64" s="1"/>
      <c r="J64" s="1">
        <v>34.5</v>
      </c>
      <c r="K64" s="1">
        <f>IF(الجدول1[[#This Row],[fL2M]]=0,"0",الجدول1[[#This Row],[priceL]]/الجدول1[[#This Row],[fL2M]])</f>
        <v>34.5</v>
      </c>
      <c r="L64" s="8">
        <f>IF(الجدول1[[#This Row],[fM2S]]=0,"0",الجدول1[[#This Row],[priceM]]/الجدول1[[#This Row],[fM2S]])</f>
        <v>3.4500000000000003E-2</v>
      </c>
    </row>
    <row r="65" spans="1:12" ht="15.75" hidden="1" x14ac:dyDescent="0.25">
      <c r="A65" s="7" t="s">
        <v>83</v>
      </c>
      <c r="B65" s="1" t="s">
        <v>3</v>
      </c>
      <c r="C65" s="1">
        <v>1</v>
      </c>
      <c r="D65" s="1" t="s">
        <v>155</v>
      </c>
      <c r="E65" s="1">
        <v>1000</v>
      </c>
      <c r="F65" s="1" t="s">
        <v>41</v>
      </c>
      <c r="G65" s="2" t="s">
        <v>77</v>
      </c>
      <c r="H65" s="3" t="s">
        <v>24</v>
      </c>
      <c r="I65" s="1"/>
      <c r="J65" s="1">
        <f>207/2</f>
        <v>103.5</v>
      </c>
      <c r="K65" s="1">
        <f>IF(الجدول1[[#This Row],[fL2M]]=0,"0",الجدول1[[#This Row],[priceL]]/الجدول1[[#This Row],[fL2M]])</f>
        <v>103.5</v>
      </c>
      <c r="L65" s="8">
        <f>IF(الجدول1[[#This Row],[fM2S]]=0,"0",الجدول1[[#This Row],[priceM]]/الجدول1[[#This Row],[fM2S]])</f>
        <v>0.10349999999999999</v>
      </c>
    </row>
    <row r="66" spans="1:12" ht="15.75" x14ac:dyDescent="0.25">
      <c r="A66" s="7" t="s">
        <v>84</v>
      </c>
      <c r="B66" s="1"/>
      <c r="C66" s="1"/>
      <c r="D66" s="1"/>
      <c r="E66" s="1"/>
      <c r="F66" s="1"/>
      <c r="G66" s="2" t="s">
        <v>77</v>
      </c>
      <c r="H66" s="3" t="s">
        <v>24</v>
      </c>
      <c r="I66" s="1"/>
      <c r="J66" s="1"/>
      <c r="K66" s="1" t="str">
        <f>IF(الجدول1[[#This Row],[fL2M]]=0,"0",الجدول1[[#This Row],[priceL]]/الجدول1[[#This Row],[fL2M]])</f>
        <v>0</v>
      </c>
      <c r="L66" s="8" t="str">
        <f>IF(الجدول1[[#This Row],[fM2S]]=0,"0",الجدول1[[#This Row],[priceM]]/الجدول1[[#This Row],[fM2S]])</f>
        <v>0</v>
      </c>
    </row>
    <row r="67" spans="1:12" ht="15.75" hidden="1" x14ac:dyDescent="0.25">
      <c r="A67" s="7" t="s">
        <v>85</v>
      </c>
      <c r="B67" s="1" t="s">
        <v>3</v>
      </c>
      <c r="C67" s="1">
        <v>1</v>
      </c>
      <c r="D67" s="1" t="s">
        <v>155</v>
      </c>
      <c r="E67" s="1">
        <v>1000</v>
      </c>
      <c r="F67" s="1" t="s">
        <v>41</v>
      </c>
      <c r="G67" s="2" t="s">
        <v>77</v>
      </c>
      <c r="H67" s="3" t="s">
        <v>24</v>
      </c>
      <c r="I67" s="1"/>
      <c r="J67" s="1">
        <f>2357/10</f>
        <v>235.7</v>
      </c>
      <c r="K67" s="1">
        <f>IF(الجدول1[[#This Row],[fL2M]]=0,"0",الجدول1[[#This Row],[priceL]]/الجدول1[[#This Row],[fL2M]])</f>
        <v>235.7</v>
      </c>
      <c r="L67" s="8">
        <f>IF(الجدول1[[#This Row],[fM2S]]=0,"0",الجدول1[[#This Row],[priceM]]/الجدول1[[#This Row],[fM2S]])</f>
        <v>0.23569999999999999</v>
      </c>
    </row>
    <row r="68" spans="1:12" ht="15.75" hidden="1" x14ac:dyDescent="0.25">
      <c r="A68" s="7" t="s">
        <v>86</v>
      </c>
      <c r="B68" s="1" t="s">
        <v>3</v>
      </c>
      <c r="C68" s="1">
        <v>1</v>
      </c>
      <c r="D68" s="1" t="s">
        <v>155</v>
      </c>
      <c r="E68" s="1">
        <v>1000</v>
      </c>
      <c r="F68" s="1" t="s">
        <v>41</v>
      </c>
      <c r="G68" s="2" t="s">
        <v>77</v>
      </c>
      <c r="H68" s="3" t="s">
        <v>24</v>
      </c>
      <c r="I68" s="1"/>
      <c r="J68" s="1">
        <f>747.5/5</f>
        <v>149.5</v>
      </c>
      <c r="K68" s="1">
        <f>IF(الجدول1[[#This Row],[fL2M]]=0,"0",الجدول1[[#This Row],[priceL]]/الجدول1[[#This Row],[fL2M]])</f>
        <v>149.5</v>
      </c>
      <c r="L68" s="8">
        <f>IF(الجدول1[[#This Row],[fM2S]]=0,"0",الجدول1[[#This Row],[priceM]]/الجدول1[[#This Row],[fM2S]])</f>
        <v>0.14949999999999999</v>
      </c>
    </row>
    <row r="69" spans="1:12" ht="15.75" hidden="1" x14ac:dyDescent="0.25">
      <c r="A69" s="7" t="s">
        <v>87</v>
      </c>
      <c r="B69" s="1" t="s">
        <v>3</v>
      </c>
      <c r="C69" s="1">
        <v>1</v>
      </c>
      <c r="D69" s="1" t="s">
        <v>155</v>
      </c>
      <c r="E69" s="1">
        <v>1000</v>
      </c>
      <c r="F69" s="1" t="s">
        <v>41</v>
      </c>
      <c r="G69" s="2" t="s">
        <v>77</v>
      </c>
      <c r="H69" s="3" t="s">
        <v>24</v>
      </c>
      <c r="I69" s="1"/>
      <c r="J69" s="1">
        <v>103.5</v>
      </c>
      <c r="K69" s="1">
        <f>IF(الجدول1[[#This Row],[fL2M]]=0,"0",الجدول1[[#This Row],[priceL]]/الجدول1[[#This Row],[fL2M]])</f>
        <v>103.5</v>
      </c>
      <c r="L69" s="8">
        <f>IF(الجدول1[[#This Row],[fM2S]]=0,"0",الجدول1[[#This Row],[priceM]]/الجدول1[[#This Row],[fM2S]])</f>
        <v>0.10349999999999999</v>
      </c>
    </row>
    <row r="70" spans="1:12" ht="15.75" x14ac:dyDescent="0.25">
      <c r="A70" s="7" t="s">
        <v>88</v>
      </c>
      <c r="B70" s="1"/>
      <c r="C70" s="1"/>
      <c r="D70" s="1"/>
      <c r="E70" s="1"/>
      <c r="F70" s="1"/>
      <c r="G70" s="2" t="s">
        <v>77</v>
      </c>
      <c r="H70" s="3" t="s">
        <v>24</v>
      </c>
      <c r="I70" s="1"/>
      <c r="J70" s="1"/>
      <c r="K70" s="1" t="str">
        <f>IF(الجدول1[[#This Row],[fL2M]]=0,"0",الجدول1[[#This Row],[priceL]]/الجدول1[[#This Row],[fL2M]])</f>
        <v>0</v>
      </c>
      <c r="L70" s="8" t="str">
        <f>IF(الجدول1[[#This Row],[fM2S]]=0,"0",الجدول1[[#This Row],[priceM]]/الجدول1[[#This Row],[fM2S]])</f>
        <v>0</v>
      </c>
    </row>
    <row r="71" spans="1:12" ht="15.75" hidden="1" x14ac:dyDescent="0.25">
      <c r="A71" s="7" t="s">
        <v>89</v>
      </c>
      <c r="B71" s="1" t="s">
        <v>3</v>
      </c>
      <c r="C71" s="1">
        <v>1</v>
      </c>
      <c r="D71" s="1" t="s">
        <v>155</v>
      </c>
      <c r="E71" s="1">
        <v>1000</v>
      </c>
      <c r="F71" s="1" t="s">
        <v>41</v>
      </c>
      <c r="G71" s="2" t="s">
        <v>77</v>
      </c>
      <c r="H71" s="3" t="s">
        <v>24</v>
      </c>
      <c r="I71" s="1"/>
      <c r="J71" s="1">
        <f>1850/10</f>
        <v>185</v>
      </c>
      <c r="K71" s="1">
        <f>IF(الجدول1[[#This Row],[fL2M]]=0,"0",الجدول1[[#This Row],[priceL]]/الجدول1[[#This Row],[fL2M]])</f>
        <v>185</v>
      </c>
      <c r="L71" s="8">
        <f>IF(الجدول1[[#This Row],[fM2S]]=0,"0",الجدول1[[#This Row],[priceM]]/الجدول1[[#This Row],[fM2S]])</f>
        <v>0.185</v>
      </c>
    </row>
    <row r="72" spans="1:12" ht="15.75" hidden="1" x14ac:dyDescent="0.25">
      <c r="A72" s="7" t="s">
        <v>90</v>
      </c>
      <c r="B72" s="1" t="s">
        <v>3</v>
      </c>
      <c r="C72" s="1">
        <v>1</v>
      </c>
      <c r="D72" s="1" t="s">
        <v>155</v>
      </c>
      <c r="E72" s="1">
        <v>1000</v>
      </c>
      <c r="F72" s="1" t="s">
        <v>41</v>
      </c>
      <c r="G72" s="2" t="s">
        <v>77</v>
      </c>
      <c r="H72" s="3" t="s">
        <v>24</v>
      </c>
      <c r="I72" s="1"/>
      <c r="J72" s="1">
        <f>948.75/5</f>
        <v>189.75</v>
      </c>
      <c r="K72" s="1">
        <f>IF(الجدول1[[#This Row],[fL2M]]=0,"0",الجدول1[[#This Row],[priceL]]/الجدول1[[#This Row],[fL2M]])</f>
        <v>189.75</v>
      </c>
      <c r="L72" s="8">
        <f>IF(الجدول1[[#This Row],[fM2S]]=0,"0",الجدول1[[#This Row],[priceM]]/الجدول1[[#This Row],[fM2S]])</f>
        <v>0.18975</v>
      </c>
    </row>
    <row r="73" spans="1:12" ht="15.75" hidden="1" x14ac:dyDescent="0.25">
      <c r="A73" s="7" t="s">
        <v>91</v>
      </c>
      <c r="B73" s="1" t="s">
        <v>3</v>
      </c>
      <c r="C73" s="1">
        <v>1</v>
      </c>
      <c r="D73" s="1" t="s">
        <v>155</v>
      </c>
      <c r="E73" s="1">
        <v>1000</v>
      </c>
      <c r="F73" s="1" t="s">
        <v>41</v>
      </c>
      <c r="G73" s="2" t="s">
        <v>77</v>
      </c>
      <c r="H73" s="3" t="s">
        <v>24</v>
      </c>
      <c r="I73" s="1"/>
      <c r="J73" s="1">
        <f>1150/5</f>
        <v>230</v>
      </c>
      <c r="K73" s="1">
        <f>IF(الجدول1[[#This Row],[fL2M]]=0,"0",الجدول1[[#This Row],[priceL]]/الجدول1[[#This Row],[fL2M]])</f>
        <v>230</v>
      </c>
      <c r="L73" s="8">
        <f>IF(الجدول1[[#This Row],[fM2S]]=0,"0",الجدول1[[#This Row],[priceM]]/الجدول1[[#This Row],[fM2S]])</f>
        <v>0.23</v>
      </c>
    </row>
    <row r="74" spans="1:12" ht="15.75" hidden="1" x14ac:dyDescent="0.25">
      <c r="A74" s="7" t="s">
        <v>92</v>
      </c>
      <c r="B74" s="1" t="s">
        <v>156</v>
      </c>
      <c r="C74" s="1">
        <v>1</v>
      </c>
      <c r="D74" s="1" t="s">
        <v>156</v>
      </c>
      <c r="E74" s="1">
        <v>100</v>
      </c>
      <c r="F74" s="1" t="s">
        <v>41</v>
      </c>
      <c r="G74" s="2" t="s">
        <v>77</v>
      </c>
      <c r="H74" s="3" t="s">
        <v>24</v>
      </c>
      <c r="I74" s="1"/>
      <c r="J74" s="1">
        <v>36.799999999999997</v>
      </c>
      <c r="K74" s="1">
        <f>IF(الجدول1[[#This Row],[fL2M]]=0,"0",الجدول1[[#This Row],[priceL]]/الجدول1[[#This Row],[fL2M]])</f>
        <v>36.799999999999997</v>
      </c>
      <c r="L74" s="8">
        <f>IF(الجدول1[[#This Row],[fM2S]]=0,"0",الجدول1[[#This Row],[priceM]]/الجدول1[[#This Row],[fM2S]])</f>
        <v>0.36799999999999999</v>
      </c>
    </row>
    <row r="75" spans="1:12" ht="15.75" hidden="1" x14ac:dyDescent="0.25">
      <c r="A75" s="7" t="s">
        <v>93</v>
      </c>
      <c r="B75" s="1" t="s">
        <v>3</v>
      </c>
      <c r="C75" s="1">
        <v>1</v>
      </c>
      <c r="D75" s="1" t="s">
        <v>155</v>
      </c>
      <c r="E75" s="1">
        <v>1000</v>
      </c>
      <c r="F75" s="1" t="s">
        <v>41</v>
      </c>
      <c r="G75" s="2" t="s">
        <v>77</v>
      </c>
      <c r="H75" s="3" t="s">
        <v>24</v>
      </c>
      <c r="I75" s="1"/>
      <c r="J75" s="1">
        <f>165.8/3</f>
        <v>55.266666666666673</v>
      </c>
      <c r="K75" s="1">
        <f>IF(الجدول1[[#This Row],[fL2M]]=0,"0",الجدول1[[#This Row],[priceL]]/الجدول1[[#This Row],[fL2M]])</f>
        <v>55.266666666666673</v>
      </c>
      <c r="L75" s="8">
        <f>IF(الجدول1[[#This Row],[fM2S]]=0,"0",الجدول1[[#This Row],[priceM]]/الجدول1[[#This Row],[fM2S]])</f>
        <v>5.5266666666666672E-2</v>
      </c>
    </row>
    <row r="76" spans="1:12" ht="15.75" x14ac:dyDescent="0.25">
      <c r="A76" s="7" t="s">
        <v>94</v>
      </c>
      <c r="B76" s="1"/>
      <c r="C76" s="1"/>
      <c r="D76" s="1"/>
      <c r="E76" s="1"/>
      <c r="F76" s="1"/>
      <c r="G76" s="2" t="s">
        <v>77</v>
      </c>
      <c r="H76" s="3" t="s">
        <v>24</v>
      </c>
      <c r="I76" s="1"/>
      <c r="J76" s="1"/>
      <c r="K76" s="1" t="str">
        <f>IF(الجدول1[[#This Row],[fL2M]]=0,"0",الجدول1[[#This Row],[priceL]]/الجدول1[[#This Row],[fL2M]])</f>
        <v>0</v>
      </c>
      <c r="L76" s="8" t="str">
        <f>IF(الجدول1[[#This Row],[fM2S]]=0,"0",الجدول1[[#This Row],[priceM]]/الجدول1[[#This Row],[fM2S]])</f>
        <v>0</v>
      </c>
    </row>
    <row r="77" spans="1:12" ht="15.75" hidden="1" x14ac:dyDescent="0.25">
      <c r="A77" s="7" t="s">
        <v>95</v>
      </c>
      <c r="B77" s="1" t="s">
        <v>156</v>
      </c>
      <c r="C77" s="1">
        <v>1</v>
      </c>
      <c r="D77" s="1" t="s">
        <v>156</v>
      </c>
      <c r="E77" s="1">
        <v>1000</v>
      </c>
      <c r="F77" s="1" t="s">
        <v>41</v>
      </c>
      <c r="G77" s="2" t="s">
        <v>77</v>
      </c>
      <c r="H77" s="3" t="s">
        <v>24</v>
      </c>
      <c r="I77" s="1"/>
      <c r="J77" s="1">
        <v>43</v>
      </c>
      <c r="K77" s="1">
        <f>IF(الجدول1[[#This Row],[fL2M]]=0,"0",الجدول1[[#This Row],[priceL]]/الجدول1[[#This Row],[fL2M]])</f>
        <v>43</v>
      </c>
      <c r="L77" s="8">
        <f>IF(الجدول1[[#This Row],[fM2S]]=0,"0",الجدول1[[#This Row],[priceM]]/الجدول1[[#This Row],[fM2S]])</f>
        <v>4.2999999999999997E-2</v>
      </c>
    </row>
    <row r="78" spans="1:12" ht="15.75" hidden="1" x14ac:dyDescent="0.25">
      <c r="A78" s="7" t="s">
        <v>146</v>
      </c>
      <c r="B78" s="1" t="s">
        <v>3</v>
      </c>
      <c r="C78" s="1">
        <v>20</v>
      </c>
      <c r="D78" s="1" t="s">
        <v>4</v>
      </c>
      <c r="E78" s="1">
        <v>454</v>
      </c>
      <c r="F78" s="1" t="s">
        <v>139</v>
      </c>
      <c r="G78" s="2" t="s">
        <v>77</v>
      </c>
      <c r="H78" s="3" t="s">
        <v>68</v>
      </c>
      <c r="I78" s="1"/>
      <c r="J78" s="1">
        <v>213.04</v>
      </c>
      <c r="K78" s="1">
        <f>IF(الجدول1[[#This Row],[fL2M]]=0,"0",الجدول1[[#This Row],[priceL]]/الجدول1[[#This Row],[fL2M]])</f>
        <v>10.651999999999999</v>
      </c>
      <c r="L78" s="8">
        <f>IF(الجدول1[[#This Row],[fM2S]]=0,"0",الجدول1[[#This Row],[priceM]]/الجدول1[[#This Row],[fM2S]])</f>
        <v>2.3462555066079294E-2</v>
      </c>
    </row>
    <row r="79" spans="1:12" ht="15.75" x14ac:dyDescent="0.25">
      <c r="A79" s="7" t="s">
        <v>96</v>
      </c>
      <c r="B79" s="1"/>
      <c r="C79" s="1"/>
      <c r="D79" s="1"/>
      <c r="E79" s="1"/>
      <c r="F79" s="1"/>
      <c r="G79" s="2" t="s">
        <v>77</v>
      </c>
      <c r="H79" s="3" t="s">
        <v>68</v>
      </c>
      <c r="I79" s="1"/>
      <c r="J79" s="1"/>
      <c r="K79" s="1" t="str">
        <f>IF(الجدول1[[#This Row],[fL2M]]=0,"0",الجدول1[[#This Row],[priceL]]/الجدول1[[#This Row],[fL2M]])</f>
        <v>0</v>
      </c>
      <c r="L79" s="8" t="str">
        <f>IF(الجدول1[[#This Row],[fM2S]]=0,"0",الجدول1[[#This Row],[priceM]]/الجدول1[[#This Row],[fM2S]])</f>
        <v>0</v>
      </c>
    </row>
    <row r="80" spans="1:12" ht="31.5" hidden="1" x14ac:dyDescent="0.25">
      <c r="A80" s="7" t="s">
        <v>97</v>
      </c>
      <c r="B80" s="1" t="s">
        <v>3</v>
      </c>
      <c r="C80" s="1">
        <v>2.5</v>
      </c>
      <c r="D80" s="1" t="s">
        <v>5</v>
      </c>
      <c r="E80" s="1">
        <v>1000</v>
      </c>
      <c r="F80" s="1" t="s">
        <v>139</v>
      </c>
      <c r="G80" s="2" t="s">
        <v>77</v>
      </c>
      <c r="H80" s="3" t="s">
        <v>68</v>
      </c>
      <c r="I80" s="1"/>
      <c r="J80" s="1">
        <f>388.12/3</f>
        <v>129.37333333333333</v>
      </c>
      <c r="K80" s="1">
        <f>IF(الجدول1[[#This Row],[fL2M]]=0,"0",الجدول1[[#This Row],[priceL]]/الجدول1[[#This Row],[fL2M]])</f>
        <v>51.749333333333333</v>
      </c>
      <c r="L80" s="8">
        <f>IF(الجدول1[[#This Row],[fM2S]]=0,"0",الجدول1[[#This Row],[priceM]]/الجدول1[[#This Row],[fM2S]])</f>
        <v>5.1749333333333335E-2</v>
      </c>
    </row>
    <row r="81" spans="1:12" ht="15.75" hidden="1" x14ac:dyDescent="0.25">
      <c r="A81" s="7" t="s">
        <v>98</v>
      </c>
      <c r="B81" s="1" t="s">
        <v>3</v>
      </c>
      <c r="C81" s="1">
        <v>2</v>
      </c>
      <c r="D81" s="1" t="s">
        <v>5</v>
      </c>
      <c r="E81" s="1">
        <v>1000</v>
      </c>
      <c r="F81" s="1" t="s">
        <v>139</v>
      </c>
      <c r="G81" s="2" t="s">
        <v>77</v>
      </c>
      <c r="H81" s="3" t="s">
        <v>68</v>
      </c>
      <c r="I81" s="1"/>
      <c r="J81" s="1">
        <f>132.25/2</f>
        <v>66.125</v>
      </c>
      <c r="K81" s="1">
        <f>IF(الجدول1[[#This Row],[fL2M]]=0,"0",الجدول1[[#This Row],[priceL]]/الجدول1[[#This Row],[fL2M]])</f>
        <v>33.0625</v>
      </c>
      <c r="L81" s="8">
        <f>IF(الجدول1[[#This Row],[fM2S]]=0,"0",الجدول1[[#This Row],[priceM]]/الجدول1[[#This Row],[fM2S]])</f>
        <v>3.3062500000000002E-2</v>
      </c>
    </row>
    <row r="82" spans="1:12" ht="15.75" x14ac:dyDescent="0.25">
      <c r="A82" s="7" t="s">
        <v>99</v>
      </c>
      <c r="B82" s="1"/>
      <c r="C82" s="1"/>
      <c r="D82" s="1"/>
      <c r="E82" s="1"/>
      <c r="F82" s="1"/>
      <c r="G82" s="2" t="s">
        <v>77</v>
      </c>
      <c r="H82" s="3" t="s">
        <v>68</v>
      </c>
      <c r="I82" s="1"/>
      <c r="J82" s="1"/>
      <c r="K82" s="1" t="str">
        <f>IF(الجدول1[[#This Row],[fL2M]]=0,"0",الجدول1[[#This Row],[priceL]]/الجدول1[[#This Row],[fL2M]])</f>
        <v>0</v>
      </c>
      <c r="L82" s="8" t="str">
        <f>IF(الجدول1[[#This Row],[fM2S]]=0,"0",الجدول1[[#This Row],[priceM]]/الجدول1[[#This Row],[fM2S]])</f>
        <v>0</v>
      </c>
    </row>
    <row r="83" spans="1:12" ht="15.75" x14ac:dyDescent="0.25">
      <c r="A83" s="7" t="s">
        <v>100</v>
      </c>
      <c r="B83" s="1"/>
      <c r="C83" s="1"/>
      <c r="D83" s="1"/>
      <c r="E83" s="1"/>
      <c r="F83" s="1"/>
      <c r="G83" s="2" t="s">
        <v>77</v>
      </c>
      <c r="H83" s="3" t="s">
        <v>68</v>
      </c>
      <c r="I83" s="1"/>
      <c r="J83" s="1"/>
      <c r="K83" s="1" t="str">
        <f>IF(الجدول1[[#This Row],[fL2M]]=0,"0",الجدول1[[#This Row],[priceL]]/الجدول1[[#This Row],[fL2M]])</f>
        <v>0</v>
      </c>
      <c r="L83" s="8" t="str">
        <f>IF(الجدول1[[#This Row],[fM2S]]=0,"0",الجدول1[[#This Row],[priceM]]/الجدول1[[#This Row],[fM2S]])</f>
        <v>0</v>
      </c>
    </row>
    <row r="84" spans="1:12" ht="15.75" hidden="1" x14ac:dyDescent="0.25">
      <c r="A84" s="7" t="s">
        <v>148</v>
      </c>
      <c r="B84" s="1" t="s">
        <v>3</v>
      </c>
      <c r="C84" s="1">
        <v>10</v>
      </c>
      <c r="D84" s="1" t="s">
        <v>5</v>
      </c>
      <c r="E84" s="1">
        <v>1000</v>
      </c>
      <c r="F84" s="1" t="s">
        <v>139</v>
      </c>
      <c r="G84" s="2" t="s">
        <v>77</v>
      </c>
      <c r="H84" s="3" t="s">
        <v>68</v>
      </c>
      <c r="I84" s="1"/>
      <c r="J84" s="1">
        <v>302</v>
      </c>
      <c r="K84" s="1">
        <f>IF(الجدول1[[#This Row],[fL2M]]=0,"0",الجدول1[[#This Row],[priceL]]/الجدول1[[#This Row],[fL2M]])</f>
        <v>30.2</v>
      </c>
      <c r="L84" s="8">
        <f>IF(الجدول1[[#This Row],[fM2S]]=0,"0",الجدول1[[#This Row],[priceM]]/الجدول1[[#This Row],[fM2S]])</f>
        <v>3.0199999999999998E-2</v>
      </c>
    </row>
    <row r="85" spans="1:12" ht="15.75" hidden="1" x14ac:dyDescent="0.25">
      <c r="A85" s="7" t="s">
        <v>101</v>
      </c>
      <c r="B85" s="1" t="s">
        <v>5</v>
      </c>
      <c r="C85" s="1">
        <v>1</v>
      </c>
      <c r="D85" s="1" t="s">
        <v>5</v>
      </c>
      <c r="E85" s="1">
        <v>1000</v>
      </c>
      <c r="F85" s="1" t="s">
        <v>139</v>
      </c>
      <c r="G85" s="2" t="s">
        <v>77</v>
      </c>
      <c r="H85" s="3" t="s">
        <v>68</v>
      </c>
      <c r="I85" s="1"/>
      <c r="J85" s="1">
        <v>7</v>
      </c>
      <c r="K85" s="1">
        <f>IF(الجدول1[[#This Row],[fL2M]]=0,"0",الجدول1[[#This Row],[priceL]]/الجدول1[[#This Row],[fL2M]])</f>
        <v>7</v>
      </c>
      <c r="L85" s="8">
        <f>IF(الجدول1[[#This Row],[fM2S]]=0,"0",الجدول1[[#This Row],[priceM]]/الجدول1[[#This Row],[fM2S]])</f>
        <v>7.0000000000000001E-3</v>
      </c>
    </row>
    <row r="86" spans="1:12" ht="15.75" hidden="1" x14ac:dyDescent="0.25">
      <c r="A86" s="7" t="s">
        <v>102</v>
      </c>
      <c r="B86" s="1" t="s">
        <v>3</v>
      </c>
      <c r="C86" s="1">
        <v>12</v>
      </c>
      <c r="D86" s="1" t="s">
        <v>63</v>
      </c>
      <c r="E86" s="1">
        <v>1000</v>
      </c>
      <c r="F86" s="1" t="s">
        <v>142</v>
      </c>
      <c r="G86" s="2" t="s">
        <v>77</v>
      </c>
      <c r="H86" s="3" t="s">
        <v>29</v>
      </c>
      <c r="I86" s="1"/>
      <c r="J86" s="1">
        <f>147/3</f>
        <v>49</v>
      </c>
      <c r="K86" s="1">
        <f>IF(الجدول1[[#This Row],[fL2M]]=0,"0",الجدول1[[#This Row],[priceL]]/الجدول1[[#This Row],[fL2M]])</f>
        <v>4.083333333333333</v>
      </c>
      <c r="L86" s="8">
        <f>IF(الجدول1[[#This Row],[fM2S]]=0,"0",الجدول1[[#This Row],[priceM]]/الجدول1[[#This Row],[fM2S]])</f>
        <v>4.0833333333333329E-3</v>
      </c>
    </row>
    <row r="87" spans="1:12" ht="31.5" hidden="1" x14ac:dyDescent="0.25">
      <c r="A87" s="7" t="s">
        <v>103</v>
      </c>
      <c r="B87" s="1" t="s">
        <v>144</v>
      </c>
      <c r="C87" s="1">
        <v>18</v>
      </c>
      <c r="D87" s="1" t="s">
        <v>145</v>
      </c>
      <c r="E87" s="1">
        <v>1000</v>
      </c>
      <c r="F87" s="1" t="s">
        <v>142</v>
      </c>
      <c r="G87" s="2" t="s">
        <v>77</v>
      </c>
      <c r="H87" s="3" t="s">
        <v>29</v>
      </c>
      <c r="I87" s="1"/>
      <c r="J87" s="1">
        <f>1270.75/10</f>
        <v>127.075</v>
      </c>
      <c r="K87" s="1">
        <f>IF(الجدول1[[#This Row],[fL2M]]=0,"0",الجدول1[[#This Row],[priceL]]/الجدول1[[#This Row],[fL2M]])</f>
        <v>7.0597222222222227</v>
      </c>
      <c r="L87" s="8">
        <f>IF(الجدول1[[#This Row],[fM2S]]=0,"0",الجدول1[[#This Row],[priceM]]/الجدول1[[#This Row],[fM2S]])</f>
        <v>7.0597222222222224E-3</v>
      </c>
    </row>
    <row r="88" spans="1:12" ht="15.75" hidden="1" x14ac:dyDescent="0.25">
      <c r="A88" s="7" t="s">
        <v>104</v>
      </c>
      <c r="B88" s="1" t="s">
        <v>144</v>
      </c>
      <c r="C88" s="1">
        <v>17</v>
      </c>
      <c r="D88" s="1" t="s">
        <v>145</v>
      </c>
      <c r="E88" s="1">
        <v>1</v>
      </c>
      <c r="F88" s="1" t="s">
        <v>145</v>
      </c>
      <c r="G88" s="2" t="s">
        <v>77</v>
      </c>
      <c r="H88" s="3" t="s">
        <v>29</v>
      </c>
      <c r="I88" s="1"/>
      <c r="J88" s="1">
        <f>1519/15</f>
        <v>101.26666666666667</v>
      </c>
      <c r="K88" s="1">
        <f>IF(الجدول1[[#This Row],[fL2M]]=0,"0",الجدول1[[#This Row],[priceL]]/الجدول1[[#This Row],[fL2M]])</f>
        <v>5.9568627450980394</v>
      </c>
      <c r="L88" s="8">
        <f>IF(الجدول1[[#This Row],[fM2S]]=0,"0",الجدول1[[#This Row],[priceM]]/الجدول1[[#This Row],[fM2S]])</f>
        <v>5.9568627450980394</v>
      </c>
    </row>
    <row r="89" spans="1:12" ht="15.75" x14ac:dyDescent="0.25">
      <c r="A89" s="7" t="s">
        <v>105</v>
      </c>
      <c r="B89" s="1"/>
      <c r="C89" s="1"/>
      <c r="D89" s="1"/>
      <c r="E89" s="1"/>
      <c r="F89" s="1"/>
      <c r="G89" s="2" t="s">
        <v>77</v>
      </c>
      <c r="H89" s="3" t="s">
        <v>29</v>
      </c>
      <c r="I89" s="1"/>
      <c r="J89" s="1"/>
      <c r="K89" s="1" t="str">
        <f>IF(الجدول1[[#This Row],[fL2M]]=0,"0",الجدول1[[#This Row],[priceL]]/الجدول1[[#This Row],[fL2M]])</f>
        <v>0</v>
      </c>
      <c r="L89" s="8" t="str">
        <f>IF(الجدول1[[#This Row],[fM2S]]=0,"0",الجدول1[[#This Row],[priceM]]/الجدول1[[#This Row],[fM2S]])</f>
        <v>0</v>
      </c>
    </row>
    <row r="90" spans="1:12" ht="15.75" x14ac:dyDescent="0.25">
      <c r="A90" s="7" t="s">
        <v>106</v>
      </c>
      <c r="B90" s="1"/>
      <c r="C90" s="1"/>
      <c r="D90" s="1"/>
      <c r="E90" s="1"/>
      <c r="F90" s="1"/>
      <c r="G90" s="2" t="s">
        <v>77</v>
      </c>
      <c r="H90" s="3" t="s">
        <v>29</v>
      </c>
      <c r="I90" s="1"/>
      <c r="J90" s="1"/>
      <c r="K90" s="1" t="str">
        <f>IF(الجدول1[[#This Row],[fL2M]]=0,"0",الجدول1[[#This Row],[priceL]]/الجدول1[[#This Row],[fL2M]])</f>
        <v>0</v>
      </c>
      <c r="L90" s="8" t="str">
        <f>IF(الجدول1[[#This Row],[fM2S]]=0,"0",الجدول1[[#This Row],[priceM]]/الجدول1[[#This Row],[fM2S]])</f>
        <v>0</v>
      </c>
    </row>
    <row r="91" spans="1:12" ht="15.75" hidden="1" x14ac:dyDescent="0.25">
      <c r="A91" s="7" t="s">
        <v>107</v>
      </c>
      <c r="B91" s="1" t="s">
        <v>3</v>
      </c>
      <c r="C91" s="1">
        <v>4</v>
      </c>
      <c r="D91" s="1" t="s">
        <v>23</v>
      </c>
      <c r="E91" s="1">
        <v>4500</v>
      </c>
      <c r="F91" s="1" t="s">
        <v>139</v>
      </c>
      <c r="G91" s="2" t="s">
        <v>77</v>
      </c>
      <c r="H91" s="3" t="s">
        <v>29</v>
      </c>
      <c r="I91" s="1"/>
      <c r="J91" s="1">
        <f>37.52*2</f>
        <v>75.040000000000006</v>
      </c>
      <c r="K91" s="1">
        <f>IF(الجدول1[[#This Row],[fL2M]]=0,"0",الجدول1[[#This Row],[priceL]]/الجدول1[[#This Row],[fL2M]])</f>
        <v>18.760000000000002</v>
      </c>
      <c r="L91" s="8">
        <f>IF(الجدول1[[#This Row],[fM2S]]=0,"0",الجدول1[[#This Row],[priceM]]/الجدول1[[#This Row],[fM2S]])</f>
        <v>4.1688888888888895E-3</v>
      </c>
    </row>
    <row r="92" spans="1:12" ht="15.75" hidden="1" x14ac:dyDescent="0.25">
      <c r="A92" s="7" t="s">
        <v>108</v>
      </c>
      <c r="B92" s="1" t="s">
        <v>3</v>
      </c>
      <c r="C92" s="1">
        <v>1000</v>
      </c>
      <c r="D92" s="1" t="s">
        <v>41</v>
      </c>
      <c r="E92" s="1">
        <v>1</v>
      </c>
      <c r="F92" s="1" t="s">
        <v>41</v>
      </c>
      <c r="G92" s="2" t="s">
        <v>77</v>
      </c>
      <c r="H92" s="3" t="s">
        <v>29</v>
      </c>
      <c r="I92" s="1"/>
      <c r="J92" s="1">
        <f>332.92/6</f>
        <v>55.486666666666672</v>
      </c>
      <c r="K92" s="1">
        <f>IF(الجدول1[[#This Row],[fL2M]]=0,"0",الجدول1[[#This Row],[priceL]]/الجدول1[[#This Row],[fL2M]])</f>
        <v>5.548666666666667E-2</v>
      </c>
      <c r="L92" s="8">
        <f>IF(الجدول1[[#This Row],[fM2S]]=0,"0",الجدول1[[#This Row],[priceM]]/الجدول1[[#This Row],[fM2S]])</f>
        <v>5.548666666666667E-2</v>
      </c>
    </row>
    <row r="93" spans="1:12" ht="15.75" hidden="1" x14ac:dyDescent="0.25">
      <c r="A93" s="7" t="s">
        <v>109</v>
      </c>
      <c r="B93" s="1" t="s">
        <v>3</v>
      </c>
      <c r="C93" s="1">
        <v>4</v>
      </c>
      <c r="D93" s="1" t="s">
        <v>23</v>
      </c>
      <c r="E93" s="1">
        <v>5000</v>
      </c>
      <c r="F93" s="1" t="s">
        <v>139</v>
      </c>
      <c r="G93" s="2" t="s">
        <v>77</v>
      </c>
      <c r="H93" s="3" t="s">
        <v>29</v>
      </c>
      <c r="I93" s="1"/>
      <c r="J93" s="1">
        <v>74.69</v>
      </c>
      <c r="K93" s="1">
        <f>IF(الجدول1[[#This Row],[fL2M]]=0,"0",الجدول1[[#This Row],[priceL]]/الجدول1[[#This Row],[fL2M]])</f>
        <v>18.672499999999999</v>
      </c>
      <c r="L93" s="8">
        <f>IF(الجدول1[[#This Row],[fM2S]]=0,"0",الجدول1[[#This Row],[priceM]]/الجدول1[[#This Row],[fM2S]])</f>
        <v>3.7345E-3</v>
      </c>
    </row>
    <row r="94" spans="1:12" ht="15.75" x14ac:dyDescent="0.25">
      <c r="A94" s="7" t="s">
        <v>111</v>
      </c>
      <c r="B94" s="1"/>
      <c r="C94" s="1"/>
      <c r="D94" s="1"/>
      <c r="E94" s="1"/>
      <c r="F94" s="1"/>
      <c r="G94" s="2" t="s">
        <v>77</v>
      </c>
      <c r="H94" s="3" t="s">
        <v>110</v>
      </c>
      <c r="I94" s="1"/>
      <c r="J94" s="1"/>
      <c r="K94" s="1" t="str">
        <f>IF(الجدول1[[#This Row],[fL2M]]=0,"0",الجدول1[[#This Row],[priceL]]/الجدول1[[#This Row],[fL2M]])</f>
        <v>0</v>
      </c>
      <c r="L94" s="8" t="str">
        <f>IF(الجدول1[[#This Row],[fM2S]]=0,"0",الجدول1[[#This Row],[priceM]]/الجدول1[[#This Row],[fM2S]])</f>
        <v>0</v>
      </c>
    </row>
    <row r="95" spans="1:12" ht="15.75" x14ac:dyDescent="0.25">
      <c r="A95" s="7" t="s">
        <v>112</v>
      </c>
      <c r="B95" s="1"/>
      <c r="C95" s="1"/>
      <c r="D95" s="1"/>
      <c r="E95" s="1"/>
      <c r="F95" s="1"/>
      <c r="G95" s="2" t="s">
        <v>77</v>
      </c>
      <c r="H95" s="3" t="s">
        <v>110</v>
      </c>
      <c r="I95" s="1"/>
      <c r="J95" s="1"/>
      <c r="K95" s="1" t="str">
        <f>IF(الجدول1[[#This Row],[fL2M]]=0,"0",الجدول1[[#This Row],[priceL]]/الجدول1[[#This Row],[fL2M]])</f>
        <v>0</v>
      </c>
      <c r="L95" s="8" t="str">
        <f>IF(الجدول1[[#This Row],[fM2S]]=0,"0",الجدول1[[#This Row],[priceM]]/الجدول1[[#This Row],[fM2S]])</f>
        <v>0</v>
      </c>
    </row>
    <row r="96" spans="1:12" ht="15.75" hidden="1" x14ac:dyDescent="0.25">
      <c r="A96" s="7" t="s">
        <v>113</v>
      </c>
      <c r="B96" s="1" t="s">
        <v>3</v>
      </c>
      <c r="C96" s="1">
        <v>8</v>
      </c>
      <c r="D96" s="1" t="s">
        <v>4</v>
      </c>
      <c r="E96" s="1">
        <v>15</v>
      </c>
      <c r="F96" s="1" t="s">
        <v>143</v>
      </c>
      <c r="G96" s="2" t="s">
        <v>77</v>
      </c>
      <c r="H96" s="3" t="s">
        <v>110</v>
      </c>
      <c r="I96" s="1"/>
      <c r="J96" s="1">
        <f>65.55*2</f>
        <v>131.1</v>
      </c>
      <c r="K96" s="1">
        <f>IF(الجدول1[[#This Row],[fL2M]]=0,"0",الجدول1[[#This Row],[priceL]]/الجدول1[[#This Row],[fL2M]])</f>
        <v>16.387499999999999</v>
      </c>
      <c r="L96" s="8">
        <f>IF(الجدول1[[#This Row],[fM2S]]=0,"0",الجدول1[[#This Row],[priceM]]/الجدول1[[#This Row],[fM2S]])</f>
        <v>1.0925</v>
      </c>
    </row>
    <row r="97" spans="1:12" ht="15.75" x14ac:dyDescent="0.25">
      <c r="A97" s="7" t="s">
        <v>114</v>
      </c>
      <c r="B97" s="1"/>
      <c r="C97" s="1"/>
      <c r="D97" s="1"/>
      <c r="E97" s="1"/>
      <c r="F97" s="1"/>
      <c r="G97" s="2" t="s">
        <v>77</v>
      </c>
      <c r="H97" s="3" t="s">
        <v>110</v>
      </c>
      <c r="I97" s="1"/>
      <c r="J97" s="1"/>
      <c r="K97" s="1" t="str">
        <f>IF(الجدول1[[#This Row],[fL2M]]=0,"0",الجدول1[[#This Row],[priceL]]/الجدول1[[#This Row],[fL2M]])</f>
        <v>0</v>
      </c>
      <c r="L97" s="8" t="str">
        <f>IF(الجدول1[[#This Row],[fM2S]]=0,"0",الجدول1[[#This Row],[priceM]]/الجدول1[[#This Row],[fM2S]])</f>
        <v>0</v>
      </c>
    </row>
    <row r="98" spans="1:12" ht="15.75" hidden="1" x14ac:dyDescent="0.25">
      <c r="A98" s="7" t="s">
        <v>115</v>
      </c>
      <c r="B98" s="1" t="s">
        <v>3</v>
      </c>
      <c r="C98" s="1">
        <v>4</v>
      </c>
      <c r="D98" s="1" t="s">
        <v>4</v>
      </c>
      <c r="E98" s="1">
        <v>2500</v>
      </c>
      <c r="F98" s="1" t="s">
        <v>139</v>
      </c>
      <c r="G98" s="2" t="s">
        <v>77</v>
      </c>
      <c r="H98" s="3" t="s">
        <v>110</v>
      </c>
      <c r="I98" s="1"/>
      <c r="J98" s="1">
        <f>414/6</f>
        <v>69</v>
      </c>
      <c r="K98" s="1">
        <f>IF(الجدول1[[#This Row],[fL2M]]=0,"0",الجدول1[[#This Row],[priceL]]/الجدول1[[#This Row],[fL2M]])</f>
        <v>17.25</v>
      </c>
      <c r="L98" s="8">
        <f>IF(الجدول1[[#This Row],[fM2S]]=0,"0",الجدول1[[#This Row],[priceM]]/الجدول1[[#This Row],[fM2S]])</f>
        <v>6.8999999999999999E-3</v>
      </c>
    </row>
    <row r="99" spans="1:12" ht="15.75" x14ac:dyDescent="0.25">
      <c r="A99" s="7" t="s">
        <v>116</v>
      </c>
      <c r="B99" s="1"/>
      <c r="C99" s="1"/>
      <c r="D99" s="1"/>
      <c r="E99" s="1"/>
      <c r="F99" s="1"/>
      <c r="G99" s="2" t="s">
        <v>77</v>
      </c>
      <c r="H99" s="3" t="s">
        <v>110</v>
      </c>
      <c r="I99" s="1"/>
      <c r="J99" s="1"/>
      <c r="K99" s="1" t="str">
        <f>IF(الجدول1[[#This Row],[fL2M]]=0,"0",الجدول1[[#This Row],[priceL]]/الجدول1[[#This Row],[fL2M]])</f>
        <v>0</v>
      </c>
      <c r="L99" s="8" t="str">
        <f>IF(الجدول1[[#This Row],[fM2S]]=0,"0",الجدول1[[#This Row],[priceM]]/الجدول1[[#This Row],[fM2S]])</f>
        <v>0</v>
      </c>
    </row>
    <row r="100" spans="1:12" ht="15.75" x14ac:dyDescent="0.25">
      <c r="A100" s="7" t="s">
        <v>117</v>
      </c>
      <c r="B100" s="1"/>
      <c r="C100" s="1"/>
      <c r="D100" s="1"/>
      <c r="E100" s="1"/>
      <c r="F100" s="1"/>
      <c r="G100" s="2" t="s">
        <v>77</v>
      </c>
      <c r="H100" s="3" t="s">
        <v>110</v>
      </c>
      <c r="I100" s="1"/>
      <c r="J100" s="1"/>
      <c r="K100" s="1" t="str">
        <f>IF(الجدول1[[#This Row],[fL2M]]=0,"0",الجدول1[[#This Row],[priceL]]/الجدول1[[#This Row],[fL2M]])</f>
        <v>0</v>
      </c>
      <c r="L100" s="8" t="str">
        <f>IF(الجدول1[[#This Row],[fM2S]]=0,"0",الجدول1[[#This Row],[priceM]]/الجدول1[[#This Row],[fM2S]])</f>
        <v>0</v>
      </c>
    </row>
    <row r="101" spans="1:12" ht="15.75" x14ac:dyDescent="0.25">
      <c r="A101" s="7" t="s">
        <v>118</v>
      </c>
      <c r="B101" s="1"/>
      <c r="C101" s="1"/>
      <c r="D101" s="1"/>
      <c r="E101" s="1"/>
      <c r="F101" s="1"/>
      <c r="G101" s="2" t="s">
        <v>77</v>
      </c>
      <c r="H101" s="3" t="s">
        <v>110</v>
      </c>
      <c r="I101" s="1"/>
      <c r="J101" s="1"/>
      <c r="K101" s="1" t="str">
        <f>IF(الجدول1[[#This Row],[fL2M]]=0,"0",الجدول1[[#This Row],[priceL]]/الجدول1[[#This Row],[fL2M]])</f>
        <v>0</v>
      </c>
      <c r="L101" s="8" t="str">
        <f>IF(الجدول1[[#This Row],[fM2S]]=0,"0",الجدول1[[#This Row],[priceM]]/الجدول1[[#This Row],[fM2S]])</f>
        <v>0</v>
      </c>
    </row>
    <row r="102" spans="1:12" ht="15.75" x14ac:dyDescent="0.25">
      <c r="A102" s="7" t="s">
        <v>119</v>
      </c>
      <c r="B102" s="1"/>
      <c r="C102" s="1"/>
      <c r="D102" s="1"/>
      <c r="E102" s="1"/>
      <c r="F102" s="1"/>
      <c r="G102" s="2" t="s">
        <v>77</v>
      </c>
      <c r="H102" s="3" t="s">
        <v>110</v>
      </c>
      <c r="I102" s="1"/>
      <c r="J102" s="1"/>
      <c r="K102" s="1" t="str">
        <f>IF(الجدول1[[#This Row],[fL2M]]=0,"0",الجدول1[[#This Row],[priceL]]/الجدول1[[#This Row],[fL2M]])</f>
        <v>0</v>
      </c>
      <c r="L102" s="8" t="str">
        <f>IF(الجدول1[[#This Row],[fM2S]]=0,"0",الجدول1[[#This Row],[priceM]]/الجدول1[[#This Row],[fM2S]])</f>
        <v>0</v>
      </c>
    </row>
    <row r="103" spans="1:12" ht="15.75" hidden="1" x14ac:dyDescent="0.25">
      <c r="A103" s="7" t="s">
        <v>120</v>
      </c>
      <c r="B103" s="1" t="s">
        <v>3</v>
      </c>
      <c r="C103" s="1">
        <v>10</v>
      </c>
      <c r="D103" s="1" t="s">
        <v>4</v>
      </c>
      <c r="E103" s="1">
        <v>1000</v>
      </c>
      <c r="F103" s="1" t="s">
        <v>139</v>
      </c>
      <c r="G103" s="2" t="s">
        <v>77</v>
      </c>
      <c r="H103" s="3" t="s">
        <v>110</v>
      </c>
      <c r="I103" s="1"/>
      <c r="J103" s="1">
        <f>1380/5</f>
        <v>276</v>
      </c>
      <c r="K103" s="1">
        <f>IF(الجدول1[[#This Row],[fL2M]]=0,"0",الجدول1[[#This Row],[priceL]]/الجدول1[[#This Row],[fL2M]])</f>
        <v>27.6</v>
      </c>
      <c r="L103" s="8">
        <f>IF(الجدول1[[#This Row],[fM2S]]=0,"0",الجدول1[[#This Row],[priceM]]/الجدول1[[#This Row],[fM2S]])</f>
        <v>2.7600000000000003E-2</v>
      </c>
    </row>
    <row r="104" spans="1:12" ht="15.75" hidden="1" x14ac:dyDescent="0.25">
      <c r="A104" s="7" t="s">
        <v>121</v>
      </c>
      <c r="B104" s="1" t="s">
        <v>3</v>
      </c>
      <c r="C104" s="1">
        <v>11</v>
      </c>
      <c r="D104" s="1" t="s">
        <v>4</v>
      </c>
      <c r="E104" s="1">
        <v>1001</v>
      </c>
      <c r="F104" s="1" t="s">
        <v>139</v>
      </c>
      <c r="G104" s="2" t="s">
        <v>77</v>
      </c>
      <c r="H104" s="3" t="s">
        <v>110</v>
      </c>
      <c r="I104" s="1"/>
      <c r="J104" s="1">
        <f>1380/5</f>
        <v>276</v>
      </c>
      <c r="K104" s="1">
        <f>IF(الجدول1[[#This Row],[fL2M]]=0,"0",الجدول1[[#This Row],[priceL]]/الجدول1[[#This Row],[fL2M]])</f>
        <v>25.09090909090909</v>
      </c>
      <c r="L104" s="8">
        <f>IF(الجدول1[[#This Row],[fM2S]]=0,"0",الجدول1[[#This Row],[priceM]]/الجدول1[[#This Row],[fM2S]])</f>
        <v>2.5065843247661427E-2</v>
      </c>
    </row>
    <row r="105" spans="1:12" ht="15.75" x14ac:dyDescent="0.25">
      <c r="A105" s="7" t="s">
        <v>122</v>
      </c>
      <c r="B105" s="1"/>
      <c r="C105" s="1"/>
      <c r="D105" s="1"/>
      <c r="E105" s="1"/>
      <c r="F105" s="1"/>
      <c r="G105" s="2" t="s">
        <v>77</v>
      </c>
      <c r="H105" s="3" t="s">
        <v>110</v>
      </c>
      <c r="I105" s="1"/>
      <c r="J105" s="1"/>
      <c r="K105" s="1" t="str">
        <f>IF(الجدول1[[#This Row],[fL2M]]=0,"0",الجدول1[[#This Row],[priceL]]/الجدول1[[#This Row],[fL2M]])</f>
        <v>0</v>
      </c>
      <c r="L105" s="8" t="str">
        <f>IF(الجدول1[[#This Row],[fM2S]]=0,"0",الجدول1[[#This Row],[priceM]]/الجدول1[[#This Row],[fM2S]])</f>
        <v>0</v>
      </c>
    </row>
    <row r="106" spans="1:12" ht="15.75" x14ac:dyDescent="0.25">
      <c r="A106" s="7" t="s">
        <v>123</v>
      </c>
      <c r="B106" s="1"/>
      <c r="C106" s="1"/>
      <c r="D106" s="1"/>
      <c r="E106" s="1"/>
      <c r="F106" s="1"/>
      <c r="G106" s="2" t="s">
        <v>77</v>
      </c>
      <c r="H106" s="3" t="s">
        <v>110</v>
      </c>
      <c r="I106" s="1"/>
      <c r="J106" s="1"/>
      <c r="K106" s="1" t="str">
        <f>IF(الجدول1[[#This Row],[fL2M]]=0,"0",الجدول1[[#This Row],[priceL]]/الجدول1[[#This Row],[fL2M]])</f>
        <v>0</v>
      </c>
      <c r="L106" s="8" t="str">
        <f>IF(الجدول1[[#This Row],[fM2S]]=0,"0",الجدول1[[#This Row],[priceM]]/الجدول1[[#This Row],[fM2S]])</f>
        <v>0</v>
      </c>
    </row>
    <row r="107" spans="1:12" ht="15.75" hidden="1" x14ac:dyDescent="0.25">
      <c r="A107" s="7" t="s">
        <v>124</v>
      </c>
      <c r="B107" s="1" t="s">
        <v>3</v>
      </c>
      <c r="C107" s="1">
        <v>4</v>
      </c>
      <c r="D107" s="1" t="s">
        <v>4</v>
      </c>
      <c r="E107" s="1">
        <v>2500</v>
      </c>
      <c r="F107" s="1" t="s">
        <v>139</v>
      </c>
      <c r="G107" s="2" t="s">
        <v>77</v>
      </c>
      <c r="H107" s="3" t="s">
        <v>110</v>
      </c>
      <c r="I107" s="1"/>
      <c r="J107" s="1">
        <v>216.488</v>
      </c>
      <c r="K107" s="1">
        <f>IF(الجدول1[[#This Row],[fL2M]]=0,"0",الجدول1[[#This Row],[priceL]]/الجدول1[[#This Row],[fL2M]])</f>
        <v>54.122</v>
      </c>
      <c r="L107" s="8">
        <f>IF(الجدول1[[#This Row],[fM2S]]=0,"0",الجدول1[[#This Row],[priceM]]/الجدول1[[#This Row],[fM2S]])</f>
        <v>2.1648799999999999E-2</v>
      </c>
    </row>
    <row r="108" spans="1:12" ht="15.75" hidden="1" x14ac:dyDescent="0.25">
      <c r="A108" s="7" t="s">
        <v>125</v>
      </c>
      <c r="B108" s="13" t="s">
        <v>3</v>
      </c>
      <c r="C108" s="13">
        <v>10</v>
      </c>
      <c r="D108" s="13" t="s">
        <v>4</v>
      </c>
      <c r="E108" s="13">
        <v>1000</v>
      </c>
      <c r="F108" s="13" t="s">
        <v>139</v>
      </c>
      <c r="G108" s="2" t="s">
        <v>77</v>
      </c>
      <c r="H108" s="3" t="s">
        <v>110</v>
      </c>
      <c r="I108" s="1"/>
      <c r="J108" s="1">
        <v>322</v>
      </c>
      <c r="K108" s="1">
        <f>IF(الجدول1[[#This Row],[fL2M]]=0,"0",الجدول1[[#This Row],[priceL]]/الجدول1[[#This Row],[fL2M]])</f>
        <v>32.200000000000003</v>
      </c>
      <c r="L108" s="8">
        <f>IF(الجدول1[[#This Row],[fM2S]]=0,"0",الجدول1[[#This Row],[priceM]]/الجدول1[[#This Row],[fM2S]])</f>
        <v>3.2199999999999999E-2</v>
      </c>
    </row>
    <row r="109" spans="1:12" ht="15.75" hidden="1" x14ac:dyDescent="0.25">
      <c r="A109" s="12" t="s">
        <v>126</v>
      </c>
      <c r="B109" s="13" t="s">
        <v>3</v>
      </c>
      <c r="C109" s="13">
        <v>10</v>
      </c>
      <c r="D109" s="13" t="s">
        <v>4</v>
      </c>
      <c r="E109" s="13">
        <v>1000</v>
      </c>
      <c r="F109" s="13" t="s">
        <v>139</v>
      </c>
      <c r="G109" s="14" t="s">
        <v>77</v>
      </c>
      <c r="H109" s="15" t="s">
        <v>110</v>
      </c>
      <c r="I109" s="13"/>
      <c r="J109" s="13">
        <v>322</v>
      </c>
      <c r="K109" s="13">
        <f>IF(الجدول1[[#This Row],[fL2M]]=0,"0",الجدول1[[#This Row],[priceL]]/الجدول1[[#This Row],[fL2M]])</f>
        <v>32.200000000000003</v>
      </c>
      <c r="L109" s="16">
        <f>IF(الجدول1[[#This Row],[fM2S]]=0,"0",الجدول1[[#This Row],[priceM]]/الجدول1[[#This Row],[fM2S]])</f>
        <v>3.2199999999999999E-2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2025-08-02T05:47:02Z</dcterms:modified>
</cp:coreProperties>
</file>