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3005B873-A534-461D-A91F-BDB39D16DE5F}" xr6:coauthVersionLast="47" xr6:coauthVersionMax="47" xr10:uidLastSave="{00000000-0000-0000-0000-000000000000}"/>
  <bookViews>
    <workbookView xWindow="-109" yWindow="-109" windowWidth="26301" windowHeight="14169" tabRatio="987" xr2:uid="{00000000-000D-0000-FFFF-FFFF00000000}"/>
  </bookViews>
  <sheets>
    <sheet name="Proje ve Personel Bilgileri" sheetId="1" r:id="rId1"/>
    <sheet name="KAPAK" sheetId="2" r:id="rId2"/>
    <sheet name="TAAHHÜTNAME" sheetId="3" r:id="rId3"/>
    <sheet name="G011A (Ocak)" sheetId="4" r:id="rId4"/>
    <sheet name="G011A (Şubat)" sheetId="27" r:id="rId5"/>
    <sheet name="G011A (Mart)" sheetId="28" r:id="rId6"/>
    <sheet name="G011A (Nisan)" sheetId="29" r:id="rId7"/>
    <sheet name="G011A (Mayıs)" sheetId="31" r:id="rId8"/>
    <sheet name="G011A (Haziran)" sheetId="32" r:id="rId9"/>
    <sheet name="G011A (Temmuz)" sheetId="33" r:id="rId10"/>
    <sheet name="G011A (Ağustos)" sheetId="35" r:id="rId11"/>
    <sheet name="G011A (Eylül)" sheetId="36" r:id="rId12"/>
    <sheet name="G011A (Ekim)" sheetId="37" r:id="rId13"/>
    <sheet name="G011A (Kasım)" sheetId="38" r:id="rId14"/>
    <sheet name="G011A (Aralık)" sheetId="39" r:id="rId15"/>
    <sheet name="G011B" sheetId="11" r:id="rId16"/>
    <sheet name="G011C" sheetId="12" r:id="rId17"/>
    <sheet name="G011" sheetId="13" r:id="rId18"/>
    <sheet name="G012" sheetId="14" r:id="rId19"/>
    <sheet name="G013" sheetId="15" r:id="rId20"/>
    <sheet name="G015A" sheetId="19" r:id="rId21"/>
    <sheet name="G015B" sheetId="40" r:id="rId22"/>
    <sheet name="G018" sheetId="41" r:id="rId23"/>
    <sheet name="G020" sheetId="24" r:id="rId24"/>
  </sheets>
  <definedNames>
    <definedName name="AletTec">'Proje ve Personel Bilgileri'!$N$43:$N$48</definedName>
    <definedName name="AsgariUcret">'Proje ve Personel Bilgileri'!$H$13:$I$24</definedName>
    <definedName name="AUcret">'Proje ve Personel Bilgileri'!$C$8</definedName>
    <definedName name="BasvuruTarihi">'Proje ve Personel Bilgileri'!$C$5</definedName>
    <definedName name="DönemBaşlama">'Proje ve Personel Bilgileri'!$H$25</definedName>
    <definedName name="DönemBitiş">'Proje ve Personel Bilgileri'!$I$25</definedName>
    <definedName name="G011CTablo">G011C!$B$9:$O$1749</definedName>
    <definedName name="Hiz">'Proje ve Personel Bilgileri'!$N$50:$N$54</definedName>
    <definedName name="imzatirihi">'Proje ve Personel Bilgileri'!$C$10</definedName>
    <definedName name="kurulusyetkilisi">'Proje ve Personel Bilgileri'!$C$9</definedName>
    <definedName name="Personel">'Proje ve Personel Bilgileri'!$N$17</definedName>
    <definedName name="PersonelTablo">'Proje ve Personel Bilgileri'!$N$20</definedName>
    <definedName name="PKodu">'Proje ve Personel Bilgileri'!$N$13</definedName>
    <definedName name="ProjeAdi">'Proje ve Personel Bilgileri'!$C$3</definedName>
    <definedName name="ProjeNo">'Proje ve Personel Bilgileri'!$C$2</definedName>
    <definedName name="Seyahat">'Proje ve Personel Bilgileri'!$N$40:$N$41</definedName>
    <definedName name="SGKTAVAN">'Proje ve Personel Bilgileri'!$K$13:$L$24</definedName>
    <definedName name="_xlnm.Print_Area" localSheetId="17">INDIRECT('G011'!$O$1)</definedName>
    <definedName name="_xlnm.Print_Area" localSheetId="10">INDIRECT('G011A (Ağustos)'!$U$1)</definedName>
    <definedName name="_xlnm.Print_Area" localSheetId="14">INDIRECT('G011A (Aralık)'!$U$1)</definedName>
    <definedName name="_xlnm.Print_Area" localSheetId="12">INDIRECT('G011A (Ekim)'!$U$1)</definedName>
    <definedName name="_xlnm.Print_Area" localSheetId="11">INDIRECT('G011A (Eylül)'!$U$1)</definedName>
    <definedName name="_xlnm.Print_Area" localSheetId="8">INDIRECT('G011A (Haziran)'!$U$1)</definedName>
    <definedName name="_xlnm.Print_Area" localSheetId="13">INDIRECT('G011A (Kasım)'!$U$1)</definedName>
    <definedName name="_xlnm.Print_Area" localSheetId="5">INDIRECT('G011A (Mart)'!$U$1)</definedName>
    <definedName name="_xlnm.Print_Area" localSheetId="7">INDIRECT('G011A (Mayıs)'!$U$1)</definedName>
    <definedName name="_xlnm.Print_Area" localSheetId="6">INDIRECT('G011A (Nisan)'!$U$1)</definedName>
    <definedName name="_xlnm.Print_Area" localSheetId="3">INDIRECT('G011A (Ocak)'!$U$1)</definedName>
    <definedName name="_xlnm.Print_Area" localSheetId="4">INDIRECT('G011A (Şubat)'!$U$1)</definedName>
    <definedName name="_xlnm.Print_Area" localSheetId="9">INDIRECT('G011A (Temmuz)'!$U$1)</definedName>
    <definedName name="_xlnm.Print_Area" localSheetId="15">INDIRECT(G011B!$AU$1)</definedName>
    <definedName name="_xlnm.Print_Area" localSheetId="16">G011C!$A$1:$O$35</definedName>
    <definedName name="_xlnm.Print_Area" localSheetId="18">INDIRECT('G012'!$O$1)</definedName>
    <definedName name="_xlnm.Print_Area" localSheetId="20">INDIRECT(G015A!$O$1)</definedName>
    <definedName name="_xlnm.Print_Area" localSheetId="21">INDIRECT(G015B!$O$1)</definedName>
    <definedName name="_xlnm.Print_Area" localSheetId="1">KAPAK!$A$1:$C$53</definedName>
    <definedName name="_xlnm.Print_Area" localSheetId="0">'Proje ve Personel Bilgileri'!$A$1:$F$14</definedName>
    <definedName name="_xlnm.Print_Area" localSheetId="2">TAAHHÜTNAME!$A$1:$A$10</definedName>
    <definedName name="Yıllar">'Proje ve Personel Bilgileri'!$H$6:$H$10</definedName>
    <definedName name="Yil">'Proje ve Personel Bilgileri'!$C$4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1" i="39" l="1"/>
  <c r="N91" i="39"/>
  <c r="P90" i="39"/>
  <c r="N90" i="39"/>
  <c r="P89" i="39"/>
  <c r="N89" i="39"/>
  <c r="P88" i="39"/>
  <c r="N88" i="39"/>
  <c r="P87" i="39"/>
  <c r="N87" i="39"/>
  <c r="P86" i="39"/>
  <c r="N86" i="39"/>
  <c r="P85" i="39"/>
  <c r="N85" i="39"/>
  <c r="P84" i="39"/>
  <c r="N84" i="39"/>
  <c r="P83" i="39"/>
  <c r="N83" i="39"/>
  <c r="P82" i="39"/>
  <c r="N82" i="39"/>
  <c r="P81" i="39"/>
  <c r="N81" i="39"/>
  <c r="P80" i="39"/>
  <c r="N80" i="39"/>
  <c r="P79" i="39"/>
  <c r="N79" i="39"/>
  <c r="P78" i="39"/>
  <c r="N78" i="39"/>
  <c r="P77" i="39"/>
  <c r="N77" i="39"/>
  <c r="P76" i="39"/>
  <c r="N76" i="39"/>
  <c r="P75" i="39"/>
  <c r="N75" i="39"/>
  <c r="P74" i="39"/>
  <c r="N74" i="39"/>
  <c r="P73" i="39"/>
  <c r="N73" i="39"/>
  <c r="P72" i="39"/>
  <c r="N72" i="39"/>
  <c r="P59" i="39"/>
  <c r="N59" i="39"/>
  <c r="P58" i="39"/>
  <c r="N58" i="39"/>
  <c r="P57" i="39"/>
  <c r="N57" i="39"/>
  <c r="P56" i="39"/>
  <c r="N56" i="39"/>
  <c r="P55" i="39"/>
  <c r="N55" i="39"/>
  <c r="P54" i="39"/>
  <c r="N54" i="39"/>
  <c r="P53" i="39"/>
  <c r="N53" i="39"/>
  <c r="P52" i="39"/>
  <c r="N52" i="39"/>
  <c r="P51" i="39"/>
  <c r="N51" i="39"/>
  <c r="P50" i="39"/>
  <c r="N50" i="39"/>
  <c r="P49" i="39"/>
  <c r="N49" i="39"/>
  <c r="P48" i="39"/>
  <c r="N48" i="39"/>
  <c r="P47" i="39"/>
  <c r="N47" i="39"/>
  <c r="P46" i="39"/>
  <c r="N46" i="39"/>
  <c r="P45" i="39"/>
  <c r="N45" i="39"/>
  <c r="P44" i="39"/>
  <c r="N44" i="39"/>
  <c r="P43" i="39"/>
  <c r="N43" i="39"/>
  <c r="P42" i="39"/>
  <c r="N42" i="39"/>
  <c r="P41" i="39"/>
  <c r="N41" i="39"/>
  <c r="P40" i="39"/>
  <c r="N40" i="39"/>
  <c r="P27" i="39"/>
  <c r="N27" i="39"/>
  <c r="P26" i="39"/>
  <c r="N26" i="39"/>
  <c r="P25" i="39"/>
  <c r="N25" i="39"/>
  <c r="P24" i="39"/>
  <c r="N24" i="39"/>
  <c r="P23" i="39"/>
  <c r="N23" i="39"/>
  <c r="P22" i="39"/>
  <c r="N22" i="39"/>
  <c r="P21" i="39"/>
  <c r="N21" i="39"/>
  <c r="P20" i="39"/>
  <c r="N20" i="39"/>
  <c r="P19" i="39"/>
  <c r="N19" i="39"/>
  <c r="P18" i="39"/>
  <c r="N18" i="39"/>
  <c r="P17" i="39"/>
  <c r="N17" i="39"/>
  <c r="P16" i="39"/>
  <c r="N16" i="39"/>
  <c r="P15" i="39"/>
  <c r="N15" i="39"/>
  <c r="P14" i="39"/>
  <c r="N14" i="39"/>
  <c r="P13" i="39"/>
  <c r="N13" i="39"/>
  <c r="P12" i="39"/>
  <c r="N12" i="39"/>
  <c r="P11" i="39"/>
  <c r="N11" i="39"/>
  <c r="P10" i="39"/>
  <c r="N10" i="39"/>
  <c r="P9" i="39"/>
  <c r="N9" i="39"/>
  <c r="P8" i="39"/>
  <c r="N8" i="39"/>
  <c r="P91" i="38"/>
  <c r="N91" i="38"/>
  <c r="P90" i="38"/>
  <c r="N90" i="38"/>
  <c r="P89" i="38"/>
  <c r="N89" i="38"/>
  <c r="P88" i="38"/>
  <c r="N88" i="38"/>
  <c r="P87" i="38"/>
  <c r="N87" i="38"/>
  <c r="P86" i="38"/>
  <c r="N86" i="38"/>
  <c r="P85" i="38"/>
  <c r="N85" i="38"/>
  <c r="P84" i="38"/>
  <c r="N84" i="38"/>
  <c r="P83" i="38"/>
  <c r="N83" i="38"/>
  <c r="P82" i="38"/>
  <c r="N82" i="38"/>
  <c r="P81" i="38"/>
  <c r="N81" i="38"/>
  <c r="P80" i="38"/>
  <c r="N80" i="38"/>
  <c r="P79" i="38"/>
  <c r="N79" i="38"/>
  <c r="P78" i="38"/>
  <c r="N78" i="38"/>
  <c r="P77" i="38"/>
  <c r="N77" i="38"/>
  <c r="P76" i="38"/>
  <c r="N76" i="38"/>
  <c r="P75" i="38"/>
  <c r="N75" i="38"/>
  <c r="P74" i="38"/>
  <c r="N74" i="38"/>
  <c r="P73" i="38"/>
  <c r="N73" i="38"/>
  <c r="P72" i="38"/>
  <c r="N72" i="38"/>
  <c r="P59" i="38"/>
  <c r="N59" i="38"/>
  <c r="P58" i="38"/>
  <c r="N58" i="38"/>
  <c r="P57" i="38"/>
  <c r="N57" i="38"/>
  <c r="P56" i="38"/>
  <c r="N56" i="38"/>
  <c r="P55" i="38"/>
  <c r="N55" i="38"/>
  <c r="P54" i="38"/>
  <c r="N54" i="38"/>
  <c r="P53" i="38"/>
  <c r="N53" i="38"/>
  <c r="P52" i="38"/>
  <c r="N52" i="38"/>
  <c r="P51" i="38"/>
  <c r="N51" i="38"/>
  <c r="P50" i="38"/>
  <c r="N50" i="38"/>
  <c r="P49" i="38"/>
  <c r="N49" i="38"/>
  <c r="P48" i="38"/>
  <c r="N48" i="38"/>
  <c r="P47" i="38"/>
  <c r="N47" i="38"/>
  <c r="P46" i="38"/>
  <c r="N46" i="38"/>
  <c r="P45" i="38"/>
  <c r="N45" i="38"/>
  <c r="P44" i="38"/>
  <c r="N44" i="38"/>
  <c r="P43" i="38"/>
  <c r="N43" i="38"/>
  <c r="P42" i="38"/>
  <c r="N42" i="38"/>
  <c r="P41" i="38"/>
  <c r="N41" i="38"/>
  <c r="P40" i="38"/>
  <c r="N40" i="38"/>
  <c r="P27" i="38"/>
  <c r="N27" i="38"/>
  <c r="P26" i="38"/>
  <c r="N26" i="38"/>
  <c r="P25" i="38"/>
  <c r="N25" i="38"/>
  <c r="P24" i="38"/>
  <c r="N24" i="38"/>
  <c r="P23" i="38"/>
  <c r="N23" i="38"/>
  <c r="P22" i="38"/>
  <c r="N22" i="38"/>
  <c r="P21" i="38"/>
  <c r="N21" i="38"/>
  <c r="P20" i="38"/>
  <c r="N20" i="38"/>
  <c r="P19" i="38"/>
  <c r="N19" i="38"/>
  <c r="P18" i="38"/>
  <c r="N18" i="38"/>
  <c r="P17" i="38"/>
  <c r="N17" i="38"/>
  <c r="P16" i="38"/>
  <c r="N16" i="38"/>
  <c r="P15" i="38"/>
  <c r="N15" i="38"/>
  <c r="P14" i="38"/>
  <c r="N14" i="38"/>
  <c r="P13" i="38"/>
  <c r="N13" i="38"/>
  <c r="P12" i="38"/>
  <c r="N12" i="38"/>
  <c r="P11" i="38"/>
  <c r="N11" i="38"/>
  <c r="P10" i="38"/>
  <c r="N10" i="38"/>
  <c r="P9" i="38"/>
  <c r="N9" i="38"/>
  <c r="P8" i="38"/>
  <c r="N8" i="38"/>
  <c r="P91" i="37"/>
  <c r="N91" i="37"/>
  <c r="P90" i="37"/>
  <c r="N90" i="37"/>
  <c r="P89" i="37"/>
  <c r="N89" i="37"/>
  <c r="P88" i="37"/>
  <c r="N88" i="37"/>
  <c r="P87" i="37"/>
  <c r="N87" i="37"/>
  <c r="P86" i="37"/>
  <c r="N86" i="37"/>
  <c r="P85" i="37"/>
  <c r="N85" i="37"/>
  <c r="P84" i="37"/>
  <c r="N84" i="37"/>
  <c r="P83" i="37"/>
  <c r="N83" i="37"/>
  <c r="P82" i="37"/>
  <c r="N82" i="37"/>
  <c r="P81" i="37"/>
  <c r="N81" i="37"/>
  <c r="P80" i="37"/>
  <c r="N80" i="37"/>
  <c r="P79" i="37"/>
  <c r="N79" i="37"/>
  <c r="P78" i="37"/>
  <c r="N78" i="37"/>
  <c r="P77" i="37"/>
  <c r="N77" i="37"/>
  <c r="P76" i="37"/>
  <c r="N76" i="37"/>
  <c r="P75" i="37"/>
  <c r="N75" i="37"/>
  <c r="P74" i="37"/>
  <c r="N74" i="37"/>
  <c r="P73" i="37"/>
  <c r="N73" i="37"/>
  <c r="P72" i="37"/>
  <c r="N72" i="37"/>
  <c r="P59" i="37"/>
  <c r="N59" i="37"/>
  <c r="P58" i="37"/>
  <c r="N58" i="37"/>
  <c r="P57" i="37"/>
  <c r="N57" i="37"/>
  <c r="P56" i="37"/>
  <c r="N56" i="37"/>
  <c r="P55" i="37"/>
  <c r="N55" i="37"/>
  <c r="P54" i="37"/>
  <c r="N54" i="37"/>
  <c r="P53" i="37"/>
  <c r="N53" i="37"/>
  <c r="P52" i="37"/>
  <c r="N52" i="37"/>
  <c r="P51" i="37"/>
  <c r="N51" i="37"/>
  <c r="P50" i="37"/>
  <c r="N50" i="37"/>
  <c r="P49" i="37"/>
  <c r="N49" i="37"/>
  <c r="P48" i="37"/>
  <c r="N48" i="37"/>
  <c r="P47" i="37"/>
  <c r="N47" i="37"/>
  <c r="P46" i="37"/>
  <c r="N46" i="37"/>
  <c r="P45" i="37"/>
  <c r="N45" i="37"/>
  <c r="P44" i="37"/>
  <c r="N44" i="37"/>
  <c r="P43" i="37"/>
  <c r="N43" i="37"/>
  <c r="P42" i="37"/>
  <c r="N42" i="37"/>
  <c r="P41" i="37"/>
  <c r="N41" i="37"/>
  <c r="P40" i="37"/>
  <c r="N40" i="37"/>
  <c r="P27" i="37"/>
  <c r="N27" i="37"/>
  <c r="P26" i="37"/>
  <c r="N26" i="37"/>
  <c r="P25" i="37"/>
  <c r="N25" i="37"/>
  <c r="P24" i="37"/>
  <c r="N24" i="37"/>
  <c r="P23" i="37"/>
  <c r="N23" i="37"/>
  <c r="P22" i="37"/>
  <c r="N22" i="37"/>
  <c r="P21" i="37"/>
  <c r="N21" i="37"/>
  <c r="P20" i="37"/>
  <c r="N20" i="37"/>
  <c r="P19" i="37"/>
  <c r="N19" i="37"/>
  <c r="P18" i="37"/>
  <c r="N18" i="37"/>
  <c r="P17" i="37"/>
  <c r="N17" i="37"/>
  <c r="P16" i="37"/>
  <c r="N16" i="37"/>
  <c r="P15" i="37"/>
  <c r="N15" i="37"/>
  <c r="P14" i="37"/>
  <c r="N14" i="37"/>
  <c r="P13" i="37"/>
  <c r="N13" i="37"/>
  <c r="P12" i="37"/>
  <c r="N12" i="37"/>
  <c r="P11" i="37"/>
  <c r="N11" i="37"/>
  <c r="P10" i="37"/>
  <c r="N10" i="37"/>
  <c r="P9" i="37"/>
  <c r="N9" i="37"/>
  <c r="P8" i="37"/>
  <c r="N8" i="37"/>
  <c r="P91" i="36"/>
  <c r="N91" i="36"/>
  <c r="P90" i="36"/>
  <c r="N90" i="36"/>
  <c r="P89" i="36"/>
  <c r="N89" i="36"/>
  <c r="P88" i="36"/>
  <c r="N88" i="36"/>
  <c r="P87" i="36"/>
  <c r="N87" i="36"/>
  <c r="P86" i="36"/>
  <c r="N86" i="36"/>
  <c r="P85" i="36"/>
  <c r="N85" i="36"/>
  <c r="P84" i="36"/>
  <c r="N84" i="36"/>
  <c r="P83" i="36"/>
  <c r="N83" i="36"/>
  <c r="P82" i="36"/>
  <c r="N82" i="36"/>
  <c r="P81" i="36"/>
  <c r="N81" i="36"/>
  <c r="P80" i="36"/>
  <c r="N80" i="36"/>
  <c r="P79" i="36"/>
  <c r="N79" i="36"/>
  <c r="P78" i="36"/>
  <c r="N78" i="36"/>
  <c r="P77" i="36"/>
  <c r="N77" i="36"/>
  <c r="P76" i="36"/>
  <c r="N76" i="36"/>
  <c r="P75" i="36"/>
  <c r="N75" i="36"/>
  <c r="P74" i="36"/>
  <c r="N74" i="36"/>
  <c r="P73" i="36"/>
  <c r="N73" i="36"/>
  <c r="P72" i="36"/>
  <c r="N72" i="36"/>
  <c r="P59" i="36"/>
  <c r="N59" i="36"/>
  <c r="P58" i="36"/>
  <c r="N58" i="36"/>
  <c r="P57" i="36"/>
  <c r="N57" i="36"/>
  <c r="P56" i="36"/>
  <c r="N56" i="36"/>
  <c r="P55" i="36"/>
  <c r="N55" i="36"/>
  <c r="P54" i="36"/>
  <c r="N54" i="36"/>
  <c r="P53" i="36"/>
  <c r="N53" i="36"/>
  <c r="P52" i="36"/>
  <c r="N52" i="36"/>
  <c r="P51" i="36"/>
  <c r="N51" i="36"/>
  <c r="P50" i="36"/>
  <c r="N50" i="36"/>
  <c r="P49" i="36"/>
  <c r="N49" i="36"/>
  <c r="P48" i="36"/>
  <c r="N48" i="36"/>
  <c r="P47" i="36"/>
  <c r="N47" i="36"/>
  <c r="P46" i="36"/>
  <c r="N46" i="36"/>
  <c r="P45" i="36"/>
  <c r="N45" i="36"/>
  <c r="P44" i="36"/>
  <c r="N44" i="36"/>
  <c r="P43" i="36"/>
  <c r="N43" i="36"/>
  <c r="P42" i="36"/>
  <c r="N42" i="36"/>
  <c r="P41" i="36"/>
  <c r="N41" i="36"/>
  <c r="P40" i="36"/>
  <c r="N40" i="36"/>
  <c r="P27" i="36"/>
  <c r="N27" i="36"/>
  <c r="P26" i="36"/>
  <c r="N26" i="36"/>
  <c r="P25" i="36"/>
  <c r="N25" i="36"/>
  <c r="P24" i="36"/>
  <c r="N24" i="36"/>
  <c r="P23" i="36"/>
  <c r="N23" i="36"/>
  <c r="P22" i="36"/>
  <c r="N22" i="36"/>
  <c r="P21" i="36"/>
  <c r="N21" i="36"/>
  <c r="P20" i="36"/>
  <c r="N20" i="36"/>
  <c r="P19" i="36"/>
  <c r="N19" i="36"/>
  <c r="P18" i="36"/>
  <c r="N18" i="36"/>
  <c r="P17" i="36"/>
  <c r="N17" i="36"/>
  <c r="P16" i="36"/>
  <c r="N16" i="36"/>
  <c r="P15" i="36"/>
  <c r="N15" i="36"/>
  <c r="P14" i="36"/>
  <c r="N14" i="36"/>
  <c r="P13" i="36"/>
  <c r="N13" i="36"/>
  <c r="P12" i="36"/>
  <c r="N12" i="36"/>
  <c r="P11" i="36"/>
  <c r="N11" i="36"/>
  <c r="P10" i="36"/>
  <c r="N10" i="36"/>
  <c r="P9" i="36"/>
  <c r="N9" i="36"/>
  <c r="P8" i="36"/>
  <c r="N8" i="36"/>
  <c r="P91" i="35"/>
  <c r="N91" i="35"/>
  <c r="P90" i="35"/>
  <c r="N90" i="35"/>
  <c r="P89" i="35"/>
  <c r="N89" i="35"/>
  <c r="P88" i="35"/>
  <c r="N88" i="35"/>
  <c r="P87" i="35"/>
  <c r="N87" i="35"/>
  <c r="P86" i="35"/>
  <c r="N86" i="35"/>
  <c r="P85" i="35"/>
  <c r="N85" i="35"/>
  <c r="P84" i="35"/>
  <c r="N84" i="35"/>
  <c r="P83" i="35"/>
  <c r="N83" i="35"/>
  <c r="P82" i="35"/>
  <c r="N82" i="35"/>
  <c r="P81" i="35"/>
  <c r="N81" i="35"/>
  <c r="P80" i="35"/>
  <c r="N80" i="35"/>
  <c r="P79" i="35"/>
  <c r="N79" i="35"/>
  <c r="P78" i="35"/>
  <c r="N78" i="35"/>
  <c r="P77" i="35"/>
  <c r="N77" i="35"/>
  <c r="P76" i="35"/>
  <c r="N76" i="35"/>
  <c r="P75" i="35"/>
  <c r="N75" i="35"/>
  <c r="P74" i="35"/>
  <c r="N74" i="35"/>
  <c r="P73" i="35"/>
  <c r="N73" i="35"/>
  <c r="P72" i="35"/>
  <c r="N72" i="35"/>
  <c r="P59" i="35"/>
  <c r="N59" i="35"/>
  <c r="P58" i="35"/>
  <c r="N58" i="35"/>
  <c r="P57" i="35"/>
  <c r="N57" i="35"/>
  <c r="P56" i="35"/>
  <c r="N56" i="35"/>
  <c r="P55" i="35"/>
  <c r="N55" i="35"/>
  <c r="P54" i="35"/>
  <c r="N54" i="35"/>
  <c r="P53" i="35"/>
  <c r="N53" i="35"/>
  <c r="P52" i="35"/>
  <c r="N52" i="35"/>
  <c r="P51" i="35"/>
  <c r="N51" i="35"/>
  <c r="P50" i="35"/>
  <c r="N50" i="35"/>
  <c r="P49" i="35"/>
  <c r="N49" i="35"/>
  <c r="P48" i="35"/>
  <c r="N48" i="35"/>
  <c r="P47" i="35"/>
  <c r="N47" i="35"/>
  <c r="P46" i="35"/>
  <c r="N46" i="35"/>
  <c r="P45" i="35"/>
  <c r="N45" i="35"/>
  <c r="P44" i="35"/>
  <c r="N44" i="35"/>
  <c r="P43" i="35"/>
  <c r="N43" i="35"/>
  <c r="P42" i="35"/>
  <c r="N42" i="35"/>
  <c r="P41" i="35"/>
  <c r="N41" i="35"/>
  <c r="P40" i="35"/>
  <c r="N40" i="35"/>
  <c r="P27" i="35"/>
  <c r="N27" i="35"/>
  <c r="P26" i="35"/>
  <c r="N26" i="35"/>
  <c r="P25" i="35"/>
  <c r="N25" i="35"/>
  <c r="P24" i="35"/>
  <c r="N24" i="35"/>
  <c r="P23" i="35"/>
  <c r="N23" i="35"/>
  <c r="P22" i="35"/>
  <c r="N22" i="35"/>
  <c r="P21" i="35"/>
  <c r="N21" i="35"/>
  <c r="P20" i="35"/>
  <c r="N20" i="35"/>
  <c r="P19" i="35"/>
  <c r="N19" i="35"/>
  <c r="P18" i="35"/>
  <c r="N18" i="35"/>
  <c r="P17" i="35"/>
  <c r="N17" i="35"/>
  <c r="P16" i="35"/>
  <c r="N16" i="35"/>
  <c r="P15" i="35"/>
  <c r="N15" i="35"/>
  <c r="P14" i="35"/>
  <c r="N14" i="35"/>
  <c r="P13" i="35"/>
  <c r="N13" i="35"/>
  <c r="P12" i="35"/>
  <c r="N12" i="35"/>
  <c r="P11" i="35"/>
  <c r="N11" i="35"/>
  <c r="P10" i="35"/>
  <c r="N10" i="35"/>
  <c r="P9" i="35"/>
  <c r="N9" i="35"/>
  <c r="P8" i="35"/>
  <c r="N8" i="35"/>
  <c r="P91" i="33"/>
  <c r="N91" i="33"/>
  <c r="P90" i="33"/>
  <c r="N90" i="33"/>
  <c r="P89" i="33"/>
  <c r="N89" i="33"/>
  <c r="P88" i="33"/>
  <c r="N88" i="33"/>
  <c r="P87" i="33"/>
  <c r="N87" i="33"/>
  <c r="P86" i="33"/>
  <c r="N86" i="33"/>
  <c r="P85" i="33"/>
  <c r="N85" i="33"/>
  <c r="P84" i="33"/>
  <c r="N84" i="33"/>
  <c r="P83" i="33"/>
  <c r="N83" i="33"/>
  <c r="P82" i="33"/>
  <c r="N82" i="33"/>
  <c r="P81" i="33"/>
  <c r="N81" i="33"/>
  <c r="P80" i="33"/>
  <c r="N80" i="33"/>
  <c r="P79" i="33"/>
  <c r="N79" i="33"/>
  <c r="P78" i="33"/>
  <c r="N78" i="33"/>
  <c r="P77" i="33"/>
  <c r="N77" i="33"/>
  <c r="P76" i="33"/>
  <c r="N76" i="33"/>
  <c r="P75" i="33"/>
  <c r="N75" i="33"/>
  <c r="P74" i="33"/>
  <c r="N74" i="33"/>
  <c r="P73" i="33"/>
  <c r="N73" i="33"/>
  <c r="P72" i="33"/>
  <c r="N72" i="33"/>
  <c r="P59" i="33"/>
  <c r="N59" i="33"/>
  <c r="P58" i="33"/>
  <c r="N58" i="33"/>
  <c r="P57" i="33"/>
  <c r="N57" i="33"/>
  <c r="P56" i="33"/>
  <c r="N56" i="33"/>
  <c r="P55" i="33"/>
  <c r="N55" i="33"/>
  <c r="P54" i="33"/>
  <c r="N54" i="33"/>
  <c r="P53" i="33"/>
  <c r="N53" i="33"/>
  <c r="P52" i="33"/>
  <c r="N52" i="33"/>
  <c r="P51" i="33"/>
  <c r="N51" i="33"/>
  <c r="P50" i="33"/>
  <c r="N50" i="33"/>
  <c r="P49" i="33"/>
  <c r="N49" i="33"/>
  <c r="P48" i="33"/>
  <c r="N48" i="33"/>
  <c r="P47" i="33"/>
  <c r="N47" i="33"/>
  <c r="P46" i="33"/>
  <c r="N46" i="33"/>
  <c r="P45" i="33"/>
  <c r="N45" i="33"/>
  <c r="P44" i="33"/>
  <c r="N44" i="33"/>
  <c r="P43" i="33"/>
  <c r="N43" i="33"/>
  <c r="P42" i="33"/>
  <c r="N42" i="33"/>
  <c r="P41" i="33"/>
  <c r="N41" i="33"/>
  <c r="P40" i="33"/>
  <c r="N40" i="33"/>
  <c r="P27" i="33"/>
  <c r="N27" i="33"/>
  <c r="P26" i="33"/>
  <c r="N26" i="33"/>
  <c r="P25" i="33"/>
  <c r="N25" i="33"/>
  <c r="P24" i="33"/>
  <c r="N24" i="33"/>
  <c r="P23" i="33"/>
  <c r="N23" i="33"/>
  <c r="P22" i="33"/>
  <c r="N22" i="33"/>
  <c r="P21" i="33"/>
  <c r="N21" i="33"/>
  <c r="P20" i="33"/>
  <c r="N20" i="33"/>
  <c r="P19" i="33"/>
  <c r="N19" i="33"/>
  <c r="P18" i="33"/>
  <c r="N18" i="33"/>
  <c r="P17" i="33"/>
  <c r="N17" i="33"/>
  <c r="P16" i="33"/>
  <c r="N16" i="33"/>
  <c r="P15" i="33"/>
  <c r="N15" i="33"/>
  <c r="P14" i="33"/>
  <c r="N14" i="33"/>
  <c r="P13" i="33"/>
  <c r="N13" i="33"/>
  <c r="P12" i="33"/>
  <c r="N12" i="33"/>
  <c r="P11" i="33"/>
  <c r="N11" i="33"/>
  <c r="P10" i="33"/>
  <c r="N10" i="33"/>
  <c r="P9" i="33"/>
  <c r="N9" i="33"/>
  <c r="P8" i="33"/>
  <c r="N8" i="33"/>
  <c r="P91" i="32"/>
  <c r="N91" i="32"/>
  <c r="P90" i="32"/>
  <c r="N90" i="32"/>
  <c r="P89" i="32"/>
  <c r="N89" i="32"/>
  <c r="P88" i="32"/>
  <c r="N88" i="32"/>
  <c r="P87" i="32"/>
  <c r="N87" i="32"/>
  <c r="P86" i="32"/>
  <c r="N86" i="32"/>
  <c r="P85" i="32"/>
  <c r="N85" i="32"/>
  <c r="P84" i="32"/>
  <c r="N84" i="32"/>
  <c r="P83" i="32"/>
  <c r="N83" i="32"/>
  <c r="P82" i="32"/>
  <c r="N82" i="32"/>
  <c r="P81" i="32"/>
  <c r="N81" i="32"/>
  <c r="P80" i="32"/>
  <c r="N80" i="32"/>
  <c r="P79" i="32"/>
  <c r="N79" i="32"/>
  <c r="P78" i="32"/>
  <c r="N78" i="32"/>
  <c r="P77" i="32"/>
  <c r="N77" i="32"/>
  <c r="P76" i="32"/>
  <c r="N76" i="32"/>
  <c r="P75" i="32"/>
  <c r="N75" i="32"/>
  <c r="P74" i="32"/>
  <c r="N74" i="32"/>
  <c r="P73" i="32"/>
  <c r="N73" i="32"/>
  <c r="P72" i="32"/>
  <c r="N72" i="32"/>
  <c r="P59" i="32"/>
  <c r="N59" i="32"/>
  <c r="P58" i="32"/>
  <c r="N58" i="32"/>
  <c r="P57" i="32"/>
  <c r="N57" i="32"/>
  <c r="P56" i="32"/>
  <c r="N56" i="32"/>
  <c r="P55" i="32"/>
  <c r="N55" i="32"/>
  <c r="P54" i="32"/>
  <c r="N54" i="32"/>
  <c r="P53" i="32"/>
  <c r="N53" i="32"/>
  <c r="P52" i="32"/>
  <c r="N52" i="32"/>
  <c r="P51" i="32"/>
  <c r="N51" i="32"/>
  <c r="P50" i="32"/>
  <c r="N50" i="32"/>
  <c r="P49" i="32"/>
  <c r="N49" i="32"/>
  <c r="P48" i="32"/>
  <c r="N48" i="32"/>
  <c r="P47" i="32"/>
  <c r="N47" i="32"/>
  <c r="P46" i="32"/>
  <c r="N46" i="32"/>
  <c r="P45" i="32"/>
  <c r="N45" i="32"/>
  <c r="P44" i="32"/>
  <c r="N44" i="32"/>
  <c r="P43" i="32"/>
  <c r="N43" i="32"/>
  <c r="P42" i="32"/>
  <c r="N42" i="32"/>
  <c r="P41" i="32"/>
  <c r="N41" i="32"/>
  <c r="P40" i="32"/>
  <c r="N40" i="32"/>
  <c r="P27" i="32"/>
  <c r="N27" i="32"/>
  <c r="P26" i="32"/>
  <c r="N26" i="32"/>
  <c r="P25" i="32"/>
  <c r="N25" i="32"/>
  <c r="P24" i="32"/>
  <c r="N24" i="32"/>
  <c r="P23" i="32"/>
  <c r="N23" i="32"/>
  <c r="P22" i="32"/>
  <c r="N22" i="32"/>
  <c r="P21" i="32"/>
  <c r="N21" i="32"/>
  <c r="P20" i="32"/>
  <c r="N20" i="32"/>
  <c r="P19" i="32"/>
  <c r="N19" i="32"/>
  <c r="P18" i="32"/>
  <c r="N18" i="32"/>
  <c r="P17" i="32"/>
  <c r="N17" i="32"/>
  <c r="P16" i="32"/>
  <c r="N16" i="32"/>
  <c r="P15" i="32"/>
  <c r="N15" i="32"/>
  <c r="P14" i="32"/>
  <c r="N14" i="32"/>
  <c r="P13" i="32"/>
  <c r="N13" i="32"/>
  <c r="P12" i="32"/>
  <c r="N12" i="32"/>
  <c r="P11" i="32"/>
  <c r="N11" i="32"/>
  <c r="P10" i="32"/>
  <c r="N10" i="32"/>
  <c r="P9" i="32"/>
  <c r="N9" i="32"/>
  <c r="P8" i="32"/>
  <c r="N8" i="32"/>
  <c r="P91" i="31"/>
  <c r="N91" i="31"/>
  <c r="P90" i="31"/>
  <c r="N90" i="31"/>
  <c r="P89" i="31"/>
  <c r="N89" i="31"/>
  <c r="P88" i="31"/>
  <c r="N88" i="31"/>
  <c r="P87" i="31"/>
  <c r="N87" i="31"/>
  <c r="P86" i="31"/>
  <c r="N86" i="31"/>
  <c r="P85" i="31"/>
  <c r="N85" i="31"/>
  <c r="P84" i="31"/>
  <c r="N84" i="31"/>
  <c r="P83" i="31"/>
  <c r="N83" i="31"/>
  <c r="P82" i="31"/>
  <c r="N82" i="31"/>
  <c r="P81" i="31"/>
  <c r="N81" i="31"/>
  <c r="P80" i="31"/>
  <c r="N80" i="31"/>
  <c r="P79" i="31"/>
  <c r="N79" i="31"/>
  <c r="P78" i="31"/>
  <c r="N78" i="31"/>
  <c r="P77" i="31"/>
  <c r="N77" i="31"/>
  <c r="P76" i="31"/>
  <c r="N76" i="31"/>
  <c r="P75" i="31"/>
  <c r="N75" i="31"/>
  <c r="P74" i="31"/>
  <c r="N74" i="31"/>
  <c r="P73" i="31"/>
  <c r="N73" i="31"/>
  <c r="P72" i="31"/>
  <c r="N72" i="31"/>
  <c r="P59" i="31"/>
  <c r="N59" i="31"/>
  <c r="P58" i="31"/>
  <c r="N58" i="31"/>
  <c r="P57" i="31"/>
  <c r="N57" i="31"/>
  <c r="P56" i="31"/>
  <c r="N56" i="31"/>
  <c r="P55" i="31"/>
  <c r="N55" i="31"/>
  <c r="P54" i="31"/>
  <c r="N54" i="31"/>
  <c r="P53" i="31"/>
  <c r="N53" i="31"/>
  <c r="P52" i="31"/>
  <c r="N52" i="31"/>
  <c r="P51" i="31"/>
  <c r="N51" i="31"/>
  <c r="P50" i="31"/>
  <c r="N50" i="31"/>
  <c r="P49" i="31"/>
  <c r="N49" i="31"/>
  <c r="P48" i="31"/>
  <c r="N48" i="31"/>
  <c r="P47" i="31"/>
  <c r="N47" i="31"/>
  <c r="P46" i="31"/>
  <c r="N46" i="31"/>
  <c r="P45" i="31"/>
  <c r="N45" i="31"/>
  <c r="P44" i="31"/>
  <c r="N44" i="31"/>
  <c r="P43" i="31"/>
  <c r="N43" i="31"/>
  <c r="P42" i="31"/>
  <c r="N42" i="31"/>
  <c r="P41" i="31"/>
  <c r="N41" i="31"/>
  <c r="P40" i="31"/>
  <c r="N40" i="31"/>
  <c r="P27" i="31"/>
  <c r="N27" i="31"/>
  <c r="P26" i="31"/>
  <c r="N26" i="31"/>
  <c r="P25" i="31"/>
  <c r="N25" i="31"/>
  <c r="P24" i="31"/>
  <c r="N24" i="31"/>
  <c r="P23" i="31"/>
  <c r="N23" i="31"/>
  <c r="P22" i="31"/>
  <c r="N22" i="31"/>
  <c r="P21" i="31"/>
  <c r="N21" i="31"/>
  <c r="P20" i="31"/>
  <c r="N20" i="31"/>
  <c r="P19" i="31"/>
  <c r="N19" i="31"/>
  <c r="P18" i="31"/>
  <c r="N18" i="31"/>
  <c r="P17" i="31"/>
  <c r="N17" i="31"/>
  <c r="P16" i="31"/>
  <c r="N16" i="31"/>
  <c r="P15" i="31"/>
  <c r="N15" i="31"/>
  <c r="P14" i="31"/>
  <c r="N14" i="31"/>
  <c r="P13" i="31"/>
  <c r="N13" i="31"/>
  <c r="P12" i="31"/>
  <c r="N12" i="31"/>
  <c r="P11" i="31"/>
  <c r="N11" i="31"/>
  <c r="P10" i="31"/>
  <c r="N10" i="31"/>
  <c r="P9" i="31"/>
  <c r="N9" i="31"/>
  <c r="P8" i="31"/>
  <c r="N8" i="31"/>
  <c r="P91" i="29"/>
  <c r="N91" i="29"/>
  <c r="P90" i="29"/>
  <c r="N90" i="29"/>
  <c r="P89" i="29"/>
  <c r="N89" i="29"/>
  <c r="P88" i="29"/>
  <c r="N88" i="29"/>
  <c r="P87" i="29"/>
  <c r="N87" i="29"/>
  <c r="P86" i="29"/>
  <c r="N86" i="29"/>
  <c r="P85" i="29"/>
  <c r="N85" i="29"/>
  <c r="P84" i="29"/>
  <c r="N84" i="29"/>
  <c r="P83" i="29"/>
  <c r="N83" i="29"/>
  <c r="P82" i="29"/>
  <c r="N82" i="29"/>
  <c r="P81" i="29"/>
  <c r="N81" i="29"/>
  <c r="P80" i="29"/>
  <c r="N80" i="29"/>
  <c r="P79" i="29"/>
  <c r="N79" i="29"/>
  <c r="P78" i="29"/>
  <c r="N78" i="29"/>
  <c r="P77" i="29"/>
  <c r="N77" i="29"/>
  <c r="P76" i="29"/>
  <c r="N76" i="29"/>
  <c r="P75" i="29"/>
  <c r="N75" i="29"/>
  <c r="P74" i="29"/>
  <c r="N74" i="29"/>
  <c r="P73" i="29"/>
  <c r="N73" i="29"/>
  <c r="P72" i="29"/>
  <c r="N72" i="29"/>
  <c r="P59" i="29"/>
  <c r="N59" i="29"/>
  <c r="P58" i="29"/>
  <c r="N58" i="29"/>
  <c r="P57" i="29"/>
  <c r="N57" i="29"/>
  <c r="P56" i="29"/>
  <c r="N56" i="29"/>
  <c r="P55" i="29"/>
  <c r="N55" i="29"/>
  <c r="P54" i="29"/>
  <c r="N54" i="29"/>
  <c r="P53" i="29"/>
  <c r="N53" i="29"/>
  <c r="P52" i="29"/>
  <c r="N52" i="29"/>
  <c r="P51" i="29"/>
  <c r="N51" i="29"/>
  <c r="P50" i="29"/>
  <c r="N50" i="29"/>
  <c r="P49" i="29"/>
  <c r="N49" i="29"/>
  <c r="P48" i="29"/>
  <c r="N48" i="29"/>
  <c r="P47" i="29"/>
  <c r="N47" i="29"/>
  <c r="P46" i="29"/>
  <c r="N46" i="29"/>
  <c r="P45" i="29"/>
  <c r="N45" i="29"/>
  <c r="P44" i="29"/>
  <c r="N44" i="29"/>
  <c r="P43" i="29"/>
  <c r="N43" i="29"/>
  <c r="P42" i="29"/>
  <c r="N42" i="29"/>
  <c r="P41" i="29"/>
  <c r="N41" i="29"/>
  <c r="P40" i="29"/>
  <c r="N40" i="29"/>
  <c r="P27" i="29"/>
  <c r="N27" i="29"/>
  <c r="P26" i="29"/>
  <c r="N26" i="29"/>
  <c r="P25" i="29"/>
  <c r="N25" i="29"/>
  <c r="P24" i="29"/>
  <c r="N24" i="29"/>
  <c r="P23" i="29"/>
  <c r="N23" i="29"/>
  <c r="P22" i="29"/>
  <c r="N22" i="29"/>
  <c r="P21" i="29"/>
  <c r="N21" i="29"/>
  <c r="P20" i="29"/>
  <c r="N20" i="29"/>
  <c r="P19" i="29"/>
  <c r="N19" i="29"/>
  <c r="P18" i="29"/>
  <c r="N18" i="29"/>
  <c r="P17" i="29"/>
  <c r="N17" i="29"/>
  <c r="P16" i="29"/>
  <c r="N16" i="29"/>
  <c r="P15" i="29"/>
  <c r="N15" i="29"/>
  <c r="P14" i="29"/>
  <c r="N14" i="29"/>
  <c r="P13" i="29"/>
  <c r="N13" i="29"/>
  <c r="P12" i="29"/>
  <c r="N12" i="29"/>
  <c r="P11" i="29"/>
  <c r="N11" i="29"/>
  <c r="P10" i="29"/>
  <c r="N10" i="29"/>
  <c r="P9" i="29"/>
  <c r="N9" i="29"/>
  <c r="P8" i="29"/>
  <c r="N8" i="29"/>
  <c r="P91" i="28"/>
  <c r="N91" i="28"/>
  <c r="P90" i="28"/>
  <c r="N90" i="28"/>
  <c r="P89" i="28"/>
  <c r="N89" i="28"/>
  <c r="P88" i="28"/>
  <c r="N88" i="28"/>
  <c r="P87" i="28"/>
  <c r="N87" i="28"/>
  <c r="P86" i="28"/>
  <c r="N86" i="28"/>
  <c r="P85" i="28"/>
  <c r="N85" i="28"/>
  <c r="P84" i="28"/>
  <c r="N84" i="28"/>
  <c r="P83" i="28"/>
  <c r="N83" i="28"/>
  <c r="P82" i="28"/>
  <c r="N82" i="28"/>
  <c r="P81" i="28"/>
  <c r="N81" i="28"/>
  <c r="P80" i="28"/>
  <c r="N80" i="28"/>
  <c r="P79" i="28"/>
  <c r="N79" i="28"/>
  <c r="P78" i="28"/>
  <c r="N78" i="28"/>
  <c r="P77" i="28"/>
  <c r="N77" i="28"/>
  <c r="P76" i="28"/>
  <c r="N76" i="28"/>
  <c r="P75" i="28"/>
  <c r="N75" i="28"/>
  <c r="P74" i="28"/>
  <c r="N74" i="28"/>
  <c r="P73" i="28"/>
  <c r="N73" i="28"/>
  <c r="P72" i="28"/>
  <c r="N72" i="28"/>
  <c r="P59" i="28"/>
  <c r="N59" i="28"/>
  <c r="P58" i="28"/>
  <c r="N58" i="28"/>
  <c r="P57" i="28"/>
  <c r="N57" i="28"/>
  <c r="P56" i="28"/>
  <c r="N56" i="28"/>
  <c r="P55" i="28"/>
  <c r="N55" i="28"/>
  <c r="P54" i="28"/>
  <c r="N54" i="28"/>
  <c r="P53" i="28"/>
  <c r="N53" i="28"/>
  <c r="P52" i="28"/>
  <c r="N52" i="28"/>
  <c r="P51" i="28"/>
  <c r="N51" i="28"/>
  <c r="P50" i="28"/>
  <c r="N50" i="28"/>
  <c r="P49" i="28"/>
  <c r="N49" i="28"/>
  <c r="P48" i="28"/>
  <c r="N48" i="28"/>
  <c r="P47" i="28"/>
  <c r="N47" i="28"/>
  <c r="P46" i="28"/>
  <c r="N46" i="28"/>
  <c r="P45" i="28"/>
  <c r="N45" i="28"/>
  <c r="P44" i="28"/>
  <c r="N44" i="28"/>
  <c r="P43" i="28"/>
  <c r="N43" i="28"/>
  <c r="P42" i="28"/>
  <c r="N42" i="28"/>
  <c r="P41" i="28"/>
  <c r="N41" i="28"/>
  <c r="P40" i="28"/>
  <c r="N40" i="28"/>
  <c r="P27" i="28"/>
  <c r="N27" i="28"/>
  <c r="P26" i="28"/>
  <c r="N26" i="28"/>
  <c r="P25" i="28"/>
  <c r="N25" i="28"/>
  <c r="P24" i="28"/>
  <c r="N24" i="28"/>
  <c r="P23" i="28"/>
  <c r="N23" i="28"/>
  <c r="P22" i="28"/>
  <c r="N22" i="28"/>
  <c r="P21" i="28"/>
  <c r="N21" i="28"/>
  <c r="P20" i="28"/>
  <c r="N20" i="28"/>
  <c r="P19" i="28"/>
  <c r="N19" i="28"/>
  <c r="P18" i="28"/>
  <c r="N18" i="28"/>
  <c r="P17" i="28"/>
  <c r="N17" i="28"/>
  <c r="P16" i="28"/>
  <c r="N16" i="28"/>
  <c r="P15" i="28"/>
  <c r="N15" i="28"/>
  <c r="P14" i="28"/>
  <c r="N14" i="28"/>
  <c r="P13" i="28"/>
  <c r="N13" i="28"/>
  <c r="P12" i="28"/>
  <c r="N12" i="28"/>
  <c r="P11" i="28"/>
  <c r="N11" i="28"/>
  <c r="P10" i="28"/>
  <c r="N10" i="28"/>
  <c r="P9" i="28"/>
  <c r="N9" i="28"/>
  <c r="P8" i="28"/>
  <c r="N8" i="28"/>
  <c r="P91" i="27"/>
  <c r="N91" i="27"/>
  <c r="P90" i="27"/>
  <c r="N90" i="27"/>
  <c r="P89" i="27"/>
  <c r="N89" i="27"/>
  <c r="P88" i="27"/>
  <c r="N88" i="27"/>
  <c r="P87" i="27"/>
  <c r="N87" i="27"/>
  <c r="P86" i="27"/>
  <c r="N86" i="27"/>
  <c r="P85" i="27"/>
  <c r="N85" i="27"/>
  <c r="P84" i="27"/>
  <c r="N84" i="27"/>
  <c r="P83" i="27"/>
  <c r="N83" i="27"/>
  <c r="P82" i="27"/>
  <c r="N82" i="27"/>
  <c r="P81" i="27"/>
  <c r="N81" i="27"/>
  <c r="P80" i="27"/>
  <c r="N80" i="27"/>
  <c r="P79" i="27"/>
  <c r="N79" i="27"/>
  <c r="P78" i="27"/>
  <c r="N78" i="27"/>
  <c r="P77" i="27"/>
  <c r="N77" i="27"/>
  <c r="P76" i="27"/>
  <c r="N76" i="27"/>
  <c r="P75" i="27"/>
  <c r="N75" i="27"/>
  <c r="P74" i="27"/>
  <c r="N74" i="27"/>
  <c r="P73" i="27"/>
  <c r="N73" i="27"/>
  <c r="P72" i="27"/>
  <c r="N72" i="27"/>
  <c r="P59" i="27"/>
  <c r="N59" i="27"/>
  <c r="P58" i="27"/>
  <c r="N58" i="27"/>
  <c r="P57" i="27"/>
  <c r="N57" i="27"/>
  <c r="P56" i="27"/>
  <c r="N56" i="27"/>
  <c r="P55" i="27"/>
  <c r="N55" i="27"/>
  <c r="P54" i="27"/>
  <c r="N54" i="27"/>
  <c r="P53" i="27"/>
  <c r="N53" i="27"/>
  <c r="P52" i="27"/>
  <c r="N52" i="27"/>
  <c r="P51" i="27"/>
  <c r="N51" i="27"/>
  <c r="P50" i="27"/>
  <c r="N50" i="27"/>
  <c r="P49" i="27"/>
  <c r="N49" i="27"/>
  <c r="P48" i="27"/>
  <c r="N48" i="27"/>
  <c r="P47" i="27"/>
  <c r="N47" i="27"/>
  <c r="P46" i="27"/>
  <c r="N46" i="27"/>
  <c r="P45" i="27"/>
  <c r="N45" i="27"/>
  <c r="P44" i="27"/>
  <c r="N44" i="27"/>
  <c r="P43" i="27"/>
  <c r="N43" i="27"/>
  <c r="P42" i="27"/>
  <c r="N42" i="27"/>
  <c r="P41" i="27"/>
  <c r="N41" i="27"/>
  <c r="P40" i="27"/>
  <c r="N40" i="27"/>
  <c r="P27" i="27"/>
  <c r="N27" i="27"/>
  <c r="P26" i="27"/>
  <c r="N26" i="27"/>
  <c r="P25" i="27"/>
  <c r="N25" i="27"/>
  <c r="P24" i="27"/>
  <c r="N24" i="27"/>
  <c r="P23" i="27"/>
  <c r="N23" i="27"/>
  <c r="P22" i="27"/>
  <c r="N22" i="27"/>
  <c r="P21" i="27"/>
  <c r="N21" i="27"/>
  <c r="P20" i="27"/>
  <c r="N20" i="27"/>
  <c r="P19" i="27"/>
  <c r="N19" i="27"/>
  <c r="P18" i="27"/>
  <c r="N18" i="27"/>
  <c r="P17" i="27"/>
  <c r="N17" i="27"/>
  <c r="P16" i="27"/>
  <c r="N16" i="27"/>
  <c r="P15" i="27"/>
  <c r="N15" i="27"/>
  <c r="P14" i="27"/>
  <c r="N14" i="27"/>
  <c r="P13" i="27"/>
  <c r="N13" i="27"/>
  <c r="P12" i="27"/>
  <c r="N12" i="27"/>
  <c r="P11" i="27"/>
  <c r="N11" i="27"/>
  <c r="P10" i="27"/>
  <c r="N10" i="27"/>
  <c r="P9" i="27"/>
  <c r="N9" i="27"/>
  <c r="P8" i="27"/>
  <c r="N8" i="27"/>
  <c r="P91" i="4"/>
  <c r="N91" i="4"/>
  <c r="P90" i="4"/>
  <c r="N90" i="4"/>
  <c r="P89" i="4"/>
  <c r="N89" i="4"/>
  <c r="P88" i="4"/>
  <c r="N88" i="4"/>
  <c r="P87" i="4"/>
  <c r="N87" i="4"/>
  <c r="P86" i="4"/>
  <c r="N86" i="4"/>
  <c r="P85" i="4"/>
  <c r="N85" i="4"/>
  <c r="P84" i="4"/>
  <c r="N84" i="4"/>
  <c r="P83" i="4"/>
  <c r="N83" i="4"/>
  <c r="P82" i="4"/>
  <c r="N82" i="4"/>
  <c r="P81" i="4"/>
  <c r="N81" i="4"/>
  <c r="P80" i="4"/>
  <c r="N80" i="4"/>
  <c r="P79" i="4"/>
  <c r="N79" i="4"/>
  <c r="P78" i="4"/>
  <c r="N78" i="4"/>
  <c r="P77" i="4"/>
  <c r="N77" i="4"/>
  <c r="P76" i="4"/>
  <c r="N76" i="4"/>
  <c r="P75" i="4"/>
  <c r="N75" i="4"/>
  <c r="P74" i="4"/>
  <c r="N74" i="4"/>
  <c r="P73" i="4"/>
  <c r="N73" i="4"/>
  <c r="P72" i="4"/>
  <c r="N72" i="4"/>
  <c r="P59" i="4"/>
  <c r="N59" i="4"/>
  <c r="P58" i="4"/>
  <c r="N58" i="4"/>
  <c r="P57" i="4"/>
  <c r="N57" i="4"/>
  <c r="P56" i="4"/>
  <c r="N56" i="4"/>
  <c r="P55" i="4"/>
  <c r="N55" i="4"/>
  <c r="P54" i="4"/>
  <c r="N54" i="4"/>
  <c r="P53" i="4"/>
  <c r="N53" i="4"/>
  <c r="P52" i="4"/>
  <c r="N52" i="4"/>
  <c r="P51" i="4"/>
  <c r="N51" i="4"/>
  <c r="P50" i="4"/>
  <c r="N50" i="4"/>
  <c r="P49" i="4"/>
  <c r="N49" i="4"/>
  <c r="P48" i="4"/>
  <c r="N48" i="4"/>
  <c r="P47" i="4"/>
  <c r="N47" i="4"/>
  <c r="P46" i="4"/>
  <c r="N46" i="4"/>
  <c r="P45" i="4"/>
  <c r="N45" i="4"/>
  <c r="P44" i="4"/>
  <c r="N44" i="4"/>
  <c r="P43" i="4"/>
  <c r="N43" i="4"/>
  <c r="P42" i="4"/>
  <c r="N42" i="4"/>
  <c r="P41" i="4"/>
  <c r="N41" i="4"/>
  <c r="P40" i="4"/>
  <c r="N40" i="4"/>
  <c r="P27" i="4"/>
  <c r="N27" i="4"/>
  <c r="P26" i="4"/>
  <c r="N26" i="4"/>
  <c r="P25" i="4"/>
  <c r="N25" i="4"/>
  <c r="P24" i="4"/>
  <c r="N24" i="4"/>
  <c r="P23" i="4"/>
  <c r="N23" i="4"/>
  <c r="P22" i="4"/>
  <c r="N22" i="4"/>
  <c r="P21" i="4"/>
  <c r="N21" i="4"/>
  <c r="P20" i="4"/>
  <c r="N20" i="4"/>
  <c r="P19" i="4"/>
  <c r="N19" i="4"/>
  <c r="P18" i="4"/>
  <c r="N18" i="4"/>
  <c r="P17" i="4"/>
  <c r="N17" i="4"/>
  <c r="P16" i="4"/>
  <c r="N16" i="4"/>
  <c r="P15" i="4"/>
  <c r="N15" i="4"/>
  <c r="P14" i="4"/>
  <c r="N14" i="4"/>
  <c r="P13" i="4"/>
  <c r="N13" i="4"/>
  <c r="P12" i="4"/>
  <c r="N12" i="4"/>
  <c r="P11" i="4"/>
  <c r="N11" i="4"/>
  <c r="P10" i="4"/>
  <c r="N10" i="4"/>
  <c r="P9" i="4"/>
  <c r="N9" i="4"/>
  <c r="P8" i="4"/>
  <c r="N8" i="4"/>
  <c r="N290" i="40"/>
  <c r="N248" i="40"/>
  <c r="N206" i="40"/>
  <c r="N164" i="40"/>
  <c r="N122" i="40"/>
  <c r="N80" i="40"/>
  <c r="O1" i="40" s="1"/>
  <c r="O1" i="19"/>
  <c r="N290" i="19"/>
  <c r="N248" i="19"/>
  <c r="N206" i="19"/>
  <c r="N164" i="19"/>
  <c r="N122" i="19"/>
  <c r="N80" i="19"/>
  <c r="A254" i="40" l="1"/>
  <c r="A212" i="40"/>
  <c r="A170" i="40"/>
  <c r="A128" i="40"/>
  <c r="A86" i="40"/>
  <c r="A44" i="40"/>
  <c r="A2" i="40"/>
  <c r="E67" i="36"/>
  <c r="A66" i="36"/>
  <c r="E35" i="36"/>
  <c r="A34" i="36"/>
  <c r="E3" i="36"/>
  <c r="A2" i="36"/>
  <c r="C8" i="1"/>
  <c r="E67" i="39" l="1"/>
  <c r="E35" i="39"/>
  <c r="E3" i="39"/>
  <c r="E67" i="38"/>
  <c r="E35" i="38"/>
  <c r="E3" i="38"/>
  <c r="E67" i="37"/>
  <c r="E35" i="37"/>
  <c r="E3" i="37"/>
  <c r="E67" i="35"/>
  <c r="E35" i="35"/>
  <c r="E3" i="35"/>
  <c r="E67" i="33"/>
  <c r="E35" i="33"/>
  <c r="E3" i="33"/>
  <c r="E67" i="32"/>
  <c r="E35" i="32"/>
  <c r="E3" i="32"/>
  <c r="E67" i="31"/>
  <c r="E35" i="31"/>
  <c r="E3" i="31"/>
  <c r="E67" i="29"/>
  <c r="E35" i="29"/>
  <c r="E3" i="29"/>
  <c r="E67" i="28"/>
  <c r="E35" i="28"/>
  <c r="E3" i="28"/>
  <c r="E67" i="27"/>
  <c r="E35" i="27"/>
  <c r="E3" i="27"/>
  <c r="E95" i="39"/>
  <c r="J92" i="39"/>
  <c r="I92" i="39"/>
  <c r="H92" i="39"/>
  <c r="G92" i="39"/>
  <c r="F92" i="39"/>
  <c r="E92" i="39"/>
  <c r="D92" i="39"/>
  <c r="C92" i="39"/>
  <c r="T91" i="39"/>
  <c r="U1" i="39" s="1"/>
  <c r="Q91" i="39"/>
  <c r="M91" i="39"/>
  <c r="B91" i="39"/>
  <c r="K91" i="39" s="1"/>
  <c r="M90" i="39"/>
  <c r="B90" i="39"/>
  <c r="K90" i="39" s="1"/>
  <c r="M89" i="39"/>
  <c r="B89" i="39"/>
  <c r="K89" i="39" s="1"/>
  <c r="M88" i="39"/>
  <c r="B88" i="39"/>
  <c r="K88" i="39" s="1"/>
  <c r="M87" i="39"/>
  <c r="Q87" i="39" s="1"/>
  <c r="B87" i="39"/>
  <c r="K87" i="39" s="1"/>
  <c r="Q86" i="39"/>
  <c r="M86" i="39"/>
  <c r="K86" i="39"/>
  <c r="B86" i="39"/>
  <c r="M85" i="39"/>
  <c r="B85" i="39"/>
  <c r="K85" i="39" s="1"/>
  <c r="M84" i="39"/>
  <c r="B84" i="39"/>
  <c r="K84" i="39" s="1"/>
  <c r="Q83" i="39"/>
  <c r="M83" i="39"/>
  <c r="B83" i="39"/>
  <c r="K83" i="39" s="1"/>
  <c r="M82" i="39"/>
  <c r="B82" i="39"/>
  <c r="K82" i="39" s="1"/>
  <c r="M81" i="39"/>
  <c r="B81" i="39"/>
  <c r="K81" i="39" s="1"/>
  <c r="M80" i="39"/>
  <c r="B80" i="39"/>
  <c r="K80" i="39" s="1"/>
  <c r="Q79" i="39"/>
  <c r="M79" i="39"/>
  <c r="B79" i="39"/>
  <c r="K79" i="39" s="1"/>
  <c r="M78" i="39"/>
  <c r="K78" i="39"/>
  <c r="B78" i="39"/>
  <c r="M77" i="39"/>
  <c r="B77" i="39"/>
  <c r="K77" i="39" s="1"/>
  <c r="M76" i="39"/>
  <c r="B76" i="39"/>
  <c r="K76" i="39" s="1"/>
  <c r="M75" i="39"/>
  <c r="B75" i="39"/>
  <c r="K75" i="39" s="1"/>
  <c r="Q74" i="39"/>
  <c r="M74" i="39"/>
  <c r="B74" i="39"/>
  <c r="K74" i="39" s="1"/>
  <c r="M73" i="39"/>
  <c r="B73" i="39"/>
  <c r="K73" i="39" s="1"/>
  <c r="M72" i="39"/>
  <c r="B72" i="39"/>
  <c r="K72" i="39" s="1"/>
  <c r="B69" i="39"/>
  <c r="B68" i="39"/>
  <c r="A66" i="39"/>
  <c r="E63" i="39"/>
  <c r="J60" i="39"/>
  <c r="I60" i="39"/>
  <c r="H60" i="39"/>
  <c r="G60" i="39"/>
  <c r="F60" i="39"/>
  <c r="E60" i="39"/>
  <c r="D60" i="39"/>
  <c r="C60" i="39"/>
  <c r="T59" i="39"/>
  <c r="Q59" i="39"/>
  <c r="M59" i="39"/>
  <c r="B59" i="39"/>
  <c r="K59" i="39" s="1"/>
  <c r="M58" i="39"/>
  <c r="B58" i="39"/>
  <c r="K58" i="39" s="1"/>
  <c r="M57" i="39"/>
  <c r="B57" i="39"/>
  <c r="K57" i="39" s="1"/>
  <c r="M56" i="39"/>
  <c r="B56" i="39"/>
  <c r="K56" i="39" s="1"/>
  <c r="Q55" i="39"/>
  <c r="M55" i="39"/>
  <c r="B55" i="39"/>
  <c r="K55" i="39" s="1"/>
  <c r="Q54" i="39"/>
  <c r="M54" i="39"/>
  <c r="B54" i="39"/>
  <c r="K54" i="39" s="1"/>
  <c r="M53" i="39"/>
  <c r="B53" i="39"/>
  <c r="K53" i="39" s="1"/>
  <c r="M52" i="39"/>
  <c r="B52" i="39"/>
  <c r="K52" i="39" s="1"/>
  <c r="Q51" i="39"/>
  <c r="M51" i="39"/>
  <c r="B51" i="39"/>
  <c r="K51" i="39" s="1"/>
  <c r="M50" i="39"/>
  <c r="B50" i="39"/>
  <c r="K50" i="39" s="1"/>
  <c r="M49" i="39"/>
  <c r="B49" i="39"/>
  <c r="K49" i="39" s="1"/>
  <c r="M48" i="39"/>
  <c r="B48" i="39"/>
  <c r="K48" i="39" s="1"/>
  <c r="Q47" i="39"/>
  <c r="M47" i="39"/>
  <c r="B47" i="39"/>
  <c r="K47" i="39" s="1"/>
  <c r="Q46" i="39"/>
  <c r="M46" i="39"/>
  <c r="B46" i="39"/>
  <c r="K46" i="39" s="1"/>
  <c r="M45" i="39"/>
  <c r="B45" i="39"/>
  <c r="K45" i="39" s="1"/>
  <c r="M44" i="39"/>
  <c r="B44" i="39"/>
  <c r="K44" i="39" s="1"/>
  <c r="Q43" i="39"/>
  <c r="M43" i="39"/>
  <c r="B43" i="39"/>
  <c r="K43" i="39" s="1"/>
  <c r="M42" i="39"/>
  <c r="B42" i="39"/>
  <c r="K42" i="39" s="1"/>
  <c r="M41" i="39"/>
  <c r="B41" i="39"/>
  <c r="K41" i="39" s="1"/>
  <c r="M40" i="39"/>
  <c r="B40" i="39"/>
  <c r="K40" i="39" s="1"/>
  <c r="B37" i="39"/>
  <c r="B36" i="39"/>
  <c r="A34" i="39"/>
  <c r="E31" i="39"/>
  <c r="J28" i="39"/>
  <c r="I28" i="39"/>
  <c r="H28" i="39"/>
  <c r="G28" i="39"/>
  <c r="F28" i="39"/>
  <c r="E28" i="39"/>
  <c r="D28" i="39"/>
  <c r="C28" i="39"/>
  <c r="M27" i="39"/>
  <c r="B27" i="39"/>
  <c r="K27" i="39" s="1"/>
  <c r="M26" i="39"/>
  <c r="B26" i="39"/>
  <c r="K26" i="39" s="1"/>
  <c r="Q25" i="39"/>
  <c r="M25" i="39"/>
  <c r="B25" i="39"/>
  <c r="K25" i="39" s="1"/>
  <c r="Q24" i="39"/>
  <c r="M24" i="39"/>
  <c r="K24" i="39"/>
  <c r="B24" i="39"/>
  <c r="M23" i="39"/>
  <c r="B23" i="39"/>
  <c r="K23" i="39" s="1"/>
  <c r="M22" i="39"/>
  <c r="B22" i="39"/>
  <c r="K22" i="39" s="1"/>
  <c r="Q21" i="39"/>
  <c r="M21" i="39"/>
  <c r="B21" i="39"/>
  <c r="K21" i="39" s="1"/>
  <c r="Q20" i="39"/>
  <c r="M20" i="39"/>
  <c r="K20" i="39"/>
  <c r="B20" i="39"/>
  <c r="M19" i="39"/>
  <c r="B19" i="39"/>
  <c r="K19" i="39" s="1"/>
  <c r="M18" i="39"/>
  <c r="B18" i="39"/>
  <c r="K18" i="39" s="1"/>
  <c r="Q17" i="39"/>
  <c r="M17" i="39"/>
  <c r="B17" i="39"/>
  <c r="K17" i="39" s="1"/>
  <c r="Q16" i="39"/>
  <c r="M16" i="39"/>
  <c r="K16" i="39"/>
  <c r="B16" i="39"/>
  <c r="M15" i="39"/>
  <c r="B15" i="39"/>
  <c r="K15" i="39" s="1"/>
  <c r="M14" i="39"/>
  <c r="B14" i="39"/>
  <c r="K14" i="39" s="1"/>
  <c r="Q13" i="39"/>
  <c r="M13" i="39"/>
  <c r="B13" i="39"/>
  <c r="K13" i="39" s="1"/>
  <c r="Q12" i="39"/>
  <c r="M12" i="39"/>
  <c r="K12" i="39"/>
  <c r="B12" i="39"/>
  <c r="M11" i="39"/>
  <c r="B11" i="39"/>
  <c r="K11" i="39" s="1"/>
  <c r="M10" i="39"/>
  <c r="B10" i="39"/>
  <c r="K10" i="39" s="1"/>
  <c r="Q9" i="39"/>
  <c r="M9" i="39"/>
  <c r="B9" i="39"/>
  <c r="K9" i="39" s="1"/>
  <c r="Q8" i="39"/>
  <c r="M8" i="39"/>
  <c r="K8" i="39"/>
  <c r="B8" i="39"/>
  <c r="B5" i="39"/>
  <c r="B4" i="39"/>
  <c r="A2" i="39"/>
  <c r="E95" i="38"/>
  <c r="J92" i="38"/>
  <c r="I92" i="38"/>
  <c r="H92" i="38"/>
  <c r="G92" i="38"/>
  <c r="F92" i="38"/>
  <c r="E92" i="38"/>
  <c r="D92" i="38"/>
  <c r="C92" i="38"/>
  <c r="T91" i="38"/>
  <c r="Q91" i="38"/>
  <c r="M91" i="38"/>
  <c r="B91" i="38"/>
  <c r="K91" i="38" s="1"/>
  <c r="Q90" i="38"/>
  <c r="M90" i="38"/>
  <c r="B90" i="38"/>
  <c r="K90" i="38" s="1"/>
  <c r="M89" i="38"/>
  <c r="B89" i="38"/>
  <c r="K89" i="38" s="1"/>
  <c r="M88" i="38"/>
  <c r="B88" i="38"/>
  <c r="K88" i="38" s="1"/>
  <c r="M87" i="38"/>
  <c r="B87" i="38"/>
  <c r="K87" i="38" s="1"/>
  <c r="M86" i="38"/>
  <c r="Q86" i="38" s="1"/>
  <c r="K86" i="38"/>
  <c r="B86" i="38"/>
  <c r="M85" i="38"/>
  <c r="K85" i="38"/>
  <c r="B85" i="38"/>
  <c r="M84" i="38"/>
  <c r="B84" i="38"/>
  <c r="K84" i="38" s="1"/>
  <c r="Q83" i="38"/>
  <c r="M83" i="38"/>
  <c r="B83" i="38"/>
  <c r="K83" i="38" s="1"/>
  <c r="M82" i="38"/>
  <c r="B82" i="38"/>
  <c r="K82" i="38" s="1"/>
  <c r="M81" i="38"/>
  <c r="K81" i="38"/>
  <c r="B81" i="38"/>
  <c r="M80" i="38"/>
  <c r="B80" i="38"/>
  <c r="K80" i="38" s="1"/>
  <c r="Q79" i="38"/>
  <c r="M79" i="38"/>
  <c r="B79" i="38"/>
  <c r="K79" i="38" s="1"/>
  <c r="M78" i="38"/>
  <c r="B78" i="38"/>
  <c r="K78" i="38" s="1"/>
  <c r="M77" i="38"/>
  <c r="K77" i="38"/>
  <c r="B77" i="38"/>
  <c r="M76" i="38"/>
  <c r="B76" i="38"/>
  <c r="K76" i="38" s="1"/>
  <c r="M75" i="38"/>
  <c r="Q75" i="38" s="1"/>
  <c r="B75" i="38"/>
  <c r="K75" i="38" s="1"/>
  <c r="M74" i="38"/>
  <c r="B74" i="38"/>
  <c r="K74" i="38" s="1"/>
  <c r="M73" i="38"/>
  <c r="B73" i="38"/>
  <c r="K73" i="38" s="1"/>
  <c r="M72" i="38"/>
  <c r="B72" i="38"/>
  <c r="K72" i="38" s="1"/>
  <c r="B69" i="38"/>
  <c r="B68" i="38"/>
  <c r="A66" i="38"/>
  <c r="E63" i="38"/>
  <c r="J60" i="38"/>
  <c r="I60" i="38"/>
  <c r="H60" i="38"/>
  <c r="G60" i="38"/>
  <c r="F60" i="38"/>
  <c r="E60" i="38"/>
  <c r="D60" i="38"/>
  <c r="C60" i="38"/>
  <c r="T59" i="38"/>
  <c r="U1" i="38" s="1"/>
  <c r="Q59" i="38"/>
  <c r="M59" i="38"/>
  <c r="B59" i="38"/>
  <c r="K59" i="38" s="1"/>
  <c r="Q58" i="38"/>
  <c r="M58" i="38"/>
  <c r="K58" i="38"/>
  <c r="B58" i="38"/>
  <c r="M57" i="38"/>
  <c r="K57" i="38"/>
  <c r="B57" i="38"/>
  <c r="M56" i="38"/>
  <c r="B56" i="38"/>
  <c r="K56" i="38" s="1"/>
  <c r="Q55" i="38"/>
  <c r="M55" i="38"/>
  <c r="B55" i="38"/>
  <c r="K55" i="38" s="1"/>
  <c r="Q54" i="38"/>
  <c r="M54" i="38"/>
  <c r="K54" i="38"/>
  <c r="B54" i="38"/>
  <c r="M53" i="38"/>
  <c r="K53" i="38"/>
  <c r="B53" i="38"/>
  <c r="M52" i="38"/>
  <c r="B52" i="38"/>
  <c r="K52" i="38" s="1"/>
  <c r="M51" i="38"/>
  <c r="B51" i="38"/>
  <c r="K51" i="38" s="1"/>
  <c r="M50" i="38"/>
  <c r="B50" i="38"/>
  <c r="K50" i="38" s="1"/>
  <c r="M49" i="38"/>
  <c r="K49" i="38"/>
  <c r="B49" i="38"/>
  <c r="M48" i="38"/>
  <c r="B48" i="38"/>
  <c r="K48" i="38" s="1"/>
  <c r="M47" i="38"/>
  <c r="B47" i="38"/>
  <c r="K47" i="38" s="1"/>
  <c r="M46" i="38"/>
  <c r="B46" i="38"/>
  <c r="K46" i="38" s="1"/>
  <c r="M45" i="38"/>
  <c r="K45" i="38"/>
  <c r="B45" i="38"/>
  <c r="M44" i="38"/>
  <c r="B44" i="38"/>
  <c r="K44" i="38" s="1"/>
  <c r="M43" i="38"/>
  <c r="Q43" i="38" s="1"/>
  <c r="B43" i="38"/>
  <c r="K43" i="38" s="1"/>
  <c r="Q42" i="38"/>
  <c r="M42" i="38"/>
  <c r="K42" i="38"/>
  <c r="B42" i="38"/>
  <c r="M41" i="38"/>
  <c r="K41" i="38"/>
  <c r="B41" i="38"/>
  <c r="M40" i="38"/>
  <c r="B40" i="38"/>
  <c r="K40" i="38" s="1"/>
  <c r="B37" i="38"/>
  <c r="B36" i="38"/>
  <c r="A34" i="38"/>
  <c r="E31" i="38"/>
  <c r="J28" i="38"/>
  <c r="I28" i="38"/>
  <c r="H28" i="38"/>
  <c r="G28" i="38"/>
  <c r="F28" i="38"/>
  <c r="E28" i="38"/>
  <c r="D28" i="38"/>
  <c r="C28" i="38"/>
  <c r="M27" i="38"/>
  <c r="K27" i="38"/>
  <c r="B27" i="38"/>
  <c r="M26" i="38"/>
  <c r="B26" i="38"/>
  <c r="K26" i="38" s="1"/>
  <c r="Q25" i="38"/>
  <c r="M25" i="38"/>
  <c r="B25" i="38"/>
  <c r="K25" i="38" s="1"/>
  <c r="M24" i="38"/>
  <c r="K24" i="38"/>
  <c r="B24" i="38"/>
  <c r="M23" i="38"/>
  <c r="K23" i="38"/>
  <c r="B23" i="38"/>
  <c r="M22" i="38"/>
  <c r="B22" i="38"/>
  <c r="K22" i="38" s="1"/>
  <c r="M21" i="38"/>
  <c r="Q21" i="38" s="1"/>
  <c r="B21" i="38"/>
  <c r="K21" i="38" s="1"/>
  <c r="M20" i="38"/>
  <c r="B20" i="38"/>
  <c r="K20" i="38" s="1"/>
  <c r="M19" i="38"/>
  <c r="B19" i="38"/>
  <c r="K19" i="38" s="1"/>
  <c r="M18" i="38"/>
  <c r="B18" i="38"/>
  <c r="K18" i="38" s="1"/>
  <c r="M17" i="38"/>
  <c r="B17" i="38"/>
  <c r="K17" i="38" s="1"/>
  <c r="M16" i="38"/>
  <c r="B16" i="38"/>
  <c r="K16" i="38" s="1"/>
  <c r="M15" i="38"/>
  <c r="K15" i="38"/>
  <c r="B15" i="38"/>
  <c r="M14" i="38"/>
  <c r="B14" i="38"/>
  <c r="K14" i="38" s="1"/>
  <c r="M13" i="38"/>
  <c r="B13" i="38"/>
  <c r="K13" i="38" s="1"/>
  <c r="M12" i="38"/>
  <c r="Q12" i="38" s="1"/>
  <c r="K12" i="38"/>
  <c r="B12" i="38"/>
  <c r="M11" i="38"/>
  <c r="K11" i="38"/>
  <c r="B11" i="38"/>
  <c r="M10" i="38"/>
  <c r="B10" i="38"/>
  <c r="K10" i="38" s="1"/>
  <c r="Q9" i="38"/>
  <c r="M9" i="38"/>
  <c r="B9" i="38"/>
  <c r="K9" i="38" s="1"/>
  <c r="M8" i="38"/>
  <c r="K8" i="38"/>
  <c r="B8" i="38"/>
  <c r="B5" i="38"/>
  <c r="B4" i="38"/>
  <c r="A2" i="38"/>
  <c r="E95" i="37"/>
  <c r="J92" i="37"/>
  <c r="I92" i="37"/>
  <c r="H92" i="37"/>
  <c r="G92" i="37"/>
  <c r="F92" i="37"/>
  <c r="E92" i="37"/>
  <c r="D92" i="37"/>
  <c r="C92" i="37"/>
  <c r="T91" i="37"/>
  <c r="Q91" i="37"/>
  <c r="M91" i="37"/>
  <c r="B91" i="37"/>
  <c r="K91" i="37" s="1"/>
  <c r="M90" i="37"/>
  <c r="B90" i="37"/>
  <c r="K90" i="37" s="1"/>
  <c r="M89" i="37"/>
  <c r="B89" i="37"/>
  <c r="K89" i="37" s="1"/>
  <c r="M88" i="37"/>
  <c r="B88" i="37"/>
  <c r="K88" i="37" s="1"/>
  <c r="Q87" i="37"/>
  <c r="M87" i="37"/>
  <c r="B87" i="37"/>
  <c r="K87" i="37" s="1"/>
  <c r="M86" i="37"/>
  <c r="B86" i="37"/>
  <c r="K86" i="37" s="1"/>
  <c r="M85" i="37"/>
  <c r="B85" i="37"/>
  <c r="K85" i="37" s="1"/>
  <c r="M84" i="37"/>
  <c r="B84" i="37"/>
  <c r="K84" i="37" s="1"/>
  <c r="M83" i="37"/>
  <c r="B83" i="37"/>
  <c r="K83" i="37" s="1"/>
  <c r="M82" i="37"/>
  <c r="K82" i="37"/>
  <c r="B82" i="37"/>
  <c r="M81" i="37"/>
  <c r="B81" i="37"/>
  <c r="K81" i="37" s="1"/>
  <c r="M80" i="37"/>
  <c r="B80" i="37"/>
  <c r="K80" i="37" s="1"/>
  <c r="M79" i="37"/>
  <c r="B79" i="37"/>
  <c r="K79" i="37" s="1"/>
  <c r="M78" i="37"/>
  <c r="K78" i="37"/>
  <c r="B78" i="37"/>
  <c r="M77" i="37"/>
  <c r="B77" i="37"/>
  <c r="K77" i="37" s="1"/>
  <c r="M76" i="37"/>
  <c r="B76" i="37"/>
  <c r="K76" i="37" s="1"/>
  <c r="Q75" i="37"/>
  <c r="M75" i="37"/>
  <c r="B75" i="37"/>
  <c r="K75" i="37" s="1"/>
  <c r="M74" i="37"/>
  <c r="B74" i="37"/>
  <c r="K74" i="37" s="1"/>
  <c r="M73" i="37"/>
  <c r="B73" i="37"/>
  <c r="K73" i="37" s="1"/>
  <c r="M72" i="37"/>
  <c r="B72" i="37"/>
  <c r="K72" i="37" s="1"/>
  <c r="B69" i="37"/>
  <c r="B68" i="37"/>
  <c r="A66" i="37"/>
  <c r="E63" i="37"/>
  <c r="J60" i="37"/>
  <c r="I60" i="37"/>
  <c r="H60" i="37"/>
  <c r="G60" i="37"/>
  <c r="F60" i="37"/>
  <c r="E60" i="37"/>
  <c r="D60" i="37"/>
  <c r="C60" i="37"/>
  <c r="T59" i="37"/>
  <c r="M59" i="37"/>
  <c r="B59" i="37"/>
  <c r="K59" i="37" s="1"/>
  <c r="Q58" i="37"/>
  <c r="M58" i="37"/>
  <c r="B58" i="37"/>
  <c r="K58" i="37" s="1"/>
  <c r="M57" i="37"/>
  <c r="B57" i="37"/>
  <c r="K57" i="37" s="1"/>
  <c r="M56" i="37"/>
  <c r="B56" i="37"/>
  <c r="K56" i="37" s="1"/>
  <c r="Q55" i="37"/>
  <c r="M55" i="37"/>
  <c r="B55" i="37"/>
  <c r="K55" i="37" s="1"/>
  <c r="M54" i="37"/>
  <c r="B54" i="37"/>
  <c r="K54" i="37" s="1"/>
  <c r="M53" i="37"/>
  <c r="B53" i="37"/>
  <c r="K53" i="37" s="1"/>
  <c r="M52" i="37"/>
  <c r="B52" i="37"/>
  <c r="K52" i="37" s="1"/>
  <c r="Q51" i="37"/>
  <c r="M51" i="37"/>
  <c r="B51" i="37"/>
  <c r="K51" i="37" s="1"/>
  <c r="M50" i="37"/>
  <c r="B50" i="37"/>
  <c r="K50" i="37" s="1"/>
  <c r="M49" i="37"/>
  <c r="B49" i="37"/>
  <c r="K49" i="37" s="1"/>
  <c r="M48" i="37"/>
  <c r="B48" i="37"/>
  <c r="K48" i="37" s="1"/>
  <c r="Q47" i="37"/>
  <c r="M47" i="37"/>
  <c r="B47" i="37"/>
  <c r="K47" i="37" s="1"/>
  <c r="M46" i="37"/>
  <c r="K46" i="37"/>
  <c r="B46" i="37"/>
  <c r="M45" i="37"/>
  <c r="B45" i="37"/>
  <c r="K45" i="37" s="1"/>
  <c r="M44" i="37"/>
  <c r="B44" i="37"/>
  <c r="K44" i="37" s="1"/>
  <c r="M43" i="37"/>
  <c r="B43" i="37"/>
  <c r="K43" i="37" s="1"/>
  <c r="M42" i="37"/>
  <c r="K42" i="37"/>
  <c r="B42" i="37"/>
  <c r="M41" i="37"/>
  <c r="B41" i="37"/>
  <c r="K41" i="37" s="1"/>
  <c r="M40" i="37"/>
  <c r="B40" i="37"/>
  <c r="K40" i="37" s="1"/>
  <c r="B37" i="37"/>
  <c r="B36" i="37"/>
  <c r="A34" i="37"/>
  <c r="E31" i="37"/>
  <c r="J28" i="37"/>
  <c r="I28" i="37"/>
  <c r="H28" i="37"/>
  <c r="G28" i="37"/>
  <c r="F28" i="37"/>
  <c r="E28" i="37"/>
  <c r="D28" i="37"/>
  <c r="C28" i="37"/>
  <c r="M27" i="37"/>
  <c r="K27" i="37"/>
  <c r="B27" i="37"/>
  <c r="M26" i="37"/>
  <c r="B26" i="37"/>
  <c r="K26" i="37" s="1"/>
  <c r="Q25" i="37"/>
  <c r="M25" i="37"/>
  <c r="B25" i="37"/>
  <c r="K25" i="37" s="1"/>
  <c r="Q24" i="37"/>
  <c r="M24" i="37"/>
  <c r="K24" i="37"/>
  <c r="B24" i="37"/>
  <c r="M23" i="37"/>
  <c r="B23" i="37"/>
  <c r="K23" i="37" s="1"/>
  <c r="M22" i="37"/>
  <c r="B22" i="37"/>
  <c r="K22" i="37" s="1"/>
  <c r="Q21" i="37"/>
  <c r="M21" i="37"/>
  <c r="B21" i="37"/>
  <c r="K21" i="37" s="1"/>
  <c r="M20" i="37"/>
  <c r="B20" i="37"/>
  <c r="K20" i="37" s="1"/>
  <c r="M19" i="37"/>
  <c r="B19" i="37"/>
  <c r="K19" i="37" s="1"/>
  <c r="M18" i="37"/>
  <c r="B18" i="37"/>
  <c r="K18" i="37" s="1"/>
  <c r="Q17" i="37"/>
  <c r="M17" i="37"/>
  <c r="B17" i="37"/>
  <c r="K17" i="37" s="1"/>
  <c r="M16" i="37"/>
  <c r="K16" i="37"/>
  <c r="B16" i="37"/>
  <c r="M15" i="37"/>
  <c r="B15" i="37"/>
  <c r="K15" i="37" s="1"/>
  <c r="M14" i="37"/>
  <c r="B14" i="37"/>
  <c r="K14" i="37" s="1"/>
  <c r="Q13" i="37"/>
  <c r="M13" i="37"/>
  <c r="B13" i="37"/>
  <c r="K13" i="37" s="1"/>
  <c r="M12" i="37"/>
  <c r="B12" i="37"/>
  <c r="K12" i="37" s="1"/>
  <c r="M11" i="37"/>
  <c r="B11" i="37"/>
  <c r="K11" i="37" s="1"/>
  <c r="M10" i="37"/>
  <c r="B10" i="37"/>
  <c r="K10" i="37" s="1"/>
  <c r="Q9" i="37"/>
  <c r="M9" i="37"/>
  <c r="B9" i="37"/>
  <c r="K9" i="37" s="1"/>
  <c r="M8" i="37"/>
  <c r="K8" i="37"/>
  <c r="B8" i="37"/>
  <c r="B5" i="37"/>
  <c r="B4" i="37"/>
  <c r="A2" i="37"/>
  <c r="U1" i="37"/>
  <c r="E95" i="36"/>
  <c r="J92" i="36"/>
  <c r="I92" i="36"/>
  <c r="H92" i="36"/>
  <c r="G92" i="36"/>
  <c r="F92" i="36"/>
  <c r="E92" i="36"/>
  <c r="D92" i="36"/>
  <c r="C92" i="36"/>
  <c r="T91" i="36"/>
  <c r="M91" i="36"/>
  <c r="K91" i="36"/>
  <c r="B91" i="36"/>
  <c r="Q90" i="36"/>
  <c r="M90" i="36"/>
  <c r="B90" i="36"/>
  <c r="K90" i="36" s="1"/>
  <c r="M89" i="36"/>
  <c r="B89" i="36"/>
  <c r="K89" i="36" s="1"/>
  <c r="M88" i="36"/>
  <c r="B88" i="36"/>
  <c r="K88" i="36" s="1"/>
  <c r="M87" i="36"/>
  <c r="B87" i="36"/>
  <c r="K87" i="36" s="1"/>
  <c r="Q86" i="36"/>
  <c r="M86" i="36"/>
  <c r="B86" i="36"/>
  <c r="K86" i="36" s="1"/>
  <c r="M85" i="36"/>
  <c r="B85" i="36"/>
  <c r="K85" i="36" s="1"/>
  <c r="M84" i="36"/>
  <c r="B84" i="36"/>
  <c r="K84" i="36" s="1"/>
  <c r="M83" i="36"/>
  <c r="B83" i="36"/>
  <c r="K83" i="36" s="1"/>
  <c r="Q82" i="36"/>
  <c r="M82" i="36"/>
  <c r="B82" i="36"/>
  <c r="K82" i="36" s="1"/>
  <c r="M81" i="36"/>
  <c r="B81" i="36"/>
  <c r="K81" i="36" s="1"/>
  <c r="M80" i="36"/>
  <c r="B80" i="36"/>
  <c r="K80" i="36" s="1"/>
  <c r="M79" i="36"/>
  <c r="B79" i="36"/>
  <c r="K79" i="36" s="1"/>
  <c r="M78" i="36"/>
  <c r="Q78" i="36" s="1"/>
  <c r="B78" i="36"/>
  <c r="K78" i="36" s="1"/>
  <c r="M77" i="36"/>
  <c r="B77" i="36"/>
  <c r="K77" i="36" s="1"/>
  <c r="M76" i="36"/>
  <c r="B76" i="36"/>
  <c r="K76" i="36" s="1"/>
  <c r="M75" i="36"/>
  <c r="B75" i="36"/>
  <c r="K75" i="36" s="1"/>
  <c r="Q74" i="36"/>
  <c r="M74" i="36"/>
  <c r="B74" i="36"/>
  <c r="K74" i="36" s="1"/>
  <c r="M73" i="36"/>
  <c r="B73" i="36"/>
  <c r="K73" i="36" s="1"/>
  <c r="M72" i="36"/>
  <c r="B72" i="36"/>
  <c r="K72" i="36" s="1"/>
  <c r="B69" i="36"/>
  <c r="B68" i="36"/>
  <c r="E63" i="36"/>
  <c r="J60" i="36"/>
  <c r="I60" i="36"/>
  <c r="H60" i="36"/>
  <c r="G60" i="36"/>
  <c r="F60" i="36"/>
  <c r="E60" i="36"/>
  <c r="D60" i="36"/>
  <c r="C60" i="36"/>
  <c r="T59" i="36"/>
  <c r="U1" i="36" s="1"/>
  <c r="M59" i="36"/>
  <c r="Q59" i="36" s="1"/>
  <c r="B59" i="36"/>
  <c r="K59" i="36" s="1"/>
  <c r="Q58" i="36"/>
  <c r="M58" i="36"/>
  <c r="B58" i="36"/>
  <c r="K58" i="36" s="1"/>
  <c r="M57" i="36"/>
  <c r="B57" i="36"/>
  <c r="K57" i="36" s="1"/>
  <c r="M56" i="36"/>
  <c r="B56" i="36"/>
  <c r="K56" i="36" s="1"/>
  <c r="Q55" i="36"/>
  <c r="M55" i="36"/>
  <c r="B55" i="36"/>
  <c r="K55" i="36" s="1"/>
  <c r="Q54" i="36"/>
  <c r="M54" i="36"/>
  <c r="B54" i="36"/>
  <c r="K54" i="36" s="1"/>
  <c r="M53" i="36"/>
  <c r="B53" i="36"/>
  <c r="K53" i="36" s="1"/>
  <c r="M52" i="36"/>
  <c r="B52" i="36"/>
  <c r="K52" i="36" s="1"/>
  <c r="M51" i="36"/>
  <c r="B51" i="36"/>
  <c r="K51" i="36" s="1"/>
  <c r="M50" i="36"/>
  <c r="Q50" i="36" s="1"/>
  <c r="B50" i="36"/>
  <c r="K50" i="36" s="1"/>
  <c r="M49" i="36"/>
  <c r="B49" i="36"/>
  <c r="K49" i="36" s="1"/>
  <c r="M48" i="36"/>
  <c r="B48" i="36"/>
  <c r="K48" i="36" s="1"/>
  <c r="M47" i="36"/>
  <c r="B47" i="36"/>
  <c r="K47" i="36" s="1"/>
  <c r="Q46" i="36"/>
  <c r="M46" i="36"/>
  <c r="B46" i="36"/>
  <c r="K46" i="36" s="1"/>
  <c r="M45" i="36"/>
  <c r="B45" i="36"/>
  <c r="K45" i="36" s="1"/>
  <c r="M44" i="36"/>
  <c r="B44" i="36"/>
  <c r="K44" i="36" s="1"/>
  <c r="Q43" i="36"/>
  <c r="M43" i="36"/>
  <c r="B43" i="36"/>
  <c r="K43" i="36" s="1"/>
  <c r="M42" i="36"/>
  <c r="B42" i="36"/>
  <c r="K42" i="36" s="1"/>
  <c r="M41" i="36"/>
  <c r="B41" i="36"/>
  <c r="K41" i="36" s="1"/>
  <c r="M40" i="36"/>
  <c r="B40" i="36"/>
  <c r="K40" i="36" s="1"/>
  <c r="B37" i="36"/>
  <c r="B36" i="36"/>
  <c r="E31" i="36"/>
  <c r="J28" i="36"/>
  <c r="I28" i="36"/>
  <c r="H28" i="36"/>
  <c r="G28" i="36"/>
  <c r="F28" i="36"/>
  <c r="E28" i="36"/>
  <c r="D28" i="36"/>
  <c r="C28" i="36"/>
  <c r="M27" i="36"/>
  <c r="B27" i="36"/>
  <c r="K27" i="36" s="1"/>
  <c r="M26" i="36"/>
  <c r="B26" i="36"/>
  <c r="K26" i="36" s="1"/>
  <c r="Q25" i="36"/>
  <c r="M25" i="36"/>
  <c r="B25" i="36"/>
  <c r="K25" i="36" s="1"/>
  <c r="M24" i="36"/>
  <c r="K24" i="36"/>
  <c r="B24" i="36"/>
  <c r="M23" i="36"/>
  <c r="B23" i="36"/>
  <c r="K23" i="36" s="1"/>
  <c r="M22" i="36"/>
  <c r="K22" i="36"/>
  <c r="B22" i="36"/>
  <c r="Q21" i="36"/>
  <c r="M21" i="36"/>
  <c r="B21" i="36"/>
  <c r="K21" i="36" s="1"/>
  <c r="M20" i="36"/>
  <c r="B20" i="36"/>
  <c r="K20" i="36" s="1"/>
  <c r="M19" i="36"/>
  <c r="B19" i="36"/>
  <c r="K19" i="36" s="1"/>
  <c r="M18" i="36"/>
  <c r="K18" i="36"/>
  <c r="B18" i="36"/>
  <c r="M17" i="36"/>
  <c r="B17" i="36"/>
  <c r="K17" i="36" s="1"/>
  <c r="M16" i="36"/>
  <c r="B16" i="36"/>
  <c r="K16" i="36" s="1"/>
  <c r="M15" i="36"/>
  <c r="B15" i="36"/>
  <c r="K15" i="36" s="1"/>
  <c r="M14" i="36"/>
  <c r="K14" i="36"/>
  <c r="B14" i="36"/>
  <c r="M13" i="36"/>
  <c r="B13" i="36"/>
  <c r="K13" i="36" s="1"/>
  <c r="M12" i="36"/>
  <c r="B12" i="36"/>
  <c r="K12" i="36" s="1"/>
  <c r="M11" i="36"/>
  <c r="B11" i="36"/>
  <c r="K11" i="36" s="1"/>
  <c r="M10" i="36"/>
  <c r="B10" i="36"/>
  <c r="K10" i="36" s="1"/>
  <c r="M9" i="36"/>
  <c r="B9" i="36"/>
  <c r="K9" i="36" s="1"/>
  <c r="M8" i="36"/>
  <c r="B8" i="36"/>
  <c r="K8" i="36" s="1"/>
  <c r="B5" i="36"/>
  <c r="B4" i="36"/>
  <c r="E95" i="35"/>
  <c r="J92" i="35"/>
  <c r="I92" i="35"/>
  <c r="H92" i="35"/>
  <c r="G92" i="35"/>
  <c r="F92" i="35"/>
  <c r="E92" i="35"/>
  <c r="D92" i="35"/>
  <c r="C92" i="35"/>
  <c r="T91" i="35"/>
  <c r="M91" i="35"/>
  <c r="B91" i="35"/>
  <c r="K91" i="35" s="1"/>
  <c r="Q90" i="35"/>
  <c r="M90" i="35"/>
  <c r="B90" i="35"/>
  <c r="K90" i="35" s="1"/>
  <c r="M89" i="35"/>
  <c r="B89" i="35"/>
  <c r="K89" i="35" s="1"/>
  <c r="M88" i="35"/>
  <c r="B88" i="35"/>
  <c r="K88" i="35" s="1"/>
  <c r="M87" i="35"/>
  <c r="B87" i="35"/>
  <c r="K87" i="35" s="1"/>
  <c r="M86" i="35"/>
  <c r="Q86" i="35" s="1"/>
  <c r="K86" i="35"/>
  <c r="B86" i="35"/>
  <c r="M85" i="35"/>
  <c r="B85" i="35"/>
  <c r="K85" i="35" s="1"/>
  <c r="M84" i="35"/>
  <c r="B84" i="35"/>
  <c r="K84" i="35" s="1"/>
  <c r="Q83" i="35"/>
  <c r="M83" i="35"/>
  <c r="B83" i="35"/>
  <c r="K83" i="35" s="1"/>
  <c r="Q82" i="35"/>
  <c r="M82" i="35"/>
  <c r="B82" i="35"/>
  <c r="K82" i="35" s="1"/>
  <c r="M81" i="35"/>
  <c r="B81" i="35"/>
  <c r="K81" i="35" s="1"/>
  <c r="M80" i="35"/>
  <c r="B80" i="35"/>
  <c r="K80" i="35" s="1"/>
  <c r="M79" i="35"/>
  <c r="Q79" i="35" s="1"/>
  <c r="B79" i="35"/>
  <c r="K79" i="35" s="1"/>
  <c r="Q78" i="35"/>
  <c r="M78" i="35"/>
  <c r="K78" i="35"/>
  <c r="B78" i="35"/>
  <c r="M77" i="35"/>
  <c r="B77" i="35"/>
  <c r="K77" i="35" s="1"/>
  <c r="M76" i="35"/>
  <c r="B76" i="35"/>
  <c r="K76" i="35" s="1"/>
  <c r="Q75" i="35"/>
  <c r="M75" i="35"/>
  <c r="B75" i="35"/>
  <c r="K75" i="35" s="1"/>
  <c r="M74" i="35"/>
  <c r="B74" i="35"/>
  <c r="K74" i="35" s="1"/>
  <c r="M73" i="35"/>
  <c r="B73" i="35"/>
  <c r="K73" i="35" s="1"/>
  <c r="M72" i="35"/>
  <c r="B72" i="35"/>
  <c r="K72" i="35" s="1"/>
  <c r="B69" i="35"/>
  <c r="B68" i="35"/>
  <c r="A66" i="35"/>
  <c r="E63" i="35"/>
  <c r="J60" i="35"/>
  <c r="I60" i="35"/>
  <c r="H60" i="35"/>
  <c r="G60" i="35"/>
  <c r="F60" i="35"/>
  <c r="E60" i="35"/>
  <c r="D60" i="35"/>
  <c r="C60" i="35"/>
  <c r="T59" i="35"/>
  <c r="M59" i="35"/>
  <c r="B59" i="35"/>
  <c r="K59" i="35" s="1"/>
  <c r="Q58" i="35"/>
  <c r="M58" i="35"/>
  <c r="B58" i="35"/>
  <c r="K58" i="35" s="1"/>
  <c r="M57" i="35"/>
  <c r="B57" i="35"/>
  <c r="K57" i="35" s="1"/>
  <c r="M56" i="35"/>
  <c r="B56" i="35"/>
  <c r="K56" i="35" s="1"/>
  <c r="M55" i="35"/>
  <c r="B55" i="35"/>
  <c r="K55" i="35" s="1"/>
  <c r="M54" i="35"/>
  <c r="Q54" i="35" s="1"/>
  <c r="K54" i="35"/>
  <c r="B54" i="35"/>
  <c r="M53" i="35"/>
  <c r="B53" i="35"/>
  <c r="K53" i="35" s="1"/>
  <c r="M52" i="35"/>
  <c r="B52" i="35"/>
  <c r="K52" i="35" s="1"/>
  <c r="Q51" i="35"/>
  <c r="M51" i="35"/>
  <c r="B51" i="35"/>
  <c r="K51" i="35" s="1"/>
  <c r="Q50" i="35"/>
  <c r="M50" i="35"/>
  <c r="B50" i="35"/>
  <c r="K50" i="35" s="1"/>
  <c r="M49" i="35"/>
  <c r="B49" i="35"/>
  <c r="K49" i="35" s="1"/>
  <c r="M48" i="35"/>
  <c r="B48" i="35"/>
  <c r="K48" i="35" s="1"/>
  <c r="M47" i="35"/>
  <c r="Q47" i="35" s="1"/>
  <c r="B47" i="35"/>
  <c r="K47" i="35" s="1"/>
  <c r="Q46" i="35"/>
  <c r="M46" i="35"/>
  <c r="K46" i="35"/>
  <c r="B46" i="35"/>
  <c r="M45" i="35"/>
  <c r="B45" i="35"/>
  <c r="K45" i="35" s="1"/>
  <c r="M44" i="35"/>
  <c r="B44" i="35"/>
  <c r="K44" i="35" s="1"/>
  <c r="Q43" i="35"/>
  <c r="M43" i="35"/>
  <c r="B43" i="35"/>
  <c r="K43" i="35" s="1"/>
  <c r="M42" i="35"/>
  <c r="B42" i="35"/>
  <c r="K42" i="35" s="1"/>
  <c r="M41" i="35"/>
  <c r="B41" i="35"/>
  <c r="K41" i="35" s="1"/>
  <c r="M40" i="35"/>
  <c r="B40" i="35"/>
  <c r="K40" i="35" s="1"/>
  <c r="B37" i="35"/>
  <c r="B36" i="35"/>
  <c r="A34" i="35"/>
  <c r="E31" i="35"/>
  <c r="J28" i="35"/>
  <c r="I28" i="35"/>
  <c r="H28" i="35"/>
  <c r="G28" i="35"/>
  <c r="F28" i="35"/>
  <c r="E28" i="35"/>
  <c r="D28" i="35"/>
  <c r="C28" i="35"/>
  <c r="M27" i="35"/>
  <c r="B27" i="35"/>
  <c r="K27" i="35" s="1"/>
  <c r="M26" i="35"/>
  <c r="B26" i="35"/>
  <c r="K26" i="35" s="1"/>
  <c r="M25" i="35"/>
  <c r="B25" i="35"/>
  <c r="K25" i="35" s="1"/>
  <c r="M24" i="35"/>
  <c r="B24" i="35"/>
  <c r="K24" i="35" s="1"/>
  <c r="M23" i="35"/>
  <c r="B23" i="35"/>
  <c r="K23" i="35" s="1"/>
  <c r="M22" i="35"/>
  <c r="B22" i="35"/>
  <c r="K22" i="35" s="1"/>
  <c r="M21" i="35"/>
  <c r="B21" i="35"/>
  <c r="K21" i="35" s="1"/>
  <c r="M20" i="35"/>
  <c r="B20" i="35"/>
  <c r="K20" i="35" s="1"/>
  <c r="M19" i="35"/>
  <c r="B19" i="35"/>
  <c r="K19" i="35" s="1"/>
  <c r="M18" i="35"/>
  <c r="B18" i="35"/>
  <c r="K18" i="35" s="1"/>
  <c r="M17" i="35"/>
  <c r="B17" i="35"/>
  <c r="K17" i="35" s="1"/>
  <c r="M16" i="35"/>
  <c r="B16" i="35"/>
  <c r="K16" i="35" s="1"/>
  <c r="M15" i="35"/>
  <c r="B15" i="35"/>
  <c r="K15" i="35" s="1"/>
  <c r="M14" i="35"/>
  <c r="B14" i="35"/>
  <c r="K14" i="35" s="1"/>
  <c r="M13" i="35"/>
  <c r="B13" i="35"/>
  <c r="K13" i="35" s="1"/>
  <c r="M12" i="35"/>
  <c r="B12" i="35"/>
  <c r="K12" i="35" s="1"/>
  <c r="M11" i="35"/>
  <c r="B11" i="35"/>
  <c r="K11" i="35" s="1"/>
  <c r="M10" i="35"/>
  <c r="B10" i="35"/>
  <c r="K10" i="35" s="1"/>
  <c r="M9" i="35"/>
  <c r="B9" i="35"/>
  <c r="K9" i="35" s="1"/>
  <c r="M8" i="35"/>
  <c r="B8" i="35"/>
  <c r="K8" i="35" s="1"/>
  <c r="B5" i="35"/>
  <c r="B4" i="35"/>
  <c r="A2" i="35"/>
  <c r="U1" i="35"/>
  <c r="E95" i="33"/>
  <c r="J92" i="33"/>
  <c r="I92" i="33"/>
  <c r="H92" i="33"/>
  <c r="G92" i="33"/>
  <c r="F92" i="33"/>
  <c r="E92" i="33"/>
  <c r="D92" i="33"/>
  <c r="C92" i="33"/>
  <c r="T91" i="33"/>
  <c r="M91" i="33"/>
  <c r="Q91" i="33" s="1"/>
  <c r="B91" i="33"/>
  <c r="K91" i="33" s="1"/>
  <c r="M90" i="33"/>
  <c r="B90" i="33"/>
  <c r="K90" i="33" s="1"/>
  <c r="M89" i="33"/>
  <c r="B89" i="33"/>
  <c r="K89" i="33" s="1"/>
  <c r="M88" i="33"/>
  <c r="B88" i="33"/>
  <c r="K88" i="33" s="1"/>
  <c r="Q87" i="33"/>
  <c r="M87" i="33"/>
  <c r="B87" i="33"/>
  <c r="K87" i="33" s="1"/>
  <c r="M86" i="33"/>
  <c r="B86" i="33"/>
  <c r="K86" i="33" s="1"/>
  <c r="M85" i="33"/>
  <c r="B85" i="33"/>
  <c r="K85" i="33" s="1"/>
  <c r="M84" i="33"/>
  <c r="B84" i="33"/>
  <c r="K84" i="33" s="1"/>
  <c r="Q83" i="33"/>
  <c r="M83" i="33"/>
  <c r="B83" i="33"/>
  <c r="K83" i="33" s="1"/>
  <c r="M82" i="33"/>
  <c r="B82" i="33"/>
  <c r="K82" i="33" s="1"/>
  <c r="M81" i="33"/>
  <c r="B81" i="33"/>
  <c r="K81" i="33" s="1"/>
  <c r="M80" i="33"/>
  <c r="B80" i="33"/>
  <c r="K80" i="33" s="1"/>
  <c r="Q79" i="33"/>
  <c r="M79" i="33"/>
  <c r="B79" i="33"/>
  <c r="K79" i="33" s="1"/>
  <c r="Q78" i="33"/>
  <c r="M78" i="33"/>
  <c r="K78" i="33"/>
  <c r="B78" i="33"/>
  <c r="M77" i="33"/>
  <c r="B77" i="33"/>
  <c r="K77" i="33" s="1"/>
  <c r="M76" i="33"/>
  <c r="B76" i="33"/>
  <c r="K76" i="33" s="1"/>
  <c r="Q75" i="33"/>
  <c r="M75" i="33"/>
  <c r="B75" i="33"/>
  <c r="K75" i="33" s="1"/>
  <c r="Q74" i="33"/>
  <c r="M74" i="33"/>
  <c r="K74" i="33"/>
  <c r="B74" i="33"/>
  <c r="M73" i="33"/>
  <c r="B73" i="33"/>
  <c r="K73" i="33" s="1"/>
  <c r="M72" i="33"/>
  <c r="B72" i="33"/>
  <c r="K72" i="33" s="1"/>
  <c r="B69" i="33"/>
  <c r="B68" i="33"/>
  <c r="A66" i="33"/>
  <c r="E63" i="33"/>
  <c r="J60" i="33"/>
  <c r="I60" i="33"/>
  <c r="H60" i="33"/>
  <c r="G60" i="33"/>
  <c r="F60" i="33"/>
  <c r="E60" i="33"/>
  <c r="D60" i="33"/>
  <c r="C60" i="33"/>
  <c r="T59" i="33"/>
  <c r="Q59" i="33"/>
  <c r="M59" i="33"/>
  <c r="B59" i="33"/>
  <c r="K59" i="33" s="1"/>
  <c r="M58" i="33"/>
  <c r="K58" i="33"/>
  <c r="B58" i="33"/>
  <c r="M57" i="33"/>
  <c r="B57" i="33"/>
  <c r="K57" i="33" s="1"/>
  <c r="M56" i="33"/>
  <c r="B56" i="33"/>
  <c r="K56" i="33" s="1"/>
  <c r="Q55" i="33"/>
  <c r="M55" i="33"/>
  <c r="B55" i="33"/>
  <c r="K55" i="33" s="1"/>
  <c r="M54" i="33"/>
  <c r="B54" i="33"/>
  <c r="K54" i="33" s="1"/>
  <c r="M53" i="33"/>
  <c r="B53" i="33"/>
  <c r="K53" i="33" s="1"/>
  <c r="M52" i="33"/>
  <c r="B52" i="33"/>
  <c r="K52" i="33" s="1"/>
  <c r="Q51" i="33"/>
  <c r="M51" i="33"/>
  <c r="B51" i="33"/>
  <c r="K51" i="33" s="1"/>
  <c r="M50" i="33"/>
  <c r="K50" i="33"/>
  <c r="B50" i="33"/>
  <c r="M49" i="33"/>
  <c r="B49" i="33"/>
  <c r="K49" i="33" s="1"/>
  <c r="M48" i="33"/>
  <c r="B48" i="33"/>
  <c r="K48" i="33" s="1"/>
  <c r="M47" i="33"/>
  <c r="B47" i="33"/>
  <c r="K47" i="33" s="1"/>
  <c r="M46" i="33"/>
  <c r="K46" i="33"/>
  <c r="B46" i="33"/>
  <c r="M45" i="33"/>
  <c r="B45" i="33"/>
  <c r="K45" i="33" s="1"/>
  <c r="M44" i="33"/>
  <c r="B44" i="33"/>
  <c r="K44" i="33" s="1"/>
  <c r="M43" i="33"/>
  <c r="B43" i="33"/>
  <c r="K43" i="33" s="1"/>
  <c r="M42" i="33"/>
  <c r="K42" i="33"/>
  <c r="B42" i="33"/>
  <c r="M41" i="33"/>
  <c r="B41" i="33"/>
  <c r="K41" i="33" s="1"/>
  <c r="M40" i="33"/>
  <c r="B40" i="33"/>
  <c r="K40" i="33" s="1"/>
  <c r="B37" i="33"/>
  <c r="B36" i="33"/>
  <c r="A34" i="33"/>
  <c r="E31" i="33"/>
  <c r="J28" i="33"/>
  <c r="I28" i="33"/>
  <c r="H28" i="33"/>
  <c r="G28" i="33"/>
  <c r="F28" i="33"/>
  <c r="E28" i="33"/>
  <c r="D28" i="33"/>
  <c r="C28" i="33"/>
  <c r="M27" i="33"/>
  <c r="K27" i="33"/>
  <c r="B27" i="33"/>
  <c r="M26" i="33"/>
  <c r="B26" i="33"/>
  <c r="K26" i="33" s="1"/>
  <c r="Q25" i="33"/>
  <c r="M25" i="33"/>
  <c r="B25" i="33"/>
  <c r="K25" i="33" s="1"/>
  <c r="Q24" i="33"/>
  <c r="M24" i="33"/>
  <c r="B24" i="33"/>
  <c r="K24" i="33" s="1"/>
  <c r="M23" i="33"/>
  <c r="K23" i="33"/>
  <c r="B23" i="33"/>
  <c r="M22" i="33"/>
  <c r="B22" i="33"/>
  <c r="K22" i="33" s="1"/>
  <c r="M21" i="33"/>
  <c r="B21" i="33"/>
  <c r="K21" i="33" s="1"/>
  <c r="Q20" i="33"/>
  <c r="M20" i="33"/>
  <c r="K20" i="33"/>
  <c r="B20" i="33"/>
  <c r="M19" i="33"/>
  <c r="K19" i="33"/>
  <c r="B19" i="33"/>
  <c r="M18" i="33"/>
  <c r="B18" i="33"/>
  <c r="K18" i="33" s="1"/>
  <c r="Q17" i="33"/>
  <c r="M17" i="33"/>
  <c r="B17" i="33"/>
  <c r="K17" i="33" s="1"/>
  <c r="Q16" i="33"/>
  <c r="M16" i="33"/>
  <c r="K16" i="33"/>
  <c r="B16" i="33"/>
  <c r="M15" i="33"/>
  <c r="B15" i="33"/>
  <c r="K15" i="33" s="1"/>
  <c r="M14" i="33"/>
  <c r="B14" i="33"/>
  <c r="K14" i="33" s="1"/>
  <c r="M13" i="33"/>
  <c r="B13" i="33"/>
  <c r="K13" i="33" s="1"/>
  <c r="Q12" i="33"/>
  <c r="M12" i="33"/>
  <c r="K12" i="33"/>
  <c r="B12" i="33"/>
  <c r="M11" i="33"/>
  <c r="B11" i="33"/>
  <c r="K11" i="33" s="1"/>
  <c r="M10" i="33"/>
  <c r="B10" i="33"/>
  <c r="K10" i="33" s="1"/>
  <c r="Q9" i="33"/>
  <c r="M9" i="33"/>
  <c r="B9" i="33"/>
  <c r="K9" i="33" s="1"/>
  <c r="Q8" i="33"/>
  <c r="M8" i="33"/>
  <c r="K8" i="33"/>
  <c r="B8" i="33"/>
  <c r="B5" i="33"/>
  <c r="B4" i="33"/>
  <c r="A2" i="33"/>
  <c r="U1" i="33"/>
  <c r="E95" i="32"/>
  <c r="J92" i="32"/>
  <c r="I92" i="32"/>
  <c r="H92" i="32"/>
  <c r="G92" i="32"/>
  <c r="F92" i="32"/>
  <c r="E92" i="32"/>
  <c r="D92" i="32"/>
  <c r="C92" i="32"/>
  <c r="T91" i="32"/>
  <c r="M91" i="32"/>
  <c r="B91" i="32"/>
  <c r="K91" i="32" s="1"/>
  <c r="M90" i="32"/>
  <c r="K90" i="32"/>
  <c r="B90" i="32"/>
  <c r="M89" i="32"/>
  <c r="B89" i="32"/>
  <c r="K89" i="32" s="1"/>
  <c r="M88" i="32"/>
  <c r="B88" i="32"/>
  <c r="K88" i="32" s="1"/>
  <c r="Q87" i="32"/>
  <c r="M87" i="32"/>
  <c r="B87" i="32"/>
  <c r="K87" i="32" s="1"/>
  <c r="Q86" i="32"/>
  <c r="M86" i="32"/>
  <c r="K86" i="32"/>
  <c r="B86" i="32"/>
  <c r="M85" i="32"/>
  <c r="B85" i="32"/>
  <c r="K85" i="32" s="1"/>
  <c r="M84" i="32"/>
  <c r="B84" i="32"/>
  <c r="K84" i="32" s="1"/>
  <c r="Q83" i="32"/>
  <c r="M83" i="32"/>
  <c r="B83" i="32"/>
  <c r="K83" i="32" s="1"/>
  <c r="Q82" i="32"/>
  <c r="M82" i="32"/>
  <c r="B82" i="32"/>
  <c r="K82" i="32" s="1"/>
  <c r="M81" i="32"/>
  <c r="B81" i="32"/>
  <c r="K81" i="32" s="1"/>
  <c r="M80" i="32"/>
  <c r="B80" i="32"/>
  <c r="K80" i="32" s="1"/>
  <c r="Q79" i="32"/>
  <c r="M79" i="32"/>
  <c r="B79" i="32"/>
  <c r="K79" i="32" s="1"/>
  <c r="Q78" i="32"/>
  <c r="M78" i="32"/>
  <c r="B78" i="32"/>
  <c r="K78" i="32" s="1"/>
  <c r="M77" i="32"/>
  <c r="B77" i="32"/>
  <c r="K77" i="32" s="1"/>
  <c r="M76" i="32"/>
  <c r="B76" i="32"/>
  <c r="K76" i="32" s="1"/>
  <c r="Q75" i="32"/>
  <c r="M75" i="32"/>
  <c r="B75" i="32"/>
  <c r="K75" i="32" s="1"/>
  <c r="Q74" i="32"/>
  <c r="M74" i="32"/>
  <c r="B74" i="32"/>
  <c r="K74" i="32" s="1"/>
  <c r="M73" i="32"/>
  <c r="B73" i="32"/>
  <c r="K73" i="32" s="1"/>
  <c r="M72" i="32"/>
  <c r="B72" i="32"/>
  <c r="K72" i="32" s="1"/>
  <c r="B69" i="32"/>
  <c r="B68" i="32"/>
  <c r="A66" i="32"/>
  <c r="E63" i="32"/>
  <c r="J60" i="32"/>
  <c r="I60" i="32"/>
  <c r="H60" i="32"/>
  <c r="G60" i="32"/>
  <c r="F60" i="32"/>
  <c r="E60" i="32"/>
  <c r="D60" i="32"/>
  <c r="C60" i="32"/>
  <c r="T59" i="32"/>
  <c r="Q59" i="32"/>
  <c r="M59" i="32"/>
  <c r="B59" i="32"/>
  <c r="K59" i="32" s="1"/>
  <c r="Q58" i="32"/>
  <c r="M58" i="32"/>
  <c r="B58" i="32"/>
  <c r="K58" i="32" s="1"/>
  <c r="M57" i="32"/>
  <c r="B57" i="32"/>
  <c r="K57" i="32" s="1"/>
  <c r="M56" i="32"/>
  <c r="B56" i="32"/>
  <c r="K56" i="32" s="1"/>
  <c r="M55" i="32"/>
  <c r="B55" i="32"/>
  <c r="K55" i="32" s="1"/>
  <c r="M54" i="32"/>
  <c r="B54" i="32"/>
  <c r="K54" i="32" s="1"/>
  <c r="M53" i="32"/>
  <c r="B53" i="32"/>
  <c r="K53" i="32" s="1"/>
  <c r="M52" i="32"/>
  <c r="B52" i="32"/>
  <c r="K52" i="32" s="1"/>
  <c r="M51" i="32"/>
  <c r="B51" i="32"/>
  <c r="K51" i="32" s="1"/>
  <c r="M50" i="32"/>
  <c r="B50" i="32"/>
  <c r="K50" i="32" s="1"/>
  <c r="M49" i="32"/>
  <c r="B49" i="32"/>
  <c r="K49" i="32" s="1"/>
  <c r="M48" i="32"/>
  <c r="B48" i="32"/>
  <c r="K48" i="32" s="1"/>
  <c r="Q47" i="32"/>
  <c r="M47" i="32"/>
  <c r="B47" i="32"/>
  <c r="K47" i="32" s="1"/>
  <c r="M46" i="32"/>
  <c r="B46" i="32"/>
  <c r="K46" i="32" s="1"/>
  <c r="M45" i="32"/>
  <c r="B45" i="32"/>
  <c r="K45" i="32" s="1"/>
  <c r="M44" i="32"/>
  <c r="B44" i="32"/>
  <c r="K44" i="32" s="1"/>
  <c r="M43" i="32"/>
  <c r="B43" i="32"/>
  <c r="K43" i="32" s="1"/>
  <c r="Q42" i="32"/>
  <c r="M42" i="32"/>
  <c r="B42" i="32"/>
  <c r="K42" i="32" s="1"/>
  <c r="M41" i="32"/>
  <c r="B41" i="32"/>
  <c r="K41" i="32" s="1"/>
  <c r="M40" i="32"/>
  <c r="B40" i="32"/>
  <c r="K40" i="32" s="1"/>
  <c r="B37" i="32"/>
  <c r="B36" i="32"/>
  <c r="A34" i="32"/>
  <c r="E31" i="32"/>
  <c r="J28" i="32"/>
  <c r="I28" i="32"/>
  <c r="H28" i="32"/>
  <c r="G28" i="32"/>
  <c r="F28" i="32"/>
  <c r="E28" i="32"/>
  <c r="D28" i="32"/>
  <c r="C28" i="32"/>
  <c r="M27" i="32"/>
  <c r="B27" i="32"/>
  <c r="K27" i="32" s="1"/>
  <c r="M26" i="32"/>
  <c r="B26" i="32"/>
  <c r="K26" i="32" s="1"/>
  <c r="Q25" i="32"/>
  <c r="M25" i="32"/>
  <c r="K25" i="32"/>
  <c r="B25" i="32"/>
  <c r="M24" i="32"/>
  <c r="B24" i="32"/>
  <c r="K24" i="32" s="1"/>
  <c r="M23" i="32"/>
  <c r="K23" i="32"/>
  <c r="B23" i="32"/>
  <c r="M22" i="32"/>
  <c r="B22" i="32"/>
  <c r="K22" i="32" s="1"/>
  <c r="M21" i="32"/>
  <c r="B21" i="32"/>
  <c r="K21" i="32" s="1"/>
  <c r="M20" i="32"/>
  <c r="B20" i="32"/>
  <c r="K20" i="32" s="1"/>
  <c r="M19" i="32"/>
  <c r="B19" i="32"/>
  <c r="K19" i="32" s="1"/>
  <c r="M18" i="32"/>
  <c r="B18" i="32"/>
  <c r="K18" i="32" s="1"/>
  <c r="Q17" i="32"/>
  <c r="M17" i="32"/>
  <c r="K17" i="32"/>
  <c r="B17" i="32"/>
  <c r="M16" i="32"/>
  <c r="B16" i="32"/>
  <c r="K16" i="32" s="1"/>
  <c r="M15" i="32"/>
  <c r="B15" i="32"/>
  <c r="K15" i="32" s="1"/>
  <c r="M14" i="32"/>
  <c r="B14" i="32"/>
  <c r="K14" i="32" s="1"/>
  <c r="Q13" i="32"/>
  <c r="M13" i="32"/>
  <c r="K13" i="32"/>
  <c r="B13" i="32"/>
  <c r="Q12" i="32"/>
  <c r="M12" i="32"/>
  <c r="K12" i="32"/>
  <c r="B12" i="32"/>
  <c r="M11" i="32"/>
  <c r="B11" i="32"/>
  <c r="K11" i="32" s="1"/>
  <c r="M10" i="32"/>
  <c r="B10" i="32"/>
  <c r="K10" i="32" s="1"/>
  <c r="M9" i="32"/>
  <c r="B9" i="32"/>
  <c r="K9" i="32" s="1"/>
  <c r="M8" i="32"/>
  <c r="K8" i="32"/>
  <c r="B8" i="32"/>
  <c r="B5" i="32"/>
  <c r="B4" i="32"/>
  <c r="A2" i="32"/>
  <c r="U1" i="32"/>
  <c r="E95" i="31"/>
  <c r="J92" i="31"/>
  <c r="I92" i="31"/>
  <c r="H92" i="31"/>
  <c r="G92" i="31"/>
  <c r="F92" i="31"/>
  <c r="E92" i="31"/>
  <c r="D92" i="31"/>
  <c r="C92" i="31"/>
  <c r="T91" i="31"/>
  <c r="Q91" i="31"/>
  <c r="M91" i="31"/>
  <c r="B91" i="31"/>
  <c r="K91" i="31" s="1"/>
  <c r="M90" i="31"/>
  <c r="B90" i="31"/>
  <c r="K90" i="31" s="1"/>
  <c r="M89" i="31"/>
  <c r="B89" i="31"/>
  <c r="K89" i="31" s="1"/>
  <c r="Q88" i="31"/>
  <c r="M88" i="31"/>
  <c r="B88" i="31"/>
  <c r="K88" i="31" s="1"/>
  <c r="M87" i="31"/>
  <c r="B87" i="31"/>
  <c r="K87" i="31" s="1"/>
  <c r="Q86" i="31"/>
  <c r="M86" i="31"/>
  <c r="B86" i="31"/>
  <c r="K86" i="31" s="1"/>
  <c r="M85" i="31"/>
  <c r="B85" i="31"/>
  <c r="K85" i="31" s="1"/>
  <c r="M84" i="31"/>
  <c r="B84" i="31"/>
  <c r="K84" i="31" s="1"/>
  <c r="Q83" i="31"/>
  <c r="M83" i="31"/>
  <c r="B83" i="31"/>
  <c r="K83" i="31" s="1"/>
  <c r="M82" i="31"/>
  <c r="B82" i="31"/>
  <c r="K82" i="31" s="1"/>
  <c r="M81" i="31"/>
  <c r="B81" i="31"/>
  <c r="K81" i="31" s="1"/>
  <c r="M80" i="31"/>
  <c r="B80" i="31"/>
  <c r="K80" i="31" s="1"/>
  <c r="M79" i="31"/>
  <c r="B79" i="31"/>
  <c r="K79" i="31" s="1"/>
  <c r="M78" i="31"/>
  <c r="K78" i="31"/>
  <c r="B78" i="31"/>
  <c r="M77" i="31"/>
  <c r="B77" i="31"/>
  <c r="K77" i="31" s="1"/>
  <c r="M76" i="31"/>
  <c r="B76" i="31"/>
  <c r="K76" i="31" s="1"/>
  <c r="Q75" i="31"/>
  <c r="M75" i="31"/>
  <c r="B75" i="31"/>
  <c r="K75" i="31" s="1"/>
  <c r="Q74" i="31"/>
  <c r="M74" i="31"/>
  <c r="B74" i="31"/>
  <c r="K74" i="31" s="1"/>
  <c r="M73" i="31"/>
  <c r="B73" i="31"/>
  <c r="K73" i="31" s="1"/>
  <c r="M72" i="31"/>
  <c r="B72" i="31"/>
  <c r="K72" i="31" s="1"/>
  <c r="B69" i="31"/>
  <c r="B68" i="31"/>
  <c r="A66" i="31"/>
  <c r="E63" i="31"/>
  <c r="J60" i="31"/>
  <c r="I60" i="31"/>
  <c r="H60" i="31"/>
  <c r="G60" i="31"/>
  <c r="F60" i="31"/>
  <c r="E60" i="31"/>
  <c r="D60" i="31"/>
  <c r="C60" i="31"/>
  <c r="T59" i="31"/>
  <c r="Q59" i="31"/>
  <c r="M59" i="31"/>
  <c r="B59" i="31"/>
  <c r="K59" i="31" s="1"/>
  <c r="M58" i="31"/>
  <c r="B58" i="31"/>
  <c r="K58" i="31" s="1"/>
  <c r="M57" i="31"/>
  <c r="B57" i="31"/>
  <c r="K57" i="31" s="1"/>
  <c r="M56" i="31"/>
  <c r="B56" i="31"/>
  <c r="K56" i="31" s="1"/>
  <c r="M55" i="31"/>
  <c r="B55" i="31"/>
  <c r="K55" i="31" s="1"/>
  <c r="M54" i="31"/>
  <c r="K54" i="31"/>
  <c r="B54" i="31"/>
  <c r="M53" i="31"/>
  <c r="B53" i="31"/>
  <c r="K53" i="31" s="1"/>
  <c r="M52" i="31"/>
  <c r="B52" i="31"/>
  <c r="K52" i="31" s="1"/>
  <c r="Q51" i="31"/>
  <c r="M51" i="31"/>
  <c r="B51" i="31"/>
  <c r="K51" i="31" s="1"/>
  <c r="Q50" i="31"/>
  <c r="M50" i="31"/>
  <c r="K50" i="31"/>
  <c r="B50" i="31"/>
  <c r="M49" i="31"/>
  <c r="B49" i="31"/>
  <c r="K49" i="31" s="1"/>
  <c r="M48" i="31"/>
  <c r="B48" i="31"/>
  <c r="K48" i="31" s="1"/>
  <c r="Q47" i="31"/>
  <c r="M47" i="31"/>
  <c r="B47" i="31"/>
  <c r="K47" i="31" s="1"/>
  <c r="Q46" i="31"/>
  <c r="M46" i="31"/>
  <c r="B46" i="31"/>
  <c r="K46" i="31" s="1"/>
  <c r="M45" i="31"/>
  <c r="B45" i="31"/>
  <c r="K45" i="31" s="1"/>
  <c r="M44" i="31"/>
  <c r="B44" i="31"/>
  <c r="K44" i="31" s="1"/>
  <c r="Q43" i="31"/>
  <c r="M43" i="31"/>
  <c r="B43" i="31"/>
  <c r="K43" i="31" s="1"/>
  <c r="M42" i="31"/>
  <c r="B42" i="31"/>
  <c r="K42" i="31" s="1"/>
  <c r="M41" i="31"/>
  <c r="B41" i="31"/>
  <c r="K41" i="31" s="1"/>
  <c r="M40" i="31"/>
  <c r="B40" i="31"/>
  <c r="K40" i="31" s="1"/>
  <c r="B37" i="31"/>
  <c r="B36" i="31"/>
  <c r="A34" i="31"/>
  <c r="E31" i="31"/>
  <c r="J28" i="31"/>
  <c r="I28" i="31"/>
  <c r="H28" i="31"/>
  <c r="G28" i="31"/>
  <c r="F28" i="31"/>
  <c r="E28" i="31"/>
  <c r="D28" i="31"/>
  <c r="C28" i="31"/>
  <c r="M27" i="31"/>
  <c r="K27" i="31"/>
  <c r="B27" i="31"/>
  <c r="M26" i="31"/>
  <c r="B26" i="31"/>
  <c r="K26" i="31" s="1"/>
  <c r="Q25" i="31"/>
  <c r="M25" i="31"/>
  <c r="B25" i="31"/>
  <c r="K25" i="31" s="1"/>
  <c r="M24" i="31"/>
  <c r="B24" i="31"/>
  <c r="K24" i="31" s="1"/>
  <c r="M23" i="31"/>
  <c r="K23" i="31"/>
  <c r="B23" i="31"/>
  <c r="M22" i="31"/>
  <c r="B22" i="31"/>
  <c r="K22" i="31" s="1"/>
  <c r="Q21" i="31"/>
  <c r="M21" i="31"/>
  <c r="B21" i="31"/>
  <c r="K21" i="31" s="1"/>
  <c r="M20" i="31"/>
  <c r="B20" i="31"/>
  <c r="K20" i="31" s="1"/>
  <c r="M19" i="31"/>
  <c r="K19" i="31"/>
  <c r="B19" i="31"/>
  <c r="M18" i="31"/>
  <c r="B18" i="31"/>
  <c r="K18" i="31" s="1"/>
  <c r="Q17" i="31"/>
  <c r="M17" i="31"/>
  <c r="B17" i="31"/>
  <c r="K17" i="31" s="1"/>
  <c r="M16" i="31"/>
  <c r="B16" i="31"/>
  <c r="K16" i="31" s="1"/>
  <c r="M15" i="31"/>
  <c r="K15" i="31"/>
  <c r="B15" i="31"/>
  <c r="M14" i="31"/>
  <c r="B14" i="31"/>
  <c r="K14" i="31" s="1"/>
  <c r="M13" i="31"/>
  <c r="Q13" i="31" s="1"/>
  <c r="B13" i="31"/>
  <c r="K13" i="31" s="1"/>
  <c r="Q12" i="31"/>
  <c r="M12" i="31"/>
  <c r="K12" i="31"/>
  <c r="B12" i="31"/>
  <c r="M11" i="31"/>
  <c r="B11" i="31"/>
  <c r="K11" i="31" s="1"/>
  <c r="M10" i="31"/>
  <c r="B10" i="31"/>
  <c r="K10" i="31" s="1"/>
  <c r="Q9" i="31"/>
  <c r="M9" i="31"/>
  <c r="K9" i="31"/>
  <c r="B9" i="31"/>
  <c r="Q8" i="31"/>
  <c r="M8" i="31"/>
  <c r="B8" i="31"/>
  <c r="K8" i="31" s="1"/>
  <c r="B5" i="31"/>
  <c r="B4" i="31"/>
  <c r="A2" i="31"/>
  <c r="U1" i="31"/>
  <c r="E95" i="29"/>
  <c r="J92" i="29"/>
  <c r="I92" i="29"/>
  <c r="H92" i="29"/>
  <c r="G92" i="29"/>
  <c r="F92" i="29"/>
  <c r="E92" i="29"/>
  <c r="D92" i="29"/>
  <c r="C92" i="29"/>
  <c r="T91" i="29"/>
  <c r="U1" i="29" s="1"/>
  <c r="M91" i="29"/>
  <c r="B91" i="29"/>
  <c r="K91" i="29" s="1"/>
  <c r="Q90" i="29"/>
  <c r="M90" i="29"/>
  <c r="K90" i="29"/>
  <c r="B90" i="29"/>
  <c r="M89" i="29"/>
  <c r="K89" i="29"/>
  <c r="B89" i="29"/>
  <c r="M88" i="29"/>
  <c r="B88" i="29"/>
  <c r="K88" i="29" s="1"/>
  <c r="Q87" i="29"/>
  <c r="M87" i="29"/>
  <c r="B87" i="29"/>
  <c r="K87" i="29" s="1"/>
  <c r="Q86" i="29"/>
  <c r="M86" i="29"/>
  <c r="B86" i="29"/>
  <c r="K86" i="29" s="1"/>
  <c r="M85" i="29"/>
  <c r="B85" i="29"/>
  <c r="K85" i="29" s="1"/>
  <c r="M84" i="29"/>
  <c r="B84" i="29"/>
  <c r="K84" i="29" s="1"/>
  <c r="M83" i="29"/>
  <c r="B83" i="29"/>
  <c r="K83" i="29" s="1"/>
  <c r="M82" i="29"/>
  <c r="Q82" i="29" s="1"/>
  <c r="K82" i="29"/>
  <c r="B82" i="29"/>
  <c r="M81" i="29"/>
  <c r="K81" i="29"/>
  <c r="B81" i="29"/>
  <c r="M80" i="29"/>
  <c r="B80" i="29"/>
  <c r="K80" i="29" s="1"/>
  <c r="M79" i="29"/>
  <c r="B79" i="29"/>
  <c r="K79" i="29" s="1"/>
  <c r="Q78" i="29"/>
  <c r="M78" i="29"/>
  <c r="B78" i="29"/>
  <c r="K78" i="29" s="1"/>
  <c r="M77" i="29"/>
  <c r="B77" i="29"/>
  <c r="K77" i="29" s="1"/>
  <c r="M76" i="29"/>
  <c r="B76" i="29"/>
  <c r="K76" i="29" s="1"/>
  <c r="M75" i="29"/>
  <c r="B75" i="29"/>
  <c r="K75" i="29" s="1"/>
  <c r="M74" i="29"/>
  <c r="K74" i="29"/>
  <c r="B74" i="29"/>
  <c r="M73" i="29"/>
  <c r="B73" i="29"/>
  <c r="K73" i="29" s="1"/>
  <c r="M72" i="29"/>
  <c r="B72" i="29"/>
  <c r="K72" i="29" s="1"/>
  <c r="B69" i="29"/>
  <c r="B68" i="29"/>
  <c r="A66" i="29"/>
  <c r="E63" i="29"/>
  <c r="J60" i="29"/>
  <c r="I60" i="29"/>
  <c r="H60" i="29"/>
  <c r="G60" i="29"/>
  <c r="F60" i="29"/>
  <c r="E60" i="29"/>
  <c r="D60" i="29"/>
  <c r="C60" i="29"/>
  <c r="T59" i="29"/>
  <c r="Q59" i="29"/>
  <c r="M59" i="29"/>
  <c r="B59" i="29"/>
  <c r="K59" i="29" s="1"/>
  <c r="M58" i="29"/>
  <c r="B58" i="29"/>
  <c r="K58" i="29" s="1"/>
  <c r="M57" i="29"/>
  <c r="K57" i="29"/>
  <c r="B57" i="29"/>
  <c r="M56" i="29"/>
  <c r="B56" i="29"/>
  <c r="K56" i="29" s="1"/>
  <c r="Q55" i="29"/>
  <c r="M55" i="29"/>
  <c r="B55" i="29"/>
  <c r="K55" i="29" s="1"/>
  <c r="M54" i="29"/>
  <c r="B54" i="29"/>
  <c r="K54" i="29" s="1"/>
  <c r="M53" i="29"/>
  <c r="B53" i="29"/>
  <c r="K53" i="29" s="1"/>
  <c r="M52" i="29"/>
  <c r="B52" i="29"/>
  <c r="K52" i="29" s="1"/>
  <c r="M51" i="29"/>
  <c r="B51" i="29"/>
  <c r="K51" i="29" s="1"/>
  <c r="M50" i="29"/>
  <c r="Q50" i="29" s="1"/>
  <c r="B50" i="29"/>
  <c r="K50" i="29" s="1"/>
  <c r="M49" i="29"/>
  <c r="B49" i="29"/>
  <c r="K49" i="29" s="1"/>
  <c r="M48" i="29"/>
  <c r="B48" i="29"/>
  <c r="K48" i="29" s="1"/>
  <c r="Q47" i="29"/>
  <c r="M47" i="29"/>
  <c r="B47" i="29"/>
  <c r="K47" i="29" s="1"/>
  <c r="Q46" i="29"/>
  <c r="M46" i="29"/>
  <c r="B46" i="29"/>
  <c r="K46" i="29" s="1"/>
  <c r="M45" i="29"/>
  <c r="K45" i="29"/>
  <c r="B45" i="29"/>
  <c r="M44" i="29"/>
  <c r="B44" i="29"/>
  <c r="K44" i="29" s="1"/>
  <c r="M43" i="29"/>
  <c r="B43" i="29"/>
  <c r="K43" i="29" s="1"/>
  <c r="Q42" i="29"/>
  <c r="M42" i="29"/>
  <c r="B42" i="29"/>
  <c r="K42" i="29" s="1"/>
  <c r="M41" i="29"/>
  <c r="B41" i="29"/>
  <c r="K41" i="29" s="1"/>
  <c r="M40" i="29"/>
  <c r="B40" i="29"/>
  <c r="K40" i="29" s="1"/>
  <c r="B37" i="29"/>
  <c r="B36" i="29"/>
  <c r="A34" i="29"/>
  <c r="E31" i="29"/>
  <c r="J28" i="29"/>
  <c r="I28" i="29"/>
  <c r="H28" i="29"/>
  <c r="G28" i="29"/>
  <c r="F28" i="29"/>
  <c r="E28" i="29"/>
  <c r="D28" i="29"/>
  <c r="C28" i="29"/>
  <c r="M27" i="29"/>
  <c r="K27" i="29"/>
  <c r="B27" i="29"/>
  <c r="M26" i="29"/>
  <c r="B26" i="29"/>
  <c r="K26" i="29" s="1"/>
  <c r="Q25" i="29"/>
  <c r="M25" i="29"/>
  <c r="B25" i="29"/>
  <c r="K25" i="29" s="1"/>
  <c r="M24" i="29"/>
  <c r="B24" i="29"/>
  <c r="K24" i="29" s="1"/>
  <c r="M23" i="29"/>
  <c r="B23" i="29"/>
  <c r="K23" i="29" s="1"/>
  <c r="M22" i="29"/>
  <c r="B22" i="29"/>
  <c r="K22" i="29" s="1"/>
  <c r="Q21" i="29"/>
  <c r="M21" i="29"/>
  <c r="B21" i="29"/>
  <c r="K21" i="29" s="1"/>
  <c r="M20" i="29"/>
  <c r="K20" i="29"/>
  <c r="B20" i="29"/>
  <c r="M19" i="29"/>
  <c r="K19" i="29"/>
  <c r="B19" i="29"/>
  <c r="M18" i="29"/>
  <c r="B18" i="29"/>
  <c r="K18" i="29" s="1"/>
  <c r="Q17" i="29"/>
  <c r="M17" i="29"/>
  <c r="B17" i="29"/>
  <c r="K17" i="29" s="1"/>
  <c r="M16" i="29"/>
  <c r="K16" i="29"/>
  <c r="B16" i="29"/>
  <c r="M15" i="29"/>
  <c r="K15" i="29"/>
  <c r="B15" i="29"/>
  <c r="M14" i="29"/>
  <c r="B14" i="29"/>
  <c r="K14" i="29" s="1"/>
  <c r="Q13" i="29"/>
  <c r="M13" i="29"/>
  <c r="B13" i="29"/>
  <c r="K13" i="29" s="1"/>
  <c r="Q12" i="29"/>
  <c r="M12" i="29"/>
  <c r="B12" i="29"/>
  <c r="K12" i="29" s="1"/>
  <c r="M11" i="29"/>
  <c r="B11" i="29"/>
  <c r="K11" i="29" s="1"/>
  <c r="M10" i="29"/>
  <c r="B10" i="29"/>
  <c r="K10" i="29" s="1"/>
  <c r="M9" i="29"/>
  <c r="B9" i="29"/>
  <c r="K9" i="29" s="1"/>
  <c r="Q8" i="29"/>
  <c r="M8" i="29"/>
  <c r="K8" i="29"/>
  <c r="B8" i="29"/>
  <c r="B5" i="29"/>
  <c r="B4" i="29"/>
  <c r="A2" i="29"/>
  <c r="E95" i="28"/>
  <c r="J92" i="28"/>
  <c r="I92" i="28"/>
  <c r="H92" i="28"/>
  <c r="G92" i="28"/>
  <c r="F92" i="28"/>
  <c r="E92" i="28"/>
  <c r="D92" i="28"/>
  <c r="C92" i="28"/>
  <c r="T91" i="28"/>
  <c r="Q91" i="28"/>
  <c r="M91" i="28"/>
  <c r="B91" i="28"/>
  <c r="K91" i="28" s="1"/>
  <c r="M90" i="28"/>
  <c r="B90" i="28"/>
  <c r="K90" i="28" s="1"/>
  <c r="M89" i="28"/>
  <c r="B89" i="28"/>
  <c r="K89" i="28" s="1"/>
  <c r="M88" i="28"/>
  <c r="B88" i="28"/>
  <c r="K88" i="28" s="1"/>
  <c r="Q87" i="28"/>
  <c r="M87" i="28"/>
  <c r="B87" i="28"/>
  <c r="K87" i="28" s="1"/>
  <c r="M86" i="28"/>
  <c r="K86" i="28"/>
  <c r="B86" i="28"/>
  <c r="M85" i="28"/>
  <c r="K85" i="28"/>
  <c r="B85" i="28"/>
  <c r="M84" i="28"/>
  <c r="B84" i="28"/>
  <c r="K84" i="28" s="1"/>
  <c r="Q83" i="28"/>
  <c r="M83" i="28"/>
  <c r="B83" i="28"/>
  <c r="K83" i="28" s="1"/>
  <c r="Q82" i="28"/>
  <c r="M82" i="28"/>
  <c r="B82" i="28"/>
  <c r="K82" i="28" s="1"/>
  <c r="M81" i="28"/>
  <c r="B81" i="28"/>
  <c r="K81" i="28" s="1"/>
  <c r="M80" i="28"/>
  <c r="B80" i="28"/>
  <c r="K80" i="28" s="1"/>
  <c r="M79" i="28"/>
  <c r="B79" i="28"/>
  <c r="K79" i="28" s="1"/>
  <c r="M78" i="28"/>
  <c r="B78" i="28"/>
  <c r="K78" i="28" s="1"/>
  <c r="M77" i="28"/>
  <c r="K77" i="28"/>
  <c r="B77" i="28"/>
  <c r="M76" i="28"/>
  <c r="B76" i="28"/>
  <c r="K76" i="28" s="1"/>
  <c r="Q75" i="28"/>
  <c r="M75" i="28"/>
  <c r="B75" i="28"/>
  <c r="K75" i="28" s="1"/>
  <c r="Q74" i="28"/>
  <c r="M74" i="28"/>
  <c r="K74" i="28"/>
  <c r="B74" i="28"/>
  <c r="M73" i="28"/>
  <c r="K73" i="28"/>
  <c r="B73" i="28"/>
  <c r="M72" i="28"/>
  <c r="B72" i="28"/>
  <c r="K72" i="28" s="1"/>
  <c r="B69" i="28"/>
  <c r="B68" i="28"/>
  <c r="A66" i="28"/>
  <c r="E63" i="28"/>
  <c r="J60" i="28"/>
  <c r="I60" i="28"/>
  <c r="H60" i="28"/>
  <c r="G60" i="28"/>
  <c r="F60" i="28"/>
  <c r="E60" i="28"/>
  <c r="D60" i="28"/>
  <c r="C60" i="28"/>
  <c r="T59" i="28"/>
  <c r="Q59" i="28"/>
  <c r="M59" i="28"/>
  <c r="B59" i="28"/>
  <c r="K59" i="28" s="1"/>
  <c r="Q58" i="28"/>
  <c r="M58" i="28"/>
  <c r="K58" i="28"/>
  <c r="B58" i="28"/>
  <c r="M57" i="28"/>
  <c r="K57" i="28"/>
  <c r="B57" i="28"/>
  <c r="M56" i="28"/>
  <c r="B56" i="28"/>
  <c r="K56" i="28" s="1"/>
  <c r="Q55" i="28"/>
  <c r="M55" i="28"/>
  <c r="B55" i="28"/>
  <c r="K55" i="28" s="1"/>
  <c r="M54" i="28"/>
  <c r="Q54" i="28" s="1"/>
  <c r="K54" i="28"/>
  <c r="B54" i="28"/>
  <c r="M53" i="28"/>
  <c r="K53" i="28"/>
  <c r="B53" i="28"/>
  <c r="M52" i="28"/>
  <c r="B52" i="28"/>
  <c r="K52" i="28" s="1"/>
  <c r="M51" i="28"/>
  <c r="B51" i="28"/>
  <c r="K51" i="28" s="1"/>
  <c r="M50" i="28"/>
  <c r="B50" i="28"/>
  <c r="K50" i="28" s="1"/>
  <c r="M49" i="28"/>
  <c r="K49" i="28"/>
  <c r="B49" i="28"/>
  <c r="M48" i="28"/>
  <c r="B48" i="28"/>
  <c r="K48" i="28" s="1"/>
  <c r="Q47" i="28"/>
  <c r="M47" i="28"/>
  <c r="B47" i="28"/>
  <c r="K47" i="28" s="1"/>
  <c r="Q46" i="28"/>
  <c r="M46" i="28"/>
  <c r="K46" i="28"/>
  <c r="B46" i="28"/>
  <c r="M45" i="28"/>
  <c r="K45" i="28"/>
  <c r="B45" i="28"/>
  <c r="M44" i="28"/>
  <c r="B44" i="28"/>
  <c r="K44" i="28" s="1"/>
  <c r="M43" i="28"/>
  <c r="B43" i="28"/>
  <c r="K43" i="28" s="1"/>
  <c r="Q42" i="28"/>
  <c r="M42" i="28"/>
  <c r="B42" i="28"/>
  <c r="K42" i="28" s="1"/>
  <c r="M41" i="28"/>
  <c r="B41" i="28"/>
  <c r="K41" i="28" s="1"/>
  <c r="M40" i="28"/>
  <c r="B40" i="28"/>
  <c r="K40" i="28" s="1"/>
  <c r="B37" i="28"/>
  <c r="B36" i="28"/>
  <c r="A34" i="28"/>
  <c r="E31" i="28"/>
  <c r="J28" i="28"/>
  <c r="I28" i="28"/>
  <c r="H28" i="28"/>
  <c r="G28" i="28"/>
  <c r="F28" i="28"/>
  <c r="E28" i="28"/>
  <c r="D28" i="28"/>
  <c r="C28" i="28"/>
  <c r="M27" i="28"/>
  <c r="B27" i="28"/>
  <c r="K27" i="28" s="1"/>
  <c r="M26" i="28"/>
  <c r="B26" i="28"/>
  <c r="K26" i="28" s="1"/>
  <c r="Q25" i="28"/>
  <c r="M25" i="28"/>
  <c r="B25" i="28"/>
  <c r="K25" i="28" s="1"/>
  <c r="M24" i="28"/>
  <c r="B24" i="28"/>
  <c r="K24" i="28" s="1"/>
  <c r="M23" i="28"/>
  <c r="B23" i="28"/>
  <c r="K23" i="28" s="1"/>
  <c r="M22" i="28"/>
  <c r="B22" i="28"/>
  <c r="K22" i="28" s="1"/>
  <c r="M21" i="28"/>
  <c r="B21" i="28"/>
  <c r="K21" i="28" s="1"/>
  <c r="M20" i="28"/>
  <c r="B20" i="28"/>
  <c r="K20" i="28" s="1"/>
  <c r="M19" i="28"/>
  <c r="K19" i="28"/>
  <c r="B19" i="28"/>
  <c r="Q18" i="28"/>
  <c r="M18" i="28"/>
  <c r="B18" i="28"/>
  <c r="K18" i="28" s="1"/>
  <c r="Q17" i="28"/>
  <c r="M17" i="28"/>
  <c r="B17" i="28"/>
  <c r="K17" i="28" s="1"/>
  <c r="M16" i="28"/>
  <c r="B16" i="28"/>
  <c r="K16" i="28" s="1"/>
  <c r="M15" i="28"/>
  <c r="B15" i="28"/>
  <c r="K15" i="28" s="1"/>
  <c r="Q14" i="28"/>
  <c r="M14" i="28"/>
  <c r="B14" i="28"/>
  <c r="K14" i="28" s="1"/>
  <c r="M13" i="28"/>
  <c r="B13" i="28"/>
  <c r="K13" i="28" s="1"/>
  <c r="M12" i="28"/>
  <c r="K12" i="28"/>
  <c r="B12" i="28"/>
  <c r="M11" i="28"/>
  <c r="K11" i="28"/>
  <c r="B11" i="28"/>
  <c r="Q10" i="28"/>
  <c r="M10" i="28"/>
  <c r="B10" i="28"/>
  <c r="K10" i="28" s="1"/>
  <c r="Q9" i="28"/>
  <c r="M9" i="28"/>
  <c r="B9" i="28"/>
  <c r="K9" i="28" s="1"/>
  <c r="M8" i="28"/>
  <c r="B8" i="28"/>
  <c r="K8" i="28" s="1"/>
  <c r="B5" i="28"/>
  <c r="B4" i="28"/>
  <c r="A2" i="28"/>
  <c r="U1" i="28"/>
  <c r="E95" i="27"/>
  <c r="J92" i="27"/>
  <c r="I92" i="27"/>
  <c r="H92" i="27"/>
  <c r="G92" i="27"/>
  <c r="F92" i="27"/>
  <c r="E92" i="27"/>
  <c r="D92" i="27"/>
  <c r="C92" i="27"/>
  <c r="T91" i="27"/>
  <c r="M91" i="27"/>
  <c r="B91" i="27"/>
  <c r="K91" i="27" s="1"/>
  <c r="M90" i="27"/>
  <c r="Q90" i="27" s="1"/>
  <c r="B90" i="27"/>
  <c r="K90" i="27" s="1"/>
  <c r="M89" i="27"/>
  <c r="K89" i="27"/>
  <c r="B89" i="27"/>
  <c r="M88" i="27"/>
  <c r="B88" i="27"/>
  <c r="K88" i="27" s="1"/>
  <c r="Q87" i="27"/>
  <c r="M87" i="27"/>
  <c r="B87" i="27"/>
  <c r="K87" i="27" s="1"/>
  <c r="Q86" i="27"/>
  <c r="M86" i="27"/>
  <c r="B86" i="27"/>
  <c r="K86" i="27" s="1"/>
  <c r="M85" i="27"/>
  <c r="B85" i="27"/>
  <c r="K85" i="27" s="1"/>
  <c r="M84" i="27"/>
  <c r="B84" i="27"/>
  <c r="K84" i="27" s="1"/>
  <c r="Q83" i="27"/>
  <c r="M83" i="27"/>
  <c r="B83" i="27"/>
  <c r="K83" i="27" s="1"/>
  <c r="M82" i="27"/>
  <c r="B82" i="27"/>
  <c r="K82" i="27" s="1"/>
  <c r="M81" i="27"/>
  <c r="K81" i="27"/>
  <c r="B81" i="27"/>
  <c r="M80" i="27"/>
  <c r="B80" i="27"/>
  <c r="K80" i="27" s="1"/>
  <c r="M79" i="27"/>
  <c r="B79" i="27"/>
  <c r="K79" i="27" s="1"/>
  <c r="Q78" i="27"/>
  <c r="M78" i="27"/>
  <c r="K78" i="27"/>
  <c r="B78" i="27"/>
  <c r="M77" i="27"/>
  <c r="B77" i="27"/>
  <c r="K77" i="27" s="1"/>
  <c r="M76" i="27"/>
  <c r="B76" i="27"/>
  <c r="K76" i="27" s="1"/>
  <c r="M75" i="27"/>
  <c r="B75" i="27"/>
  <c r="K75" i="27" s="1"/>
  <c r="M74" i="27"/>
  <c r="B74" i="27"/>
  <c r="K74" i="27" s="1"/>
  <c r="M73" i="27"/>
  <c r="K73" i="27"/>
  <c r="B73" i="27"/>
  <c r="M72" i="27"/>
  <c r="B72" i="27"/>
  <c r="K72" i="27" s="1"/>
  <c r="B69" i="27"/>
  <c r="B68" i="27"/>
  <c r="A66" i="27"/>
  <c r="E63" i="27"/>
  <c r="J60" i="27"/>
  <c r="I60" i="27"/>
  <c r="H60" i="27"/>
  <c r="G60" i="27"/>
  <c r="F60" i="27"/>
  <c r="E60" i="27"/>
  <c r="D60" i="27"/>
  <c r="C60" i="27"/>
  <c r="T59" i="27"/>
  <c r="M59" i="27"/>
  <c r="B59" i="27"/>
  <c r="K59" i="27" s="1"/>
  <c r="M58" i="27"/>
  <c r="K58" i="27"/>
  <c r="B58" i="27"/>
  <c r="M57" i="27"/>
  <c r="K57" i="27"/>
  <c r="B57" i="27"/>
  <c r="M56" i="27"/>
  <c r="B56" i="27"/>
  <c r="K56" i="27" s="1"/>
  <c r="Q55" i="27"/>
  <c r="M55" i="27"/>
  <c r="B55" i="27"/>
  <c r="K55" i="27" s="1"/>
  <c r="M54" i="27"/>
  <c r="B54" i="27"/>
  <c r="K54" i="27" s="1"/>
  <c r="M53" i="27"/>
  <c r="K53" i="27"/>
  <c r="B53" i="27"/>
  <c r="M52" i="27"/>
  <c r="B52" i="27"/>
  <c r="K52" i="27" s="1"/>
  <c r="Q51" i="27"/>
  <c r="M51" i="27"/>
  <c r="B51" i="27"/>
  <c r="K51" i="27" s="1"/>
  <c r="Q50" i="27"/>
  <c r="M50" i="27"/>
  <c r="K50" i="27"/>
  <c r="B50" i="27"/>
  <c r="M49" i="27"/>
  <c r="K49" i="27"/>
  <c r="B49" i="27"/>
  <c r="M48" i="27"/>
  <c r="B48" i="27"/>
  <c r="K48" i="27" s="1"/>
  <c r="Q47" i="27"/>
  <c r="M47" i="27"/>
  <c r="B47" i="27"/>
  <c r="K47" i="27" s="1"/>
  <c r="Q46" i="27"/>
  <c r="M46" i="27"/>
  <c r="K46" i="27"/>
  <c r="B46" i="27"/>
  <c r="M45" i="27"/>
  <c r="K45" i="27"/>
  <c r="B45" i="27"/>
  <c r="M44" i="27"/>
  <c r="B44" i="27"/>
  <c r="K44" i="27" s="1"/>
  <c r="Q43" i="27"/>
  <c r="M43" i="27"/>
  <c r="B43" i="27"/>
  <c r="K43" i="27" s="1"/>
  <c r="M42" i="27"/>
  <c r="B42" i="27"/>
  <c r="K42" i="27" s="1"/>
  <c r="M41" i="27"/>
  <c r="K41" i="27"/>
  <c r="B41" i="27"/>
  <c r="M40" i="27"/>
  <c r="B40" i="27"/>
  <c r="K40" i="27" s="1"/>
  <c r="B37" i="27"/>
  <c r="B36" i="27"/>
  <c r="A34" i="27"/>
  <c r="E31" i="27"/>
  <c r="J28" i="27"/>
  <c r="I28" i="27"/>
  <c r="H28" i="27"/>
  <c r="G28" i="27"/>
  <c r="F28" i="27"/>
  <c r="E28" i="27"/>
  <c r="D28" i="27"/>
  <c r="C28" i="27"/>
  <c r="M27" i="27"/>
  <c r="K27" i="27"/>
  <c r="B27" i="27"/>
  <c r="M26" i="27"/>
  <c r="B26" i="27"/>
  <c r="K26" i="27" s="1"/>
  <c r="M25" i="27"/>
  <c r="B25" i="27"/>
  <c r="K25" i="27" s="1"/>
  <c r="Q24" i="27"/>
  <c r="M24" i="27"/>
  <c r="B24" i="27"/>
  <c r="K24" i="27" s="1"/>
  <c r="M23" i="27"/>
  <c r="B23" i="27"/>
  <c r="K23" i="27" s="1"/>
  <c r="M22" i="27"/>
  <c r="B22" i="27"/>
  <c r="K22" i="27" s="1"/>
  <c r="M21" i="27"/>
  <c r="B21" i="27"/>
  <c r="K21" i="27" s="1"/>
  <c r="M20" i="27"/>
  <c r="B20" i="27"/>
  <c r="K20" i="27" s="1"/>
  <c r="M19" i="27"/>
  <c r="B19" i="27"/>
  <c r="K19" i="27" s="1"/>
  <c r="M18" i="27"/>
  <c r="B18" i="27"/>
  <c r="K18" i="27" s="1"/>
  <c r="M17" i="27"/>
  <c r="B17" i="27"/>
  <c r="K17" i="27" s="1"/>
  <c r="M16" i="27"/>
  <c r="B16" i="27"/>
  <c r="K16" i="27" s="1"/>
  <c r="M15" i="27"/>
  <c r="B15" i="27"/>
  <c r="K15" i="27" s="1"/>
  <c r="M14" i="27"/>
  <c r="B14" i="27"/>
  <c r="K14" i="27" s="1"/>
  <c r="M13" i="27"/>
  <c r="B13" i="27"/>
  <c r="K13" i="27" s="1"/>
  <c r="M12" i="27"/>
  <c r="B12" i="27"/>
  <c r="K12" i="27" s="1"/>
  <c r="M11" i="27"/>
  <c r="B11" i="27"/>
  <c r="K11" i="27" s="1"/>
  <c r="M10" i="27"/>
  <c r="B10" i="27"/>
  <c r="K10" i="27" s="1"/>
  <c r="M9" i="27"/>
  <c r="B9" i="27"/>
  <c r="K9" i="27" s="1"/>
  <c r="M8" i="27"/>
  <c r="B8" i="27"/>
  <c r="K8" i="27" s="1"/>
  <c r="B5" i="27"/>
  <c r="B4" i="27"/>
  <c r="A2" i="27"/>
  <c r="U1" i="27"/>
  <c r="I92" i="4"/>
  <c r="I60" i="4"/>
  <c r="I28" i="4"/>
  <c r="E67" i="4"/>
  <c r="E35" i="4"/>
  <c r="Q52" i="27" l="1"/>
  <c r="O52" i="27"/>
  <c r="S52" i="27" s="1"/>
  <c r="O54" i="27"/>
  <c r="S54" i="27" s="1"/>
  <c r="R54" i="27"/>
  <c r="Q54" i="27"/>
  <c r="O75" i="27"/>
  <c r="S75" i="27" s="1"/>
  <c r="Q75" i="27"/>
  <c r="O26" i="29"/>
  <c r="O8" i="27"/>
  <c r="S8" i="27" s="1"/>
  <c r="O10" i="27"/>
  <c r="O12" i="27"/>
  <c r="O14" i="27"/>
  <c r="O16" i="27"/>
  <c r="S16" i="27" s="1"/>
  <c r="O18" i="27"/>
  <c r="R18" i="27"/>
  <c r="O20" i="27"/>
  <c r="O24" i="27"/>
  <c r="S24" i="27" s="1"/>
  <c r="O42" i="27"/>
  <c r="S42" i="27" s="1"/>
  <c r="R42" i="27"/>
  <c r="Q42" i="27"/>
  <c r="Q57" i="27"/>
  <c r="O57" i="27"/>
  <c r="Q72" i="27"/>
  <c r="O72" i="27"/>
  <c r="Q80" i="27"/>
  <c r="R80" i="27"/>
  <c r="O80" i="27"/>
  <c r="O82" i="27"/>
  <c r="R82" i="27"/>
  <c r="Q82" i="27"/>
  <c r="Q12" i="28"/>
  <c r="O12" i="28"/>
  <c r="S12" i="28" s="1"/>
  <c r="R21" i="28"/>
  <c r="O21" i="28"/>
  <c r="S21" i="28" s="1"/>
  <c r="Q21" i="28"/>
  <c r="O51" i="28"/>
  <c r="S51" i="28" s="1"/>
  <c r="R51" i="28"/>
  <c r="Q51" i="28"/>
  <c r="Q72" i="28"/>
  <c r="O72" i="28"/>
  <c r="O22" i="29"/>
  <c r="Q44" i="29"/>
  <c r="O44" i="29"/>
  <c r="Q49" i="29"/>
  <c r="O49" i="29"/>
  <c r="S49" i="29" s="1"/>
  <c r="Q48" i="31"/>
  <c r="O48" i="31"/>
  <c r="R48" i="31"/>
  <c r="O11" i="32"/>
  <c r="O55" i="32"/>
  <c r="Q80" i="32"/>
  <c r="O80" i="32"/>
  <c r="S80" i="32" s="1"/>
  <c r="R80" i="32"/>
  <c r="Q48" i="35"/>
  <c r="O48" i="35"/>
  <c r="S48" i="35" s="1"/>
  <c r="R48" i="35"/>
  <c r="O17" i="36"/>
  <c r="Q17" i="36"/>
  <c r="O11" i="37"/>
  <c r="S11" i="37" s="1"/>
  <c r="R11" i="37"/>
  <c r="Q52" i="39"/>
  <c r="O52" i="39"/>
  <c r="S52" i="39" s="1"/>
  <c r="O58" i="39"/>
  <c r="S58" i="39" s="1"/>
  <c r="Q58" i="39"/>
  <c r="O27" i="27"/>
  <c r="R27" i="27"/>
  <c r="Q27" i="27"/>
  <c r="Q40" i="27"/>
  <c r="R40" i="27"/>
  <c r="O40" i="27"/>
  <c r="S40" i="27" s="1"/>
  <c r="R9" i="28"/>
  <c r="O9" i="28"/>
  <c r="S9" i="28" s="1"/>
  <c r="R17" i="28"/>
  <c r="O17" i="28"/>
  <c r="S17" i="28" s="1"/>
  <c r="Q24" i="28"/>
  <c r="O24" i="28"/>
  <c r="S24" i="28" s="1"/>
  <c r="Q76" i="28"/>
  <c r="O76" i="28"/>
  <c r="S76" i="28" s="1"/>
  <c r="R42" i="29"/>
  <c r="O42" i="29"/>
  <c r="S42" i="29" s="1"/>
  <c r="Q52" i="29"/>
  <c r="O52" i="29"/>
  <c r="R74" i="29"/>
  <c r="O74" i="29"/>
  <c r="S74" i="29" s="1"/>
  <c r="Q74" i="29"/>
  <c r="O8" i="31"/>
  <c r="S8" i="31" s="1"/>
  <c r="R10" i="31"/>
  <c r="O10" i="31"/>
  <c r="O55" i="31"/>
  <c r="S55" i="31" s="1"/>
  <c r="R55" i="31"/>
  <c r="Q55" i="31"/>
  <c r="Q77" i="31"/>
  <c r="R77" i="31"/>
  <c r="O77" i="31"/>
  <c r="S77" i="31" s="1"/>
  <c r="Q55" i="32"/>
  <c r="Q80" i="35"/>
  <c r="R80" i="35"/>
  <c r="O80" i="35"/>
  <c r="S80" i="35" s="1"/>
  <c r="Q77" i="36"/>
  <c r="O77" i="36"/>
  <c r="O43" i="37"/>
  <c r="R43" i="37"/>
  <c r="Q43" i="37"/>
  <c r="O82" i="37"/>
  <c r="S82" i="37" s="1"/>
  <c r="Q82" i="37"/>
  <c r="O46" i="38"/>
  <c r="S46" i="38" s="1"/>
  <c r="R46" i="38"/>
  <c r="Q46" i="38"/>
  <c r="Q76" i="38"/>
  <c r="O76" i="38"/>
  <c r="S76" i="38" s="1"/>
  <c r="R26" i="31"/>
  <c r="O26" i="31"/>
  <c r="S26" i="31" s="1"/>
  <c r="Q52" i="35"/>
  <c r="R52" i="35"/>
  <c r="O52" i="35"/>
  <c r="O23" i="27"/>
  <c r="R23" i="27"/>
  <c r="O21" i="33"/>
  <c r="Q21" i="33"/>
  <c r="O22" i="35"/>
  <c r="O59" i="35"/>
  <c r="S59" i="35" s="1"/>
  <c r="R59" i="35"/>
  <c r="Q59" i="35"/>
  <c r="Q8" i="27"/>
  <c r="Q12" i="27"/>
  <c r="Q16" i="27"/>
  <c r="Q20" i="27"/>
  <c r="Q25" i="27"/>
  <c r="O25" i="27"/>
  <c r="Q73" i="27"/>
  <c r="O73" i="27"/>
  <c r="S73" i="27" s="1"/>
  <c r="Q77" i="27"/>
  <c r="O77" i="27"/>
  <c r="O79" i="27"/>
  <c r="R79" i="27"/>
  <c r="Q88" i="27"/>
  <c r="R88" i="27"/>
  <c r="O88" i="27"/>
  <c r="O22" i="28"/>
  <c r="S22" i="28" s="1"/>
  <c r="R22" i="28"/>
  <c r="Q52" i="28"/>
  <c r="O52" i="28"/>
  <c r="R18" i="29"/>
  <c r="O18" i="29"/>
  <c r="O24" i="29"/>
  <c r="S24" i="29" s="1"/>
  <c r="R24" i="29"/>
  <c r="Q24" i="29"/>
  <c r="O43" i="29"/>
  <c r="S43" i="29" s="1"/>
  <c r="Q43" i="29"/>
  <c r="O75" i="29"/>
  <c r="Q75" i="29"/>
  <c r="R78" i="29"/>
  <c r="O78" i="29"/>
  <c r="S78" i="29" s="1"/>
  <c r="O83" i="29"/>
  <c r="S83" i="29" s="1"/>
  <c r="Q83" i="29"/>
  <c r="R78" i="31"/>
  <c r="O78" i="31"/>
  <c r="S78" i="31" s="1"/>
  <c r="Q78" i="31"/>
  <c r="Q90" i="31"/>
  <c r="O90" i="31"/>
  <c r="O21" i="32"/>
  <c r="S21" i="32" s="1"/>
  <c r="Q21" i="32"/>
  <c r="Q84" i="32"/>
  <c r="O84" i="32"/>
  <c r="S84" i="32" s="1"/>
  <c r="R84" i="32"/>
  <c r="O13" i="33"/>
  <c r="S13" i="33" s="1"/>
  <c r="Q13" i="33"/>
  <c r="O47" i="33"/>
  <c r="S47" i="33" s="1"/>
  <c r="R47" i="33"/>
  <c r="Q47" i="33"/>
  <c r="Q41" i="37"/>
  <c r="O41" i="37"/>
  <c r="Q44" i="38"/>
  <c r="O44" i="38"/>
  <c r="O74" i="38"/>
  <c r="S74" i="38" s="1"/>
  <c r="R74" i="38"/>
  <c r="Q74" i="38"/>
  <c r="O87" i="38"/>
  <c r="S87" i="38" s="1"/>
  <c r="R87" i="38"/>
  <c r="Q87" i="38"/>
  <c r="O15" i="39"/>
  <c r="S15" i="39" s="1"/>
  <c r="O75" i="39"/>
  <c r="Q75" i="39"/>
  <c r="O90" i="39"/>
  <c r="R90" i="39"/>
  <c r="Q90" i="39"/>
  <c r="Q40" i="28"/>
  <c r="O40" i="28"/>
  <c r="O50" i="29"/>
  <c r="S50" i="29" s="1"/>
  <c r="Q77" i="29"/>
  <c r="O77" i="29"/>
  <c r="S77" i="29" s="1"/>
  <c r="O91" i="32"/>
  <c r="S91" i="32" s="1"/>
  <c r="R91" i="32"/>
  <c r="Q91" i="32"/>
  <c r="O11" i="27"/>
  <c r="S11" i="27" s="1"/>
  <c r="R11" i="27"/>
  <c r="L11" i="27" s="1"/>
  <c r="O19" i="27"/>
  <c r="R19" i="27"/>
  <c r="Q11" i="28"/>
  <c r="O11" i="28"/>
  <c r="S11" i="28" s="1"/>
  <c r="Q80" i="29"/>
  <c r="O80" i="29"/>
  <c r="S80" i="29" s="1"/>
  <c r="Q22" i="28"/>
  <c r="O90" i="28"/>
  <c r="Q90" i="28"/>
  <c r="O9" i="29"/>
  <c r="S9" i="29" s="1"/>
  <c r="O16" i="29"/>
  <c r="R16" i="29"/>
  <c r="R54" i="29"/>
  <c r="O54" i="29"/>
  <c r="Q88" i="29"/>
  <c r="O88" i="29"/>
  <c r="Q85" i="31"/>
  <c r="O85" i="31"/>
  <c r="S85" i="31" s="1"/>
  <c r="O51" i="32"/>
  <c r="S51" i="32" s="1"/>
  <c r="R51" i="32"/>
  <c r="Q51" i="32"/>
  <c r="Q76" i="32"/>
  <c r="O76" i="32"/>
  <c r="R76" i="32"/>
  <c r="O19" i="33"/>
  <c r="R19" i="33"/>
  <c r="R22" i="33"/>
  <c r="O22" i="33"/>
  <c r="Q41" i="33"/>
  <c r="O41" i="33"/>
  <c r="S41" i="33" s="1"/>
  <c r="R8" i="35"/>
  <c r="O8" i="35"/>
  <c r="Q8" i="35"/>
  <c r="O13" i="36"/>
  <c r="Q13" i="36"/>
  <c r="O19" i="37"/>
  <c r="S19" i="37" s="1"/>
  <c r="R19" i="37"/>
  <c r="O51" i="38"/>
  <c r="S51" i="38" s="1"/>
  <c r="Q51" i="38"/>
  <c r="Q15" i="28"/>
  <c r="O15" i="28"/>
  <c r="R15" i="28"/>
  <c r="Q23" i="29"/>
  <c r="O23" i="29"/>
  <c r="O88" i="32"/>
  <c r="R88" i="32"/>
  <c r="Q88" i="32"/>
  <c r="O43" i="33"/>
  <c r="S43" i="33" s="1"/>
  <c r="R43" i="33"/>
  <c r="Q43" i="33"/>
  <c r="O43" i="28"/>
  <c r="R43" i="28"/>
  <c r="Q43" i="28"/>
  <c r="O79" i="28"/>
  <c r="S79" i="28" s="1"/>
  <c r="R79" i="28"/>
  <c r="Q79" i="28"/>
  <c r="Q89" i="28"/>
  <c r="O89" i="28"/>
  <c r="S89" i="28" s="1"/>
  <c r="O11" i="31"/>
  <c r="R11" i="31"/>
  <c r="O16" i="31"/>
  <c r="R16" i="31"/>
  <c r="Q16" i="31"/>
  <c r="O24" i="31"/>
  <c r="Q24" i="31"/>
  <c r="Q40" i="31"/>
  <c r="O40" i="31"/>
  <c r="R40" i="31"/>
  <c r="Q53" i="31"/>
  <c r="O53" i="31"/>
  <c r="S53" i="31" s="1"/>
  <c r="O9" i="32"/>
  <c r="Q9" i="32"/>
  <c r="Q11" i="27"/>
  <c r="Q19" i="27"/>
  <c r="O47" i="27"/>
  <c r="S47" i="27" s="1"/>
  <c r="R47" i="27"/>
  <c r="Q9" i="27"/>
  <c r="O9" i="27"/>
  <c r="S9" i="27" s="1"/>
  <c r="Q21" i="27"/>
  <c r="O21" i="27"/>
  <c r="Q23" i="27"/>
  <c r="O26" i="27"/>
  <c r="Q45" i="27"/>
  <c r="O45" i="27"/>
  <c r="Q49" i="27"/>
  <c r="O49" i="27"/>
  <c r="O51" i="27"/>
  <c r="S51" i="27" s="1"/>
  <c r="R51" i="27"/>
  <c r="O59" i="27"/>
  <c r="S59" i="27" s="1"/>
  <c r="R59" i="27"/>
  <c r="Q59" i="27"/>
  <c r="Q79" i="27"/>
  <c r="O91" i="27"/>
  <c r="Q91" i="27"/>
  <c r="O14" i="28"/>
  <c r="S14" i="28" s="1"/>
  <c r="R14" i="28"/>
  <c r="Q20" i="28"/>
  <c r="O20" i="28"/>
  <c r="Q44" i="28"/>
  <c r="O44" i="28"/>
  <c r="Q48" i="28"/>
  <c r="O48" i="28"/>
  <c r="Q9" i="29"/>
  <c r="R14" i="29"/>
  <c r="O14" i="29"/>
  <c r="Q16" i="29"/>
  <c r="Q48" i="29"/>
  <c r="O48" i="29"/>
  <c r="S48" i="29" s="1"/>
  <c r="O51" i="29"/>
  <c r="R51" i="29"/>
  <c r="Q51" i="29"/>
  <c r="Q56" i="29"/>
  <c r="O56" i="29"/>
  <c r="Q73" i="29"/>
  <c r="O73" i="29"/>
  <c r="Q81" i="29"/>
  <c r="O81" i="29"/>
  <c r="S81" i="29" s="1"/>
  <c r="R14" i="31"/>
  <c r="O14" i="31"/>
  <c r="R22" i="31"/>
  <c r="O22" i="31"/>
  <c r="R54" i="31"/>
  <c r="O54" i="31"/>
  <c r="S54" i="31" s="1"/>
  <c r="Q54" i="31"/>
  <c r="O74" i="31"/>
  <c r="S74" i="31" s="1"/>
  <c r="O88" i="31"/>
  <c r="S88" i="31" s="1"/>
  <c r="O16" i="32"/>
  <c r="S16" i="32" s="1"/>
  <c r="O46" i="32"/>
  <c r="S46" i="32" s="1"/>
  <c r="Q46" i="32"/>
  <c r="R54" i="32"/>
  <c r="O54" i="32"/>
  <c r="Q54" i="32"/>
  <c r="R14" i="33"/>
  <c r="O14" i="33"/>
  <c r="O16" i="35"/>
  <c r="S16" i="35" s="1"/>
  <c r="R16" i="35"/>
  <c r="Q16" i="35"/>
  <c r="Q85" i="38"/>
  <c r="O85" i="38"/>
  <c r="S85" i="38" s="1"/>
  <c r="R85" i="38"/>
  <c r="O10" i="39"/>
  <c r="S10" i="39" s="1"/>
  <c r="R10" i="39"/>
  <c r="Q48" i="27"/>
  <c r="O48" i="27"/>
  <c r="R13" i="28"/>
  <c r="O13" i="28"/>
  <c r="Q13" i="28"/>
  <c r="Q19" i="28"/>
  <c r="O19" i="28"/>
  <c r="S19" i="28" s="1"/>
  <c r="R19" i="28"/>
  <c r="Q56" i="28"/>
  <c r="O56" i="28"/>
  <c r="S56" i="28" s="1"/>
  <c r="R18" i="31"/>
  <c r="O18" i="31"/>
  <c r="O87" i="31"/>
  <c r="S87" i="31" s="1"/>
  <c r="R87" i="31"/>
  <c r="Q87" i="31"/>
  <c r="O20" i="32"/>
  <c r="Q20" i="32"/>
  <c r="O55" i="35"/>
  <c r="S55" i="35" s="1"/>
  <c r="R55" i="35"/>
  <c r="Q55" i="35"/>
  <c r="O74" i="37"/>
  <c r="Q74" i="37"/>
  <c r="O13" i="38"/>
  <c r="S13" i="38" s="1"/>
  <c r="R13" i="38"/>
  <c r="Q13" i="38"/>
  <c r="O16" i="38"/>
  <c r="R16" i="38"/>
  <c r="Q16" i="38"/>
  <c r="O14" i="39"/>
  <c r="R14" i="39"/>
  <c r="Q44" i="39"/>
  <c r="O44" i="39"/>
  <c r="S44" i="39" s="1"/>
  <c r="O50" i="39"/>
  <c r="S50" i="39" s="1"/>
  <c r="R50" i="39"/>
  <c r="Q50" i="39"/>
  <c r="O15" i="27"/>
  <c r="S15" i="27" s="1"/>
  <c r="R15" i="27"/>
  <c r="O58" i="27"/>
  <c r="S58" i="27" s="1"/>
  <c r="R58" i="27"/>
  <c r="Q58" i="27"/>
  <c r="O90" i="27"/>
  <c r="S90" i="27" s="1"/>
  <c r="R90" i="27"/>
  <c r="O20" i="29"/>
  <c r="S20" i="29" s="1"/>
  <c r="Q20" i="29"/>
  <c r="O47" i="38"/>
  <c r="R47" i="38"/>
  <c r="Q47" i="38"/>
  <c r="O22" i="39"/>
  <c r="Q15" i="27"/>
  <c r="Q13" i="27"/>
  <c r="O13" i="27"/>
  <c r="S13" i="27" s="1"/>
  <c r="Q17" i="27"/>
  <c r="O17" i="27"/>
  <c r="O74" i="27"/>
  <c r="S74" i="27" s="1"/>
  <c r="R74" i="27"/>
  <c r="Q74" i="27"/>
  <c r="Q85" i="27"/>
  <c r="O85" i="27"/>
  <c r="S85" i="27" s="1"/>
  <c r="O87" i="27"/>
  <c r="S87" i="27" s="1"/>
  <c r="R87" i="27"/>
  <c r="Q8" i="28"/>
  <c r="O8" i="28"/>
  <c r="S8" i="28" s="1"/>
  <c r="O10" i="28"/>
  <c r="S10" i="28" s="1"/>
  <c r="R10" i="28"/>
  <c r="Q23" i="28"/>
  <c r="O23" i="28"/>
  <c r="S23" i="28" s="1"/>
  <c r="O26" i="28"/>
  <c r="S26" i="28" s="1"/>
  <c r="R26" i="28"/>
  <c r="Q26" i="28"/>
  <c r="Q53" i="28"/>
  <c r="O53" i="28"/>
  <c r="S53" i="28" s="1"/>
  <c r="Q80" i="28"/>
  <c r="O80" i="28"/>
  <c r="O83" i="28"/>
  <c r="S83" i="28" s="1"/>
  <c r="R83" i="28"/>
  <c r="Q85" i="28"/>
  <c r="O85" i="28"/>
  <c r="S85" i="28" s="1"/>
  <c r="O91" i="28"/>
  <c r="S91" i="28" s="1"/>
  <c r="R91" i="28"/>
  <c r="Q41" i="29"/>
  <c r="O41" i="29"/>
  <c r="Q54" i="29"/>
  <c r="O79" i="29"/>
  <c r="S79" i="29" s="1"/>
  <c r="R79" i="29"/>
  <c r="Q79" i="29"/>
  <c r="O20" i="31"/>
  <c r="S20" i="31" s="1"/>
  <c r="Q20" i="31"/>
  <c r="Q76" i="31"/>
  <c r="O76" i="31"/>
  <c r="R76" i="31"/>
  <c r="O79" i="31"/>
  <c r="S79" i="31" s="1"/>
  <c r="R79" i="31"/>
  <c r="Q79" i="31"/>
  <c r="R86" i="31"/>
  <c r="O86" i="31"/>
  <c r="S86" i="31" s="1"/>
  <c r="O13" i="32"/>
  <c r="S13" i="32" s="1"/>
  <c r="Q16" i="32"/>
  <c r="R9" i="33"/>
  <c r="O9" i="33"/>
  <c r="S9" i="33" s="1"/>
  <c r="O9" i="35"/>
  <c r="S9" i="35" s="1"/>
  <c r="Q9" i="35"/>
  <c r="O20" i="35"/>
  <c r="R20" i="35"/>
  <c r="Q20" i="35"/>
  <c r="Q89" i="35"/>
  <c r="R89" i="35"/>
  <c r="O89" i="35"/>
  <c r="Q20" i="36"/>
  <c r="O20" i="36"/>
  <c r="S20" i="36" s="1"/>
  <c r="O25" i="36"/>
  <c r="R25" i="36"/>
  <c r="Q76" i="36"/>
  <c r="O76" i="36"/>
  <c r="Q91" i="36"/>
  <c r="O91" i="36"/>
  <c r="S91" i="36" s="1"/>
  <c r="Q52" i="38"/>
  <c r="O52" i="38"/>
  <c r="O22" i="27"/>
  <c r="R22" i="27"/>
  <c r="Q41" i="27"/>
  <c r="O41" i="27"/>
  <c r="O43" i="27"/>
  <c r="S43" i="27" s="1"/>
  <c r="R43" i="27"/>
  <c r="O50" i="27"/>
  <c r="S50" i="27" s="1"/>
  <c r="R50" i="27"/>
  <c r="Q53" i="27"/>
  <c r="R53" i="27"/>
  <c r="O53" i="27"/>
  <c r="S53" i="27" s="1"/>
  <c r="O55" i="27"/>
  <c r="S55" i="27" s="1"/>
  <c r="R55" i="27"/>
  <c r="Q76" i="27"/>
  <c r="O76" i="27"/>
  <c r="S76" i="27" s="1"/>
  <c r="O78" i="27"/>
  <c r="S78" i="27" s="1"/>
  <c r="R78" i="27"/>
  <c r="Q81" i="27"/>
  <c r="O81" i="27"/>
  <c r="O83" i="27"/>
  <c r="S83" i="27" s="1"/>
  <c r="R83" i="27"/>
  <c r="O46" i="28"/>
  <c r="S46" i="28" s="1"/>
  <c r="R46" i="28"/>
  <c r="Q49" i="28"/>
  <c r="O49" i="28"/>
  <c r="O58" i="28"/>
  <c r="S58" i="28" s="1"/>
  <c r="R58" i="28"/>
  <c r="O74" i="28"/>
  <c r="S74" i="28" s="1"/>
  <c r="R74" i="28"/>
  <c r="Q77" i="28"/>
  <c r="O77" i="28"/>
  <c r="S77" i="28" s="1"/>
  <c r="O87" i="28"/>
  <c r="S87" i="28" s="1"/>
  <c r="R87" i="28"/>
  <c r="Q57" i="29"/>
  <c r="O57" i="29"/>
  <c r="S57" i="29" s="1"/>
  <c r="O59" i="29"/>
  <c r="S59" i="29" s="1"/>
  <c r="R59" i="29"/>
  <c r="Q84" i="29"/>
  <c r="O84" i="29"/>
  <c r="O90" i="29"/>
  <c r="O12" i="31"/>
  <c r="S12" i="31" s="1"/>
  <c r="R12" i="31"/>
  <c r="Q41" i="31"/>
  <c r="O41" i="31"/>
  <c r="S41" i="31" s="1"/>
  <c r="O43" i="31"/>
  <c r="S43" i="31" s="1"/>
  <c r="R43" i="31"/>
  <c r="R50" i="31"/>
  <c r="O50" i="31"/>
  <c r="S50" i="31" s="1"/>
  <c r="Q57" i="31"/>
  <c r="O57" i="31"/>
  <c r="S57" i="31" s="1"/>
  <c r="O59" i="31"/>
  <c r="S59" i="31" s="1"/>
  <c r="R59" i="31"/>
  <c r="Q81" i="31"/>
  <c r="R81" i="31"/>
  <c r="O81" i="31"/>
  <c r="O83" i="31"/>
  <c r="S83" i="31" s="1"/>
  <c r="R83" i="31"/>
  <c r="Q41" i="32"/>
  <c r="O41" i="32"/>
  <c r="S41" i="32" s="1"/>
  <c r="O43" i="32"/>
  <c r="R43" i="32"/>
  <c r="Q43" i="32"/>
  <c r="O47" i="32"/>
  <c r="S47" i="32" s="1"/>
  <c r="R47" i="32"/>
  <c r="Q49" i="32"/>
  <c r="O49" i="32"/>
  <c r="Q53" i="32"/>
  <c r="O53" i="32"/>
  <c r="R58" i="32"/>
  <c r="O58" i="32"/>
  <c r="S58" i="32" s="1"/>
  <c r="Q72" i="32"/>
  <c r="O72" i="32"/>
  <c r="S72" i="32" s="1"/>
  <c r="Q90" i="32"/>
  <c r="O90" i="32"/>
  <c r="R46" i="33"/>
  <c r="O46" i="33"/>
  <c r="Q46" i="33"/>
  <c r="R86" i="33"/>
  <c r="O86" i="33"/>
  <c r="S86" i="33" s="1"/>
  <c r="Q86" i="33"/>
  <c r="R12" i="35"/>
  <c r="O12" i="35"/>
  <c r="Q12" i="35"/>
  <c r="O26" i="35"/>
  <c r="R26" i="35"/>
  <c r="O10" i="36"/>
  <c r="R10" i="36"/>
  <c r="Q49" i="36"/>
  <c r="O49" i="36"/>
  <c r="R49" i="36"/>
  <c r="Q89" i="36"/>
  <c r="O89" i="36"/>
  <c r="S89" i="36" s="1"/>
  <c r="Q57" i="37"/>
  <c r="O57" i="37"/>
  <c r="O79" i="37"/>
  <c r="R79" i="37"/>
  <c r="Q79" i="37"/>
  <c r="Q89" i="37"/>
  <c r="O89" i="37"/>
  <c r="S89" i="37" s="1"/>
  <c r="Q15" i="38"/>
  <c r="O15" i="38"/>
  <c r="S15" i="38" s="1"/>
  <c r="R15" i="38"/>
  <c r="Q56" i="38"/>
  <c r="O56" i="38"/>
  <c r="R56" i="38"/>
  <c r="O27" i="39"/>
  <c r="S27" i="39" s="1"/>
  <c r="R27" i="39"/>
  <c r="O78" i="39"/>
  <c r="S78" i="39" s="1"/>
  <c r="Q78" i="39"/>
  <c r="O25" i="28"/>
  <c r="S25" i="28" s="1"/>
  <c r="Q41" i="28"/>
  <c r="O41" i="28"/>
  <c r="S41" i="28" s="1"/>
  <c r="O50" i="28"/>
  <c r="R50" i="28"/>
  <c r="O55" i="28"/>
  <c r="S55" i="28" s="1"/>
  <c r="R55" i="28"/>
  <c r="O78" i="28"/>
  <c r="R78" i="28"/>
  <c r="Q81" i="28"/>
  <c r="R81" i="28"/>
  <c r="O81" i="28"/>
  <c r="S81" i="28" s="1"/>
  <c r="O8" i="29"/>
  <c r="S8" i="29" s="1"/>
  <c r="R8" i="29"/>
  <c r="O10" i="29"/>
  <c r="O12" i="29"/>
  <c r="S12" i="29" s="1"/>
  <c r="Q45" i="29"/>
  <c r="O45" i="29"/>
  <c r="O47" i="29"/>
  <c r="S47" i="29" s="1"/>
  <c r="R58" i="29"/>
  <c r="O58" i="29"/>
  <c r="Q72" i="29"/>
  <c r="O72" i="29"/>
  <c r="Q85" i="29"/>
  <c r="O85" i="29"/>
  <c r="S85" i="29" s="1"/>
  <c r="O87" i="29"/>
  <c r="S87" i="29" s="1"/>
  <c r="O91" i="29"/>
  <c r="R91" i="29"/>
  <c r="R42" i="31"/>
  <c r="O42" i="31"/>
  <c r="S42" i="31" s="1"/>
  <c r="Q45" i="31"/>
  <c r="O45" i="31"/>
  <c r="S45" i="31" s="1"/>
  <c r="O47" i="31"/>
  <c r="S47" i="31" s="1"/>
  <c r="Q52" i="31"/>
  <c r="O52" i="31"/>
  <c r="R52" i="31"/>
  <c r="R58" i="31"/>
  <c r="O58" i="31"/>
  <c r="S58" i="31" s="1"/>
  <c r="Q72" i="31"/>
  <c r="O72" i="31"/>
  <c r="R82" i="31"/>
  <c r="O82" i="31"/>
  <c r="S82" i="31" s="1"/>
  <c r="O91" i="31"/>
  <c r="S91" i="31" s="1"/>
  <c r="O12" i="32"/>
  <c r="S12" i="32" s="1"/>
  <c r="O19" i="32"/>
  <c r="R19" i="32"/>
  <c r="R50" i="32"/>
  <c r="O50" i="32"/>
  <c r="S50" i="32" s="1"/>
  <c r="Q50" i="32"/>
  <c r="Q56" i="32"/>
  <c r="O56" i="32"/>
  <c r="S56" i="32" s="1"/>
  <c r="R56" i="32"/>
  <c r="O79" i="32"/>
  <c r="S79" i="32" s="1"/>
  <c r="O25" i="33"/>
  <c r="S25" i="33" s="1"/>
  <c r="R90" i="33"/>
  <c r="O90" i="33"/>
  <c r="S90" i="33" s="1"/>
  <c r="Q90" i="33"/>
  <c r="R13" i="35"/>
  <c r="O13" i="35"/>
  <c r="Q13" i="35"/>
  <c r="R24" i="35"/>
  <c r="O24" i="35"/>
  <c r="Q24" i="35"/>
  <c r="O50" i="35"/>
  <c r="S50" i="35" s="1"/>
  <c r="Q84" i="35"/>
  <c r="O84" i="35"/>
  <c r="S84" i="35" s="1"/>
  <c r="O87" i="35"/>
  <c r="Q87" i="35"/>
  <c r="O47" i="36"/>
  <c r="R47" i="36"/>
  <c r="Q47" i="36"/>
  <c r="Q56" i="36"/>
  <c r="O56" i="36"/>
  <c r="S56" i="36" s="1"/>
  <c r="O25" i="37"/>
  <c r="S25" i="37" s="1"/>
  <c r="R25" i="37"/>
  <c r="Q77" i="37"/>
  <c r="O77" i="37"/>
  <c r="S77" i="37" s="1"/>
  <c r="O83" i="37"/>
  <c r="R83" i="37"/>
  <c r="Q83" i="37"/>
  <c r="O22" i="38"/>
  <c r="R22" i="38"/>
  <c r="O23" i="39"/>
  <c r="O42" i="39"/>
  <c r="S42" i="39" s="1"/>
  <c r="R42" i="39"/>
  <c r="O82" i="39"/>
  <c r="S82" i="39" s="1"/>
  <c r="Q82" i="39"/>
  <c r="Q89" i="31"/>
  <c r="O89" i="31"/>
  <c r="S89" i="31" s="1"/>
  <c r="O24" i="32"/>
  <c r="R26" i="32"/>
  <c r="O26" i="32"/>
  <c r="Q44" i="32"/>
  <c r="O44" i="32"/>
  <c r="O75" i="32"/>
  <c r="S75" i="32" s="1"/>
  <c r="R75" i="32"/>
  <c r="Q81" i="32"/>
  <c r="R81" i="32"/>
  <c r="O81" i="32"/>
  <c r="S81" i="32" s="1"/>
  <c r="O83" i="32"/>
  <c r="S83" i="32" s="1"/>
  <c r="R83" i="32"/>
  <c r="R10" i="33"/>
  <c r="O10" i="33"/>
  <c r="O10" i="35"/>
  <c r="S10" i="35" s="1"/>
  <c r="O17" i="35"/>
  <c r="Q17" i="35"/>
  <c r="O42" i="35"/>
  <c r="R42" i="35"/>
  <c r="Q42" i="35"/>
  <c r="O91" i="35"/>
  <c r="S91" i="35" s="1"/>
  <c r="Q91" i="35"/>
  <c r="O75" i="36"/>
  <c r="S75" i="36" s="1"/>
  <c r="Q75" i="36"/>
  <c r="Q84" i="36"/>
  <c r="O84" i="36"/>
  <c r="R84" i="36"/>
  <c r="Q87" i="36"/>
  <c r="O87" i="36"/>
  <c r="O11" i="39"/>
  <c r="R11" i="39"/>
  <c r="O18" i="39"/>
  <c r="Q42" i="39"/>
  <c r="Q16" i="28"/>
  <c r="O16" i="28"/>
  <c r="S16" i="28" s="1"/>
  <c r="O18" i="28"/>
  <c r="S18" i="28" s="1"/>
  <c r="R18" i="28"/>
  <c r="Q45" i="28"/>
  <c r="O45" i="28"/>
  <c r="S45" i="28" s="1"/>
  <c r="O54" i="28"/>
  <c r="S54" i="28" s="1"/>
  <c r="R54" i="28"/>
  <c r="Q57" i="28"/>
  <c r="O57" i="28"/>
  <c r="S57" i="28" s="1"/>
  <c r="Q73" i="28"/>
  <c r="R73" i="28"/>
  <c r="O73" i="28"/>
  <c r="S73" i="28" s="1"/>
  <c r="O86" i="28"/>
  <c r="S86" i="28" s="1"/>
  <c r="Q88" i="28"/>
  <c r="O88" i="28"/>
  <c r="Q15" i="29"/>
  <c r="O15" i="29"/>
  <c r="R15" i="29"/>
  <c r="Q19" i="29"/>
  <c r="O19" i="29"/>
  <c r="S19" i="29" s="1"/>
  <c r="R19" i="29"/>
  <c r="R21" i="29"/>
  <c r="O21" i="29"/>
  <c r="S21" i="29" s="1"/>
  <c r="O25" i="29"/>
  <c r="S25" i="29" s="1"/>
  <c r="Q27" i="29"/>
  <c r="O27" i="29"/>
  <c r="R27" i="29"/>
  <c r="Q40" i="29"/>
  <c r="O40" i="29"/>
  <c r="S40" i="29" s="1"/>
  <c r="Q76" i="29"/>
  <c r="O76" i="29"/>
  <c r="R82" i="29"/>
  <c r="O82" i="29"/>
  <c r="S82" i="29" s="1"/>
  <c r="Q89" i="29"/>
  <c r="O89" i="29"/>
  <c r="O9" i="31"/>
  <c r="S9" i="31" s="1"/>
  <c r="O15" i="31"/>
  <c r="R15" i="31"/>
  <c r="O19" i="31"/>
  <c r="O23" i="31"/>
  <c r="O27" i="31"/>
  <c r="S27" i="31" s="1"/>
  <c r="Q49" i="31"/>
  <c r="O49" i="31"/>
  <c r="S49" i="31" s="1"/>
  <c r="O51" i="31"/>
  <c r="S51" i="31" s="1"/>
  <c r="R51" i="31"/>
  <c r="Q56" i="31"/>
  <c r="O56" i="31"/>
  <c r="S56" i="31" s="1"/>
  <c r="R56" i="31"/>
  <c r="Q80" i="31"/>
  <c r="O80" i="31"/>
  <c r="S80" i="31" s="1"/>
  <c r="R80" i="31"/>
  <c r="O8" i="32"/>
  <c r="S8" i="32" s="1"/>
  <c r="O15" i="32"/>
  <c r="O17" i="32"/>
  <c r="S17" i="32" s="1"/>
  <c r="R22" i="32"/>
  <c r="O22" i="32"/>
  <c r="Q24" i="32"/>
  <c r="Q48" i="32"/>
  <c r="O48" i="32"/>
  <c r="R48" i="32"/>
  <c r="Q85" i="32"/>
  <c r="O85" i="32"/>
  <c r="S85" i="32" s="1"/>
  <c r="O87" i="32"/>
  <c r="S87" i="32" s="1"/>
  <c r="O42" i="33"/>
  <c r="S42" i="33" s="1"/>
  <c r="Q42" i="33"/>
  <c r="Q45" i="33"/>
  <c r="O45" i="33"/>
  <c r="O82" i="33"/>
  <c r="S82" i="33" s="1"/>
  <c r="R82" i="33"/>
  <c r="Q82" i="33"/>
  <c r="O14" i="35"/>
  <c r="O21" i="35"/>
  <c r="R21" i="35"/>
  <c r="Q21" i="35"/>
  <c r="Q57" i="35"/>
  <c r="O57" i="35"/>
  <c r="S57" i="35" s="1"/>
  <c r="O82" i="35"/>
  <c r="S82" i="35" s="1"/>
  <c r="Q12" i="36"/>
  <c r="O12" i="36"/>
  <c r="O15" i="36"/>
  <c r="S15" i="36" s="1"/>
  <c r="Q45" i="36"/>
  <c r="O45" i="36"/>
  <c r="S45" i="36" s="1"/>
  <c r="R45" i="36"/>
  <c r="O51" i="36"/>
  <c r="R51" i="36"/>
  <c r="Q51" i="36"/>
  <c r="O54" i="36"/>
  <c r="S54" i="36" s="1"/>
  <c r="O15" i="37"/>
  <c r="R15" i="37"/>
  <c r="O23" i="37"/>
  <c r="R23" i="37"/>
  <c r="O42" i="37"/>
  <c r="S42" i="37" s="1"/>
  <c r="Q42" i="37"/>
  <c r="O59" i="37"/>
  <c r="R59" i="37"/>
  <c r="Q59" i="37"/>
  <c r="O20" i="38"/>
  <c r="S20" i="38" s="1"/>
  <c r="R20" i="38"/>
  <c r="Q20" i="38"/>
  <c r="Q48" i="39"/>
  <c r="O48" i="39"/>
  <c r="Q56" i="39"/>
  <c r="O56" i="39"/>
  <c r="Q77" i="39"/>
  <c r="O77" i="39"/>
  <c r="S77" i="39" s="1"/>
  <c r="Q44" i="27"/>
  <c r="O44" i="27"/>
  <c r="S44" i="27" s="1"/>
  <c r="O46" i="27"/>
  <c r="S46" i="27" s="1"/>
  <c r="R46" i="27"/>
  <c r="Q56" i="27"/>
  <c r="R56" i="27"/>
  <c r="O56" i="27"/>
  <c r="Q84" i="27"/>
  <c r="O84" i="27"/>
  <c r="O86" i="27"/>
  <c r="S86" i="27" s="1"/>
  <c r="R86" i="27"/>
  <c r="Q89" i="27"/>
  <c r="O89" i="27"/>
  <c r="S89" i="27" s="1"/>
  <c r="Q27" i="28"/>
  <c r="O27" i="28"/>
  <c r="R27" i="28"/>
  <c r="O42" i="28"/>
  <c r="S42" i="28" s="1"/>
  <c r="R42" i="28"/>
  <c r="O47" i="28"/>
  <c r="S47" i="28" s="1"/>
  <c r="R47" i="28"/>
  <c r="Q50" i="28"/>
  <c r="O59" i="28"/>
  <c r="S59" i="28" s="1"/>
  <c r="R59" i="28"/>
  <c r="O75" i="28"/>
  <c r="S75" i="28" s="1"/>
  <c r="R75" i="28"/>
  <c r="Q78" i="28"/>
  <c r="O82" i="28"/>
  <c r="S82" i="28" s="1"/>
  <c r="R82" i="28"/>
  <c r="Q84" i="28"/>
  <c r="O84" i="28"/>
  <c r="Q86" i="28"/>
  <c r="Q11" i="29"/>
  <c r="O11" i="29"/>
  <c r="S11" i="29" s="1"/>
  <c r="R11" i="29"/>
  <c r="R13" i="29"/>
  <c r="O13" i="29"/>
  <c r="S13" i="29" s="1"/>
  <c r="R17" i="29"/>
  <c r="O17" i="29"/>
  <c r="S17" i="29" s="1"/>
  <c r="R46" i="29"/>
  <c r="O46" i="29"/>
  <c r="S46" i="29" s="1"/>
  <c r="Q53" i="29"/>
  <c r="O53" i="29"/>
  <c r="S53" i="29" s="1"/>
  <c r="O55" i="29"/>
  <c r="S55" i="29" s="1"/>
  <c r="R55" i="29"/>
  <c r="Q58" i="29"/>
  <c r="R86" i="29"/>
  <c r="O86" i="29"/>
  <c r="S86" i="29" s="1"/>
  <c r="Q91" i="29"/>
  <c r="O13" i="31"/>
  <c r="S13" i="31" s="1"/>
  <c r="R17" i="31"/>
  <c r="O17" i="31"/>
  <c r="S17" i="31" s="1"/>
  <c r="R21" i="31"/>
  <c r="O21" i="31"/>
  <c r="S21" i="31" s="1"/>
  <c r="R23" i="31"/>
  <c r="R25" i="31"/>
  <c r="O25" i="31"/>
  <c r="S25" i="31" s="1"/>
  <c r="Q42" i="31"/>
  <c r="Q44" i="31"/>
  <c r="O44" i="31"/>
  <c r="S44" i="31" s="1"/>
  <c r="R44" i="31"/>
  <c r="R46" i="31"/>
  <c r="O46" i="31"/>
  <c r="S46" i="31" s="1"/>
  <c r="Q58" i="31"/>
  <c r="Q73" i="31"/>
  <c r="O73" i="31"/>
  <c r="S73" i="31" s="1"/>
  <c r="O75" i="31"/>
  <c r="S75" i="31" s="1"/>
  <c r="R75" i="31"/>
  <c r="Q82" i="31"/>
  <c r="Q84" i="31"/>
  <c r="O84" i="31"/>
  <c r="S84" i="31" s="1"/>
  <c r="Q8" i="32"/>
  <c r="O27" i="32"/>
  <c r="R27" i="32"/>
  <c r="O59" i="32"/>
  <c r="S59" i="32" s="1"/>
  <c r="R59" i="32"/>
  <c r="R74" i="32"/>
  <c r="O74" i="32"/>
  <c r="S74" i="32" s="1"/>
  <c r="R78" i="32"/>
  <c r="O78" i="32"/>
  <c r="S78" i="32" s="1"/>
  <c r="O11" i="33"/>
  <c r="R11" i="33"/>
  <c r="R18" i="33"/>
  <c r="O18" i="33"/>
  <c r="R18" i="35"/>
  <c r="O18" i="35"/>
  <c r="O25" i="35"/>
  <c r="Q25" i="35"/>
  <c r="O74" i="35"/>
  <c r="S74" i="35" s="1"/>
  <c r="Q74" i="35"/>
  <c r="Q48" i="36"/>
  <c r="O48" i="36"/>
  <c r="R48" i="36"/>
  <c r="Q73" i="36"/>
  <c r="O73" i="36"/>
  <c r="S73" i="36" s="1"/>
  <c r="R73" i="36"/>
  <c r="O79" i="36"/>
  <c r="S79" i="36" s="1"/>
  <c r="Q79" i="36"/>
  <c r="O82" i="36"/>
  <c r="S82" i="36" s="1"/>
  <c r="Q85" i="36"/>
  <c r="O85" i="36"/>
  <c r="Q88" i="36"/>
  <c r="O88" i="36"/>
  <c r="S88" i="36" s="1"/>
  <c r="O78" i="37"/>
  <c r="S78" i="37" s="1"/>
  <c r="Q78" i="37"/>
  <c r="Q81" i="37"/>
  <c r="O81" i="37"/>
  <c r="S81" i="37" s="1"/>
  <c r="O78" i="38"/>
  <c r="S78" i="38" s="1"/>
  <c r="Q78" i="38"/>
  <c r="O90" i="38"/>
  <c r="S90" i="38" s="1"/>
  <c r="R90" i="38"/>
  <c r="O19" i="39"/>
  <c r="R19" i="39"/>
  <c r="O26" i="39"/>
  <c r="R26" i="39"/>
  <c r="Q40" i="39"/>
  <c r="O40" i="39"/>
  <c r="S40" i="39" s="1"/>
  <c r="O46" i="39"/>
  <c r="S46" i="39" s="1"/>
  <c r="R46" i="39"/>
  <c r="O54" i="39"/>
  <c r="S54" i="39" s="1"/>
  <c r="R54" i="39"/>
  <c r="Q88" i="39"/>
  <c r="O88" i="39"/>
  <c r="S88" i="39" s="1"/>
  <c r="O23" i="32"/>
  <c r="S23" i="32" s="1"/>
  <c r="R23" i="32"/>
  <c r="R25" i="32"/>
  <c r="O25" i="32"/>
  <c r="S25" i="32" s="1"/>
  <c r="Q52" i="32"/>
  <c r="O52" i="32"/>
  <c r="Q77" i="32"/>
  <c r="O77" i="32"/>
  <c r="R86" i="32"/>
  <c r="O86" i="32"/>
  <c r="S86" i="32" s="1"/>
  <c r="Q89" i="32"/>
  <c r="R89" i="32"/>
  <c r="O89" i="32"/>
  <c r="S89" i="32" s="1"/>
  <c r="O8" i="33"/>
  <c r="R8" i="33"/>
  <c r="O12" i="33"/>
  <c r="R12" i="33"/>
  <c r="O16" i="33"/>
  <c r="S16" i="33" s="1"/>
  <c r="R16" i="33"/>
  <c r="O23" i="33"/>
  <c r="R23" i="33"/>
  <c r="Q49" i="33"/>
  <c r="O49" i="33"/>
  <c r="S49" i="33" s="1"/>
  <c r="O51" i="33"/>
  <c r="S51" i="33" s="1"/>
  <c r="R51" i="33"/>
  <c r="Q53" i="33"/>
  <c r="O53" i="33"/>
  <c r="S53" i="33" s="1"/>
  <c r="O55" i="33"/>
  <c r="S55" i="33" s="1"/>
  <c r="R55" i="33"/>
  <c r="Q57" i="33"/>
  <c r="O57" i="33"/>
  <c r="S57" i="33" s="1"/>
  <c r="O59" i="33"/>
  <c r="S59" i="33" s="1"/>
  <c r="R59" i="33"/>
  <c r="R74" i="33"/>
  <c r="O74" i="33"/>
  <c r="S74" i="33" s="1"/>
  <c r="O78" i="33"/>
  <c r="S78" i="33" s="1"/>
  <c r="R78" i="33"/>
  <c r="R46" i="35"/>
  <c r="O46" i="35"/>
  <c r="S46" i="35" s="1"/>
  <c r="Q56" i="35"/>
  <c r="O56" i="35"/>
  <c r="S56" i="35" s="1"/>
  <c r="R78" i="35"/>
  <c r="O78" i="35"/>
  <c r="S78" i="35" s="1"/>
  <c r="Q88" i="35"/>
  <c r="O88" i="35"/>
  <c r="S88" i="35" s="1"/>
  <c r="O22" i="36"/>
  <c r="S22" i="36" s="1"/>
  <c r="R22" i="36"/>
  <c r="O27" i="36"/>
  <c r="Q41" i="36"/>
  <c r="O41" i="36"/>
  <c r="S41" i="36" s="1"/>
  <c r="R41" i="36"/>
  <c r="O43" i="36"/>
  <c r="S43" i="36" s="1"/>
  <c r="R43" i="36"/>
  <c r="Q52" i="36"/>
  <c r="O52" i="36"/>
  <c r="S52" i="36" s="1"/>
  <c r="R52" i="36"/>
  <c r="O58" i="36"/>
  <c r="S58" i="36" s="1"/>
  <c r="R58" i="36"/>
  <c r="Q80" i="36"/>
  <c r="O80" i="36"/>
  <c r="S80" i="36" s="1"/>
  <c r="R80" i="36"/>
  <c r="O9" i="37"/>
  <c r="S9" i="37" s="1"/>
  <c r="R9" i="37"/>
  <c r="O13" i="37"/>
  <c r="S13" i="37" s="1"/>
  <c r="R13" i="37"/>
  <c r="O17" i="37"/>
  <c r="S17" i="37" s="1"/>
  <c r="R17" i="37"/>
  <c r="O21" i="37"/>
  <c r="S21" i="37" s="1"/>
  <c r="R21" i="37"/>
  <c r="Q45" i="37"/>
  <c r="O45" i="37"/>
  <c r="S45" i="37" s="1"/>
  <c r="O47" i="37"/>
  <c r="S47" i="37" s="1"/>
  <c r="R47" i="37"/>
  <c r="Q49" i="37"/>
  <c r="O49" i="37"/>
  <c r="O51" i="37"/>
  <c r="S51" i="37" s="1"/>
  <c r="R51" i="37"/>
  <c r="Q53" i="37"/>
  <c r="O53" i="37"/>
  <c r="S53" i="37" s="1"/>
  <c r="O55" i="37"/>
  <c r="S55" i="37" s="1"/>
  <c r="R55" i="37"/>
  <c r="Q85" i="37"/>
  <c r="O85" i="37"/>
  <c r="O87" i="37"/>
  <c r="S87" i="37" s="1"/>
  <c r="R87" i="37"/>
  <c r="O91" i="37"/>
  <c r="S91" i="37" s="1"/>
  <c r="R91" i="37"/>
  <c r="O9" i="38"/>
  <c r="S9" i="38" s="1"/>
  <c r="R9" i="38"/>
  <c r="Q11" i="38"/>
  <c r="O11" i="38"/>
  <c r="S11" i="38" s="1"/>
  <c r="R11" i="38"/>
  <c r="O18" i="38"/>
  <c r="R18" i="38"/>
  <c r="O25" i="38"/>
  <c r="S25" i="38" s="1"/>
  <c r="R25" i="38"/>
  <c r="Q27" i="38"/>
  <c r="O27" i="38"/>
  <c r="S27" i="38" s="1"/>
  <c r="R27" i="38"/>
  <c r="Q40" i="38"/>
  <c r="O40" i="38"/>
  <c r="R40" i="38"/>
  <c r="Q49" i="38"/>
  <c r="O49" i="38"/>
  <c r="R49" i="38"/>
  <c r="O58" i="38"/>
  <c r="S58" i="38" s="1"/>
  <c r="R58" i="38"/>
  <c r="Q72" i="38"/>
  <c r="O72" i="38"/>
  <c r="S72" i="38" s="1"/>
  <c r="Q81" i="38"/>
  <c r="O81" i="38"/>
  <c r="S81" i="38" s="1"/>
  <c r="O83" i="38"/>
  <c r="S83" i="38" s="1"/>
  <c r="R83" i="38"/>
  <c r="Q88" i="38"/>
  <c r="O88" i="38"/>
  <c r="S88" i="38" s="1"/>
  <c r="Q73" i="39"/>
  <c r="O73" i="39"/>
  <c r="O86" i="39"/>
  <c r="S86" i="39" s="1"/>
  <c r="O17" i="33"/>
  <c r="S17" i="33" s="1"/>
  <c r="O26" i="33"/>
  <c r="O50" i="33"/>
  <c r="R50" i="33"/>
  <c r="O54" i="33"/>
  <c r="S54" i="33" s="1"/>
  <c r="R54" i="33"/>
  <c r="R58" i="33"/>
  <c r="O58" i="33"/>
  <c r="Q72" i="33"/>
  <c r="O72" i="33"/>
  <c r="S72" i="33" s="1"/>
  <c r="Q76" i="33"/>
  <c r="O76" i="33"/>
  <c r="S76" i="33" s="1"/>
  <c r="Q80" i="33"/>
  <c r="O80" i="33"/>
  <c r="Q84" i="33"/>
  <c r="O84" i="33"/>
  <c r="Q88" i="33"/>
  <c r="O88" i="33"/>
  <c r="Q44" i="35"/>
  <c r="O44" i="35"/>
  <c r="S44" i="35" s="1"/>
  <c r="O51" i="35"/>
  <c r="S51" i="35" s="1"/>
  <c r="Q53" i="35"/>
  <c r="O53" i="35"/>
  <c r="R53" i="35"/>
  <c r="Q76" i="35"/>
  <c r="O76" i="35"/>
  <c r="S76" i="35" s="1"/>
  <c r="O83" i="35"/>
  <c r="S83" i="35" s="1"/>
  <c r="Q85" i="35"/>
  <c r="O85" i="35"/>
  <c r="Q8" i="36"/>
  <c r="O8" i="36"/>
  <c r="R8" i="36"/>
  <c r="O18" i="36"/>
  <c r="O23" i="36"/>
  <c r="Q53" i="36"/>
  <c r="O53" i="36"/>
  <c r="S53" i="36" s="1"/>
  <c r="R53" i="36"/>
  <c r="O55" i="36"/>
  <c r="S55" i="36" s="1"/>
  <c r="Q81" i="36"/>
  <c r="O81" i="36"/>
  <c r="S81" i="36" s="1"/>
  <c r="R81" i="36"/>
  <c r="Q83" i="36"/>
  <c r="O83" i="36"/>
  <c r="S83" i="36" s="1"/>
  <c r="R83" i="36"/>
  <c r="O8" i="37"/>
  <c r="S8" i="37" s="1"/>
  <c r="R8" i="37"/>
  <c r="O12" i="37"/>
  <c r="R12" i="37"/>
  <c r="O16" i="37"/>
  <c r="R16" i="37"/>
  <c r="O20" i="37"/>
  <c r="S20" i="37" s="1"/>
  <c r="R20" i="37"/>
  <c r="O24" i="37"/>
  <c r="S24" i="37" s="1"/>
  <c r="R24" i="37"/>
  <c r="O26" i="37"/>
  <c r="R26" i="37"/>
  <c r="O46" i="37"/>
  <c r="R46" i="37"/>
  <c r="O50" i="37"/>
  <c r="S50" i="37" s="1"/>
  <c r="R50" i="37"/>
  <c r="O54" i="37"/>
  <c r="S54" i="37" s="1"/>
  <c r="R54" i="37"/>
  <c r="O86" i="37"/>
  <c r="R86" i="37"/>
  <c r="O8" i="38"/>
  <c r="S8" i="38" s="1"/>
  <c r="R8" i="38"/>
  <c r="O24" i="38"/>
  <c r="S24" i="38" s="1"/>
  <c r="R24" i="38"/>
  <c r="Q41" i="38"/>
  <c r="O41" i="38"/>
  <c r="S41" i="38" s="1"/>
  <c r="R41" i="38"/>
  <c r="O50" i="38"/>
  <c r="S50" i="38" s="1"/>
  <c r="R50" i="38"/>
  <c r="Q53" i="38"/>
  <c r="O53" i="38"/>
  <c r="S53" i="38" s="1"/>
  <c r="O55" i="38"/>
  <c r="S55" i="38" s="1"/>
  <c r="R55" i="38"/>
  <c r="O82" i="38"/>
  <c r="S82" i="38" s="1"/>
  <c r="R82" i="38"/>
  <c r="O91" i="38"/>
  <c r="S91" i="38" s="1"/>
  <c r="O43" i="39"/>
  <c r="S43" i="39" s="1"/>
  <c r="O47" i="39"/>
  <c r="S47" i="39" s="1"/>
  <c r="R47" i="39"/>
  <c r="O51" i="39"/>
  <c r="S51" i="39" s="1"/>
  <c r="R51" i="39"/>
  <c r="O55" i="39"/>
  <c r="S55" i="39" s="1"/>
  <c r="R55" i="39"/>
  <c r="O59" i="39"/>
  <c r="S59" i="39" s="1"/>
  <c r="R59" i="39"/>
  <c r="O74" i="39"/>
  <c r="S74" i="39" s="1"/>
  <c r="R74" i="39"/>
  <c r="Q84" i="39"/>
  <c r="O84" i="39"/>
  <c r="O91" i="39"/>
  <c r="S91" i="39" s="1"/>
  <c r="R91" i="39"/>
  <c r="O15" i="33"/>
  <c r="R15" i="33"/>
  <c r="O24" i="33"/>
  <c r="S24" i="33" s="1"/>
  <c r="R24" i="33"/>
  <c r="Q40" i="35"/>
  <c r="O40" i="35"/>
  <c r="S40" i="35" s="1"/>
  <c r="O47" i="35"/>
  <c r="S47" i="35" s="1"/>
  <c r="R47" i="35"/>
  <c r="Q49" i="35"/>
  <c r="O49" i="35"/>
  <c r="S49" i="35" s="1"/>
  <c r="Q72" i="35"/>
  <c r="O72" i="35"/>
  <c r="S72" i="35" s="1"/>
  <c r="O79" i="35"/>
  <c r="S79" i="35" s="1"/>
  <c r="R79" i="35"/>
  <c r="Q81" i="35"/>
  <c r="O81" i="35"/>
  <c r="S81" i="35" s="1"/>
  <c r="R81" i="35"/>
  <c r="O11" i="36"/>
  <c r="Q16" i="36"/>
  <c r="O16" i="36"/>
  <c r="R16" i="36"/>
  <c r="O21" i="36"/>
  <c r="S21" i="36" s="1"/>
  <c r="O42" i="36"/>
  <c r="S42" i="36" s="1"/>
  <c r="R42" i="36"/>
  <c r="Q57" i="36"/>
  <c r="O57" i="36"/>
  <c r="S57" i="36" s="1"/>
  <c r="R57" i="36"/>
  <c r="O59" i="36"/>
  <c r="S59" i="36" s="1"/>
  <c r="R59" i="36"/>
  <c r="O10" i="37"/>
  <c r="R10" i="37"/>
  <c r="O14" i="37"/>
  <c r="S14" i="37" s="1"/>
  <c r="R14" i="37"/>
  <c r="O18" i="37"/>
  <c r="R18" i="37"/>
  <c r="O22" i="37"/>
  <c r="O58" i="37"/>
  <c r="S58" i="37" s="1"/>
  <c r="R58" i="37"/>
  <c r="Q72" i="37"/>
  <c r="O72" i="37"/>
  <c r="S72" i="37" s="1"/>
  <c r="Q76" i="37"/>
  <c r="O76" i="37"/>
  <c r="O90" i="37"/>
  <c r="S90" i="37" s="1"/>
  <c r="R90" i="37"/>
  <c r="O10" i="38"/>
  <c r="R10" i="38"/>
  <c r="O17" i="38"/>
  <c r="R17" i="38"/>
  <c r="Q19" i="38"/>
  <c r="O19" i="38"/>
  <c r="O26" i="38"/>
  <c r="R26" i="38"/>
  <c r="O43" i="38"/>
  <c r="S43" i="38" s="1"/>
  <c r="R43" i="38"/>
  <c r="Q73" i="38"/>
  <c r="O73" i="38"/>
  <c r="O75" i="38"/>
  <c r="S75" i="38" s="1"/>
  <c r="R75" i="38"/>
  <c r="Q80" i="38"/>
  <c r="O80" i="38"/>
  <c r="S80" i="38" s="1"/>
  <c r="Q89" i="38"/>
  <c r="O89" i="38"/>
  <c r="S89" i="38" s="1"/>
  <c r="O9" i="39"/>
  <c r="S9" i="39" s="1"/>
  <c r="R9" i="39"/>
  <c r="O13" i="39"/>
  <c r="S13" i="39" s="1"/>
  <c r="R13" i="39"/>
  <c r="O17" i="39"/>
  <c r="S17" i="39" s="1"/>
  <c r="R17" i="39"/>
  <c r="O21" i="39"/>
  <c r="S21" i="39" s="1"/>
  <c r="R21" i="39"/>
  <c r="O25" i="39"/>
  <c r="S25" i="39" s="1"/>
  <c r="R25" i="39"/>
  <c r="Q41" i="39"/>
  <c r="O41" i="39"/>
  <c r="S41" i="39" s="1"/>
  <c r="Q45" i="39"/>
  <c r="O45" i="39"/>
  <c r="S45" i="39" s="1"/>
  <c r="Q49" i="39"/>
  <c r="O49" i="39"/>
  <c r="S49" i="39" s="1"/>
  <c r="Q53" i="39"/>
  <c r="O53" i="39"/>
  <c r="S53" i="39" s="1"/>
  <c r="Q57" i="39"/>
  <c r="O57" i="39"/>
  <c r="Q80" i="39"/>
  <c r="O80" i="39"/>
  <c r="O87" i="39"/>
  <c r="S87" i="39" s="1"/>
  <c r="R87" i="39"/>
  <c r="Q89" i="39"/>
  <c r="O89" i="39"/>
  <c r="Q40" i="33"/>
  <c r="O40" i="33"/>
  <c r="Q44" i="33"/>
  <c r="O44" i="33"/>
  <c r="S44" i="33" s="1"/>
  <c r="Q48" i="33"/>
  <c r="O48" i="33"/>
  <c r="S48" i="33" s="1"/>
  <c r="Q73" i="33"/>
  <c r="O73" i="33"/>
  <c r="S73" i="33" s="1"/>
  <c r="O75" i="33"/>
  <c r="S75" i="33" s="1"/>
  <c r="R75" i="33"/>
  <c r="Q77" i="33"/>
  <c r="O77" i="33"/>
  <c r="S77" i="33" s="1"/>
  <c r="O79" i="33"/>
  <c r="S79" i="33" s="1"/>
  <c r="R79" i="33"/>
  <c r="O83" i="33"/>
  <c r="S83" i="33" s="1"/>
  <c r="R83" i="33"/>
  <c r="O87" i="33"/>
  <c r="S87" i="33" s="1"/>
  <c r="R87" i="33"/>
  <c r="O91" i="33"/>
  <c r="S91" i="33" s="1"/>
  <c r="O11" i="35"/>
  <c r="R11" i="35"/>
  <c r="O15" i="35"/>
  <c r="R15" i="35"/>
  <c r="O19" i="35"/>
  <c r="R19" i="35"/>
  <c r="O23" i="35"/>
  <c r="R23" i="35"/>
  <c r="O27" i="35"/>
  <c r="R27" i="35"/>
  <c r="O43" i="35"/>
  <c r="S43" i="35" s="1"/>
  <c r="R43" i="35"/>
  <c r="Q45" i="35"/>
  <c r="R45" i="35"/>
  <c r="O45" i="35"/>
  <c r="O58" i="35"/>
  <c r="S58" i="35" s="1"/>
  <c r="R58" i="35"/>
  <c r="O75" i="35"/>
  <c r="S75" i="35" s="1"/>
  <c r="R75" i="35"/>
  <c r="Q77" i="35"/>
  <c r="O77" i="35"/>
  <c r="S77" i="35" s="1"/>
  <c r="O90" i="35"/>
  <c r="S90" i="35" s="1"/>
  <c r="O26" i="36"/>
  <c r="Q40" i="36"/>
  <c r="O40" i="36"/>
  <c r="S40" i="36" s="1"/>
  <c r="O46" i="36"/>
  <c r="S46" i="36" s="1"/>
  <c r="R46" i="36"/>
  <c r="O74" i="36"/>
  <c r="S74" i="36" s="1"/>
  <c r="R74" i="36"/>
  <c r="O90" i="36"/>
  <c r="S90" i="36" s="1"/>
  <c r="Q40" i="37"/>
  <c r="O40" i="37"/>
  <c r="S40" i="37" s="1"/>
  <c r="Q44" i="37"/>
  <c r="O44" i="37"/>
  <c r="S44" i="37" s="1"/>
  <c r="Q80" i="37"/>
  <c r="O80" i="37"/>
  <c r="S80" i="37" s="1"/>
  <c r="R80" i="37"/>
  <c r="Q84" i="37"/>
  <c r="O84" i="37"/>
  <c r="S84" i="37" s="1"/>
  <c r="O12" i="38"/>
  <c r="S12" i="38" s="1"/>
  <c r="R12" i="38"/>
  <c r="Q48" i="38"/>
  <c r="O48" i="38"/>
  <c r="S48" i="38" s="1"/>
  <c r="R48" i="38"/>
  <c r="Q57" i="38"/>
  <c r="O57" i="38"/>
  <c r="O59" i="38"/>
  <c r="S59" i="38" s="1"/>
  <c r="R59" i="38"/>
  <c r="O86" i="38"/>
  <c r="S86" i="38" s="1"/>
  <c r="R86" i="38"/>
  <c r="Q76" i="39"/>
  <c r="O76" i="39"/>
  <c r="O83" i="39"/>
  <c r="S83" i="39" s="1"/>
  <c r="R83" i="39"/>
  <c r="Q85" i="39"/>
  <c r="O85" i="39"/>
  <c r="S85" i="39" s="1"/>
  <c r="R10" i="32"/>
  <c r="O10" i="32"/>
  <c r="O14" i="32"/>
  <c r="R18" i="32"/>
  <c r="O18" i="32"/>
  <c r="Q40" i="32"/>
  <c r="O40" i="32"/>
  <c r="S40" i="32" s="1"/>
  <c r="R40" i="32"/>
  <c r="R42" i="32"/>
  <c r="O42" i="32"/>
  <c r="S42" i="32" s="1"/>
  <c r="Q45" i="32"/>
  <c r="R45" i="32"/>
  <c r="O45" i="32"/>
  <c r="S45" i="32" s="1"/>
  <c r="Q57" i="32"/>
  <c r="R57" i="32"/>
  <c r="O57" i="32"/>
  <c r="S57" i="32" s="1"/>
  <c r="Q73" i="32"/>
  <c r="O73" i="32"/>
  <c r="S73" i="32" s="1"/>
  <c r="R82" i="32"/>
  <c r="O82" i="32"/>
  <c r="S82" i="32" s="1"/>
  <c r="O20" i="33"/>
  <c r="S20" i="33" s="1"/>
  <c r="O27" i="33"/>
  <c r="R27" i="33"/>
  <c r="Q50" i="33"/>
  <c r="Q52" i="33"/>
  <c r="R52" i="33"/>
  <c r="O52" i="33"/>
  <c r="S52" i="33" s="1"/>
  <c r="Q54" i="33"/>
  <c r="Q56" i="33"/>
  <c r="O56" i="33"/>
  <c r="S56" i="33" s="1"/>
  <c r="Q58" i="33"/>
  <c r="Q81" i="33"/>
  <c r="O81" i="33"/>
  <c r="S81" i="33" s="1"/>
  <c r="Q85" i="33"/>
  <c r="O85" i="33"/>
  <c r="S85" i="33" s="1"/>
  <c r="Q89" i="33"/>
  <c r="O89" i="33"/>
  <c r="S89" i="33" s="1"/>
  <c r="Q41" i="35"/>
  <c r="O41" i="35"/>
  <c r="S41" i="35" s="1"/>
  <c r="O54" i="35"/>
  <c r="S54" i="35" s="1"/>
  <c r="R54" i="35"/>
  <c r="Q73" i="35"/>
  <c r="R73" i="35"/>
  <c r="O73" i="35"/>
  <c r="O86" i="35"/>
  <c r="S86" i="35" s="1"/>
  <c r="R86" i="35"/>
  <c r="Q9" i="36"/>
  <c r="O9" i="36"/>
  <c r="S9" i="36" s="1"/>
  <c r="O14" i="36"/>
  <c r="R14" i="36"/>
  <c r="O19" i="36"/>
  <c r="Q24" i="36"/>
  <c r="O24" i="36"/>
  <c r="S24" i="36" s="1"/>
  <c r="R24" i="36"/>
  <c r="Q42" i="36"/>
  <c r="Q44" i="36"/>
  <c r="O44" i="36"/>
  <c r="S44" i="36" s="1"/>
  <c r="R44" i="36"/>
  <c r="O50" i="36"/>
  <c r="S50" i="36" s="1"/>
  <c r="R50" i="36"/>
  <c r="Q72" i="36"/>
  <c r="O72" i="36"/>
  <c r="S72" i="36" s="1"/>
  <c r="R72" i="36"/>
  <c r="O78" i="36"/>
  <c r="S78" i="36" s="1"/>
  <c r="R78" i="36"/>
  <c r="O86" i="36"/>
  <c r="S86" i="36" s="1"/>
  <c r="R86" i="36"/>
  <c r="Q8" i="37"/>
  <c r="Q12" i="37"/>
  <c r="Q16" i="37"/>
  <c r="Q20" i="37"/>
  <c r="O27" i="37"/>
  <c r="S27" i="37" s="1"/>
  <c r="R27" i="37"/>
  <c r="Q46" i="37"/>
  <c r="Q48" i="37"/>
  <c r="O48" i="37"/>
  <c r="S48" i="37" s="1"/>
  <c r="Q50" i="37"/>
  <c r="Q52" i="37"/>
  <c r="O52" i="37"/>
  <c r="S52" i="37" s="1"/>
  <c r="R52" i="37"/>
  <c r="Q54" i="37"/>
  <c r="Q56" i="37"/>
  <c r="O56" i="37"/>
  <c r="S56" i="37" s="1"/>
  <c r="Q73" i="37"/>
  <c r="O73" i="37"/>
  <c r="S73" i="37" s="1"/>
  <c r="O75" i="37"/>
  <c r="S75" i="37" s="1"/>
  <c r="R75" i="37"/>
  <c r="Q86" i="37"/>
  <c r="Q88" i="37"/>
  <c r="O88" i="37"/>
  <c r="Q90" i="37"/>
  <c r="Q8" i="38"/>
  <c r="O14" i="38"/>
  <c r="R14" i="38"/>
  <c r="Q17" i="38"/>
  <c r="O21" i="38"/>
  <c r="S21" i="38" s="1"/>
  <c r="R21" i="38"/>
  <c r="Q23" i="38"/>
  <c r="O23" i="38"/>
  <c r="S23" i="38" s="1"/>
  <c r="R23" i="38"/>
  <c r="Q24" i="38"/>
  <c r="O42" i="38"/>
  <c r="S42" i="38" s="1"/>
  <c r="R42" i="38"/>
  <c r="Q45" i="38"/>
  <c r="O45" i="38"/>
  <c r="S45" i="38" s="1"/>
  <c r="R45" i="38"/>
  <c r="Q50" i="38"/>
  <c r="O54" i="38"/>
  <c r="S54" i="38" s="1"/>
  <c r="R54" i="38"/>
  <c r="Q77" i="38"/>
  <c r="O77" i="38"/>
  <c r="S77" i="38" s="1"/>
  <c r="R77" i="38"/>
  <c r="O79" i="38"/>
  <c r="S79" i="38" s="1"/>
  <c r="R79" i="38"/>
  <c r="Q82" i="38"/>
  <c r="Q84" i="38"/>
  <c r="O84" i="38"/>
  <c r="S84" i="38" s="1"/>
  <c r="R84" i="38"/>
  <c r="O8" i="39"/>
  <c r="S8" i="39" s="1"/>
  <c r="R8" i="39"/>
  <c r="O12" i="39"/>
  <c r="S12" i="39" s="1"/>
  <c r="R12" i="39"/>
  <c r="O16" i="39"/>
  <c r="S16" i="39" s="1"/>
  <c r="R16" i="39"/>
  <c r="O20" i="39"/>
  <c r="S20" i="39" s="1"/>
  <c r="R20" i="39"/>
  <c r="O24" i="39"/>
  <c r="S24" i="39" s="1"/>
  <c r="R24" i="39"/>
  <c r="Q72" i="39"/>
  <c r="O72" i="39"/>
  <c r="S72" i="39" s="1"/>
  <c r="O79" i="39"/>
  <c r="S79" i="39" s="1"/>
  <c r="R79" i="39"/>
  <c r="Q81" i="39"/>
  <c r="O81" i="39"/>
  <c r="S81" i="39" s="1"/>
  <c r="S12" i="36"/>
  <c r="S8" i="33"/>
  <c r="L17" i="28"/>
  <c r="R72" i="31"/>
  <c r="S16" i="36"/>
  <c r="S12" i="33"/>
  <c r="L54" i="27"/>
  <c r="L9" i="28"/>
  <c r="L79" i="31"/>
  <c r="K28" i="38"/>
  <c r="K60" i="38" s="1"/>
  <c r="K92" i="38" s="1"/>
  <c r="K28" i="32"/>
  <c r="K60" i="32" s="1"/>
  <c r="K92" i="32" s="1"/>
  <c r="R84" i="31"/>
  <c r="L55" i="28"/>
  <c r="S8" i="36"/>
  <c r="R72" i="32"/>
  <c r="L43" i="33"/>
  <c r="R52" i="32"/>
  <c r="K28" i="39"/>
  <c r="K60" i="39" s="1"/>
  <c r="K92" i="39" s="1"/>
  <c r="Q10" i="39"/>
  <c r="Q14" i="39"/>
  <c r="S14" i="39" s="1"/>
  <c r="Q18" i="39"/>
  <c r="S18" i="39" s="1"/>
  <c r="Q22" i="39"/>
  <c r="Q26" i="39"/>
  <c r="R48" i="39"/>
  <c r="Q11" i="39"/>
  <c r="Q15" i="39"/>
  <c r="Q19" i="39"/>
  <c r="Q23" i="39"/>
  <c r="Q27" i="39"/>
  <c r="S73" i="39"/>
  <c r="R49" i="39"/>
  <c r="R78" i="39"/>
  <c r="R86" i="39"/>
  <c r="Q10" i="38"/>
  <c r="Q14" i="38"/>
  <c r="Q18" i="38"/>
  <c r="Q22" i="38"/>
  <c r="S22" i="38" s="1"/>
  <c r="Q26" i="38"/>
  <c r="S49" i="38"/>
  <c r="K28" i="37"/>
  <c r="K60" i="37" s="1"/>
  <c r="K92" i="37" s="1"/>
  <c r="Q10" i="37"/>
  <c r="Q14" i="37"/>
  <c r="Q18" i="37"/>
  <c r="Q22" i="37"/>
  <c r="Q26" i="37"/>
  <c r="Q11" i="37"/>
  <c r="Q15" i="37"/>
  <c r="Q19" i="37"/>
  <c r="Q23" i="37"/>
  <c r="Q27" i="37"/>
  <c r="S57" i="37"/>
  <c r="R22" i="37"/>
  <c r="S22" i="37"/>
  <c r="K28" i="36"/>
  <c r="K60" i="36" s="1"/>
  <c r="K92" i="36" s="1"/>
  <c r="Q10" i="36"/>
  <c r="S10" i="36" s="1"/>
  <c r="Q14" i="36"/>
  <c r="Q18" i="36"/>
  <c r="Q22" i="36"/>
  <c r="Q26" i="36"/>
  <c r="R56" i="36"/>
  <c r="R76" i="36"/>
  <c r="R91" i="36"/>
  <c r="R20" i="36"/>
  <c r="S76" i="36"/>
  <c r="S84" i="36"/>
  <c r="Q11" i="36"/>
  <c r="Q15" i="36"/>
  <c r="Q19" i="36"/>
  <c r="Q23" i="36"/>
  <c r="Q27" i="36"/>
  <c r="R88" i="36"/>
  <c r="R13" i="36"/>
  <c r="R17" i="36"/>
  <c r="S13" i="36"/>
  <c r="S17" i="36"/>
  <c r="S25" i="36"/>
  <c r="R54" i="36"/>
  <c r="R82" i="36"/>
  <c r="K28" i="35"/>
  <c r="K60" i="35" s="1"/>
  <c r="K92" i="35" s="1"/>
  <c r="S52" i="35"/>
  <c r="R91" i="35"/>
  <c r="L91" i="35" s="1"/>
  <c r="Q10" i="35"/>
  <c r="Q14" i="35"/>
  <c r="Q18" i="35"/>
  <c r="Q22" i="35"/>
  <c r="S22" i="35" s="1"/>
  <c r="Q26" i="35"/>
  <c r="Q11" i="35"/>
  <c r="Q15" i="35"/>
  <c r="Q19" i="35"/>
  <c r="Q23" i="35"/>
  <c r="Q27" i="35"/>
  <c r="R17" i="35"/>
  <c r="S45" i="35"/>
  <c r="S13" i="35"/>
  <c r="S17" i="35"/>
  <c r="S21" i="35"/>
  <c r="S25" i="35"/>
  <c r="R50" i="35"/>
  <c r="L50" i="35" s="1"/>
  <c r="R74" i="35"/>
  <c r="R82" i="35"/>
  <c r="R90" i="35"/>
  <c r="K28" i="33"/>
  <c r="K60" i="33" s="1"/>
  <c r="K92" i="33" s="1"/>
  <c r="Q10" i="33"/>
  <c r="Q14" i="33"/>
  <c r="Q18" i="33"/>
  <c r="Q22" i="33"/>
  <c r="S22" i="33" s="1"/>
  <c r="Q26" i="33"/>
  <c r="Q11" i="33"/>
  <c r="Q15" i="33"/>
  <c r="Q19" i="33"/>
  <c r="Q23" i="33"/>
  <c r="Q27" i="33"/>
  <c r="R53" i="33"/>
  <c r="R57" i="33"/>
  <c r="R84" i="33"/>
  <c r="R85" i="33"/>
  <c r="R13" i="33"/>
  <c r="L13" i="33" s="1"/>
  <c r="R21" i="33"/>
  <c r="S45" i="33"/>
  <c r="R26" i="33"/>
  <c r="S18" i="33"/>
  <c r="R8" i="32"/>
  <c r="S44" i="32"/>
  <c r="S76" i="32"/>
  <c r="R20" i="32"/>
  <c r="R24" i="32"/>
  <c r="Q10" i="32"/>
  <c r="Q14" i="32"/>
  <c r="S15" i="32"/>
  <c r="Q18" i="32"/>
  <c r="Q22" i="32"/>
  <c r="Q26" i="32"/>
  <c r="Q11" i="32"/>
  <c r="Q15" i="32"/>
  <c r="Q19" i="32"/>
  <c r="S19" i="32" s="1"/>
  <c r="Q23" i="32"/>
  <c r="S24" i="32"/>
  <c r="Q27" i="32"/>
  <c r="R9" i="32"/>
  <c r="R13" i="32"/>
  <c r="L13" i="32" s="1"/>
  <c r="R17" i="32"/>
  <c r="L17" i="32" s="1"/>
  <c r="S49" i="32"/>
  <c r="S53" i="32"/>
  <c r="S90" i="32"/>
  <c r="R20" i="31"/>
  <c r="L20" i="31" s="1"/>
  <c r="S40" i="31"/>
  <c r="S48" i="31"/>
  <c r="L50" i="31"/>
  <c r="S72" i="31"/>
  <c r="K28" i="31"/>
  <c r="K60" i="31" s="1"/>
  <c r="K92" i="31" s="1"/>
  <c r="S14" i="31"/>
  <c r="L78" i="31"/>
  <c r="S18" i="31"/>
  <c r="S76" i="31"/>
  <c r="Q10" i="31"/>
  <c r="S10" i="31" s="1"/>
  <c r="Q14" i="31"/>
  <c r="S15" i="31"/>
  <c r="Q18" i="31"/>
  <c r="Q22" i="31"/>
  <c r="Q26" i="31"/>
  <c r="R91" i="31"/>
  <c r="Q11" i="31"/>
  <c r="S11" i="31" s="1"/>
  <c r="Q15" i="31"/>
  <c r="Q19" i="31"/>
  <c r="Q23" i="31"/>
  <c r="Q27" i="31"/>
  <c r="R9" i="31"/>
  <c r="R13" i="31"/>
  <c r="S81" i="31"/>
  <c r="R12" i="29"/>
  <c r="K28" i="29"/>
  <c r="K60" i="29" s="1"/>
  <c r="K92" i="29" s="1"/>
  <c r="S84" i="29"/>
  <c r="Q10" i="29"/>
  <c r="Q14" i="29"/>
  <c r="Q18" i="29"/>
  <c r="Q22" i="29"/>
  <c r="S23" i="29"/>
  <c r="Q26" i="29"/>
  <c r="S26" i="29" s="1"/>
  <c r="S27" i="29"/>
  <c r="R9" i="29"/>
  <c r="R25" i="29"/>
  <c r="L25" i="29" s="1"/>
  <c r="S41" i="29"/>
  <c r="S73" i="29"/>
  <c r="R41" i="29"/>
  <c r="R85" i="29"/>
  <c r="R90" i="29"/>
  <c r="R10" i="29"/>
  <c r="R22" i="29"/>
  <c r="R26" i="29"/>
  <c r="S90" i="29"/>
  <c r="S18" i="29"/>
  <c r="S44" i="28"/>
  <c r="S52" i="28"/>
  <c r="K28" i="28"/>
  <c r="K60" i="28" s="1"/>
  <c r="K92" i="28" s="1"/>
  <c r="R52" i="28"/>
  <c r="R56" i="28"/>
  <c r="S20" i="28"/>
  <c r="R77" i="28"/>
  <c r="R80" i="28"/>
  <c r="R8" i="28"/>
  <c r="R16" i="28"/>
  <c r="R20" i="28"/>
  <c r="R53" i="28"/>
  <c r="R90" i="28"/>
  <c r="R24" i="27"/>
  <c r="L24" i="27" s="1"/>
  <c r="K28" i="27"/>
  <c r="K60" i="27" s="1"/>
  <c r="K92" i="27" s="1"/>
  <c r="S48" i="27"/>
  <c r="Q10" i="27"/>
  <c r="Q14" i="27"/>
  <c r="S14" i="27" s="1"/>
  <c r="Q18" i="27"/>
  <c r="Q22" i="27"/>
  <c r="S22" i="27" s="1"/>
  <c r="Q26" i="27"/>
  <c r="S26" i="27" s="1"/>
  <c r="R44" i="27"/>
  <c r="R52" i="27"/>
  <c r="L52" i="27" s="1"/>
  <c r="R72" i="27"/>
  <c r="R76" i="27"/>
  <c r="L76" i="27" s="1"/>
  <c r="R84" i="27"/>
  <c r="R57" i="27"/>
  <c r="R25" i="27"/>
  <c r="S41" i="27"/>
  <c r="S45" i="27"/>
  <c r="S49" i="27"/>
  <c r="S57" i="27"/>
  <c r="S77" i="27"/>
  <c r="S25" i="27"/>
  <c r="R10" i="27"/>
  <c r="R14" i="27"/>
  <c r="R21" i="27"/>
  <c r="L83" i="31" l="1"/>
  <c r="L78" i="29"/>
  <c r="L50" i="27"/>
  <c r="L84" i="32"/>
  <c r="L48" i="31"/>
  <c r="L83" i="27"/>
  <c r="S16" i="37"/>
  <c r="L16" i="37" s="1"/>
  <c r="L87" i="31"/>
  <c r="L19" i="28"/>
  <c r="S54" i="29"/>
  <c r="R41" i="33"/>
  <c r="S27" i="33"/>
  <c r="L54" i="28"/>
  <c r="L18" i="28"/>
  <c r="L75" i="32"/>
  <c r="L50" i="32"/>
  <c r="R72" i="38"/>
  <c r="L72" i="38" s="1"/>
  <c r="S14" i="32"/>
  <c r="L58" i="36"/>
  <c r="L13" i="31"/>
  <c r="L27" i="38"/>
  <c r="L59" i="32"/>
  <c r="L59" i="38"/>
  <c r="L12" i="38"/>
  <c r="L79" i="33"/>
  <c r="L55" i="29"/>
  <c r="S11" i="33"/>
  <c r="S26" i="32"/>
  <c r="R80" i="33"/>
  <c r="R15" i="36"/>
  <c r="L15" i="36" s="1"/>
  <c r="S10" i="38"/>
  <c r="L55" i="35"/>
  <c r="L51" i="27"/>
  <c r="L82" i="31"/>
  <c r="L59" i="36"/>
  <c r="L25" i="38"/>
  <c r="L9" i="38"/>
  <c r="L51" i="37"/>
  <c r="L13" i="37"/>
  <c r="L74" i="32"/>
  <c r="R15" i="32"/>
  <c r="L15" i="32" s="1"/>
  <c r="L47" i="28"/>
  <c r="L78" i="35"/>
  <c r="L20" i="39"/>
  <c r="L58" i="32"/>
  <c r="L47" i="32"/>
  <c r="L79" i="29"/>
  <c r="L50" i="39"/>
  <c r="S18" i="36"/>
  <c r="R56" i="29"/>
  <c r="R49" i="35"/>
  <c r="R27" i="36"/>
  <c r="R76" i="38"/>
  <c r="L76" i="38" s="1"/>
  <c r="L72" i="32"/>
  <c r="L81" i="36"/>
  <c r="L55" i="37"/>
  <c r="L46" i="39"/>
  <c r="L78" i="32"/>
  <c r="L17" i="29"/>
  <c r="L51" i="31"/>
  <c r="L15" i="38"/>
  <c r="L87" i="28"/>
  <c r="L91" i="28"/>
  <c r="L26" i="28"/>
  <c r="L15" i="27"/>
  <c r="L54" i="31"/>
  <c r="L74" i="38"/>
  <c r="L59" i="35"/>
  <c r="L46" i="38"/>
  <c r="R40" i="36"/>
  <c r="L40" i="36" s="1"/>
  <c r="R53" i="38"/>
  <c r="L53" i="38" s="1"/>
  <c r="R23" i="36"/>
  <c r="R89" i="38"/>
  <c r="L8" i="33"/>
  <c r="S86" i="37"/>
  <c r="L86" i="37" s="1"/>
  <c r="R27" i="31"/>
  <c r="L27" i="31" s="1"/>
  <c r="R18" i="39"/>
  <c r="L18" i="39" s="1"/>
  <c r="L44" i="27"/>
  <c r="R24" i="28"/>
  <c r="L24" i="28" s="1"/>
  <c r="S14" i="29"/>
  <c r="L83" i="36"/>
  <c r="L51" i="33"/>
  <c r="L86" i="29"/>
  <c r="L20" i="38"/>
  <c r="L11" i="37"/>
  <c r="L80" i="32"/>
  <c r="L42" i="27"/>
  <c r="L27" i="29"/>
  <c r="S26" i="39"/>
  <c r="L26" i="39" s="1"/>
  <c r="L9" i="31"/>
  <c r="S22" i="31"/>
  <c r="S26" i="35"/>
  <c r="L26" i="35" s="1"/>
  <c r="R11" i="36"/>
  <c r="L21" i="37"/>
  <c r="L78" i="39"/>
  <c r="S22" i="39"/>
  <c r="L24" i="39"/>
  <c r="L59" i="31"/>
  <c r="L22" i="28"/>
  <c r="L74" i="29"/>
  <c r="S10" i="37"/>
  <c r="L10" i="37" s="1"/>
  <c r="L13" i="38"/>
  <c r="S78" i="28"/>
  <c r="L78" i="28" s="1"/>
  <c r="S19" i="33"/>
  <c r="L19" i="33" s="1"/>
  <c r="L54" i="38"/>
  <c r="L47" i="39"/>
  <c r="L21" i="28"/>
  <c r="L72" i="31"/>
  <c r="S15" i="33"/>
  <c r="L15" i="33" s="1"/>
  <c r="L46" i="27"/>
  <c r="L16" i="35"/>
  <c r="L47" i="33"/>
  <c r="L9" i="37"/>
  <c r="L79" i="38"/>
  <c r="L59" i="39"/>
  <c r="S10" i="32"/>
  <c r="L10" i="32" s="1"/>
  <c r="L21" i="38"/>
  <c r="L75" i="38"/>
  <c r="L42" i="29"/>
  <c r="R52" i="29"/>
  <c r="L55" i="31"/>
  <c r="L74" i="35"/>
  <c r="R19" i="36"/>
  <c r="R80" i="29"/>
  <c r="L80" i="29" s="1"/>
  <c r="L79" i="39"/>
  <c r="L42" i="38"/>
  <c r="L79" i="35"/>
  <c r="L47" i="35"/>
  <c r="L17" i="31"/>
  <c r="S18" i="27"/>
  <c r="L9" i="29"/>
  <c r="L19" i="32"/>
  <c r="L82" i="32"/>
  <c r="S76" i="39"/>
  <c r="L43" i="35"/>
  <c r="L87" i="33"/>
  <c r="L43" i="38"/>
  <c r="L87" i="37"/>
  <c r="L43" i="36"/>
  <c r="L79" i="28"/>
  <c r="L87" i="38"/>
  <c r="L24" i="29"/>
  <c r="R84" i="29"/>
  <c r="L23" i="38"/>
  <c r="L86" i="27"/>
  <c r="L25" i="37"/>
  <c r="L43" i="27"/>
  <c r="L19" i="37"/>
  <c r="S41" i="37"/>
  <c r="R21" i="32"/>
  <c r="L21" i="32" s="1"/>
  <c r="S10" i="29"/>
  <c r="L82" i="36"/>
  <c r="L50" i="38"/>
  <c r="S10" i="27"/>
  <c r="R12" i="28"/>
  <c r="L12" i="28" s="1"/>
  <c r="S26" i="33"/>
  <c r="L26" i="33" s="1"/>
  <c r="L59" i="29"/>
  <c r="S16" i="29"/>
  <c r="L16" i="29" s="1"/>
  <c r="L56" i="28"/>
  <c r="R22" i="35"/>
  <c r="S14" i="35"/>
  <c r="R81" i="38"/>
  <c r="L46" i="35"/>
  <c r="L74" i="33"/>
  <c r="R23" i="39"/>
  <c r="L46" i="28"/>
  <c r="L78" i="27"/>
  <c r="L12" i="39"/>
  <c r="L75" i="37"/>
  <c r="S85" i="35"/>
  <c r="S53" i="35"/>
  <c r="L54" i="33"/>
  <c r="L78" i="33"/>
  <c r="L55" i="33"/>
  <c r="L25" i="32"/>
  <c r="L82" i="29"/>
  <c r="L58" i="31"/>
  <c r="S46" i="33"/>
  <c r="L46" i="33" s="1"/>
  <c r="S16" i="38"/>
  <c r="L16" i="38" s="1"/>
  <c r="R11" i="32"/>
  <c r="L78" i="36"/>
  <c r="L91" i="39"/>
  <c r="L58" i="38"/>
  <c r="L11" i="38"/>
  <c r="L22" i="36"/>
  <c r="L44" i="31"/>
  <c r="L45" i="36"/>
  <c r="S49" i="36"/>
  <c r="L49" i="36" s="1"/>
  <c r="L83" i="28"/>
  <c r="R20" i="29"/>
  <c r="L20" i="29" s="1"/>
  <c r="L47" i="27"/>
  <c r="R58" i="39"/>
  <c r="L58" i="39" s="1"/>
  <c r="L90" i="37"/>
  <c r="L8" i="39"/>
  <c r="L50" i="37"/>
  <c r="L8" i="37"/>
  <c r="S85" i="36"/>
  <c r="L12" i="31"/>
  <c r="S81" i="27"/>
  <c r="L86" i="31"/>
  <c r="L90" i="35"/>
  <c r="L8" i="38"/>
  <c r="L59" i="33"/>
  <c r="R86" i="28"/>
  <c r="L86" i="28" s="1"/>
  <c r="R10" i="35"/>
  <c r="L10" i="35" s="1"/>
  <c r="S45" i="29"/>
  <c r="L59" i="27"/>
  <c r="L58" i="35"/>
  <c r="L84" i="38"/>
  <c r="L16" i="39"/>
  <c r="L40" i="32"/>
  <c r="R14" i="32"/>
  <c r="L14" i="32" s="1"/>
  <c r="L83" i="39"/>
  <c r="S40" i="33"/>
  <c r="S80" i="39"/>
  <c r="S19" i="38"/>
  <c r="L58" i="37"/>
  <c r="L51" i="39"/>
  <c r="L82" i="38"/>
  <c r="S85" i="37"/>
  <c r="L86" i="33"/>
  <c r="L74" i="28"/>
  <c r="L54" i="29"/>
  <c r="S90" i="31"/>
  <c r="R20" i="33"/>
  <c r="L20" i="33" s="1"/>
  <c r="L10" i="39"/>
  <c r="L82" i="33"/>
  <c r="S26" i="38"/>
  <c r="L26" i="38" s="1"/>
  <c r="R77" i="39"/>
  <c r="L77" i="39" s="1"/>
  <c r="S50" i="33"/>
  <c r="L50" i="33" s="1"/>
  <c r="L57" i="36"/>
  <c r="S84" i="39"/>
  <c r="L82" i="35"/>
  <c r="L90" i="38"/>
  <c r="S73" i="35"/>
  <c r="L74" i="39"/>
  <c r="R25" i="35"/>
  <c r="L25" i="35" s="1"/>
  <c r="L75" i="31"/>
  <c r="L46" i="31"/>
  <c r="L25" i="31"/>
  <c r="L13" i="29"/>
  <c r="L59" i="28"/>
  <c r="S56" i="27"/>
  <c r="S21" i="27"/>
  <c r="L21" i="27" s="1"/>
  <c r="R24" i="31"/>
  <c r="L51" i="32"/>
  <c r="S27" i="27"/>
  <c r="L27" i="27" s="1"/>
  <c r="L11" i="31"/>
  <c r="S27" i="35"/>
  <c r="L27" i="35" s="1"/>
  <c r="R90" i="36"/>
  <c r="L90" i="36" s="1"/>
  <c r="L42" i="32"/>
  <c r="L75" i="35"/>
  <c r="L75" i="33"/>
  <c r="S89" i="39"/>
  <c r="S57" i="39"/>
  <c r="L42" i="36"/>
  <c r="L55" i="38"/>
  <c r="L41" i="36"/>
  <c r="S77" i="32"/>
  <c r="L23" i="32"/>
  <c r="S48" i="36"/>
  <c r="L48" i="36" s="1"/>
  <c r="L56" i="31"/>
  <c r="L42" i="39"/>
  <c r="R25" i="33"/>
  <c r="L25" i="33" s="1"/>
  <c r="L42" i="31"/>
  <c r="L58" i="27"/>
  <c r="R53" i="29"/>
  <c r="L53" i="29" s="1"/>
  <c r="R56" i="35"/>
  <c r="L56" i="35" s="1"/>
  <c r="L54" i="36"/>
  <c r="L83" i="33"/>
  <c r="L87" i="39"/>
  <c r="S58" i="29"/>
  <c r="L58" i="29" s="1"/>
  <c r="L46" i="29"/>
  <c r="L82" i="28"/>
  <c r="R12" i="36"/>
  <c r="L12" i="36" s="1"/>
  <c r="R14" i="35"/>
  <c r="L83" i="32"/>
  <c r="L58" i="28"/>
  <c r="L55" i="27"/>
  <c r="S89" i="35"/>
  <c r="R9" i="35"/>
  <c r="L9" i="35" s="1"/>
  <c r="L87" i="27"/>
  <c r="L74" i="27"/>
  <c r="R22" i="39"/>
  <c r="S20" i="32"/>
  <c r="L20" i="32" s="1"/>
  <c r="R26" i="27"/>
  <c r="L26" i="27" s="1"/>
  <c r="S90" i="28"/>
  <c r="L51" i="28"/>
  <c r="S82" i="27"/>
  <c r="L82" i="27" s="1"/>
  <c r="L12" i="33"/>
  <c r="R48" i="27"/>
  <c r="L48" i="27" s="1"/>
  <c r="R77" i="35"/>
  <c r="L77" i="35" s="1"/>
  <c r="R49" i="31"/>
  <c r="L49" i="31" s="1"/>
  <c r="L54" i="37"/>
  <c r="R17" i="33"/>
  <c r="L17" i="33" s="1"/>
  <c r="S40" i="38"/>
  <c r="S49" i="37"/>
  <c r="L73" i="36"/>
  <c r="R82" i="39"/>
  <c r="L82" i="39" s="1"/>
  <c r="S42" i="35"/>
  <c r="L42" i="35" s="1"/>
  <c r="L8" i="29"/>
  <c r="L9" i="33"/>
  <c r="L10" i="28"/>
  <c r="L15" i="31"/>
  <c r="L11" i="33"/>
  <c r="L50" i="36"/>
  <c r="R26" i="36"/>
  <c r="S57" i="38"/>
  <c r="R21" i="36"/>
  <c r="L21" i="36" s="1"/>
  <c r="L55" i="39"/>
  <c r="L83" i="38"/>
  <c r="L47" i="37"/>
  <c r="L17" i="37"/>
  <c r="L86" i="32"/>
  <c r="L75" i="28"/>
  <c r="L42" i="28"/>
  <c r="S89" i="29"/>
  <c r="S15" i="29"/>
  <c r="L15" i="29" s="1"/>
  <c r="L43" i="31"/>
  <c r="S49" i="28"/>
  <c r="S17" i="27"/>
  <c r="S77" i="36"/>
  <c r="L27" i="33"/>
  <c r="L46" i="36"/>
  <c r="R88" i="31"/>
  <c r="L88" i="31" s="1"/>
  <c r="L14" i="28"/>
  <c r="L11" i="29"/>
  <c r="L74" i="36"/>
  <c r="L24" i="36"/>
  <c r="S14" i="36"/>
  <c r="L14" i="36" s="1"/>
  <c r="S73" i="38"/>
  <c r="S12" i="37"/>
  <c r="L12" i="37" s="1"/>
  <c r="R18" i="36"/>
  <c r="L18" i="36" s="1"/>
  <c r="R15" i="39"/>
  <c r="L15" i="39" s="1"/>
  <c r="S90" i="39"/>
  <c r="L90" i="39" s="1"/>
  <c r="S23" i="27"/>
  <c r="L23" i="27" s="1"/>
  <c r="L10" i="36"/>
  <c r="L86" i="35"/>
  <c r="L27" i="37"/>
  <c r="L19" i="29"/>
  <c r="L24" i="33"/>
  <c r="S26" i="36"/>
  <c r="S18" i="38"/>
  <c r="L18" i="38" s="1"/>
  <c r="L14" i="39"/>
  <c r="L20" i="37"/>
  <c r="S46" i="37"/>
  <c r="L46" i="37" s="1"/>
  <c r="S58" i="33"/>
  <c r="L58" i="33" s="1"/>
  <c r="S87" i="35"/>
  <c r="S74" i="37"/>
  <c r="S48" i="28"/>
  <c r="L91" i="32"/>
  <c r="L91" i="37"/>
  <c r="R91" i="27"/>
  <c r="L40" i="31"/>
  <c r="S22" i="32"/>
  <c r="L22" i="32" s="1"/>
  <c r="L90" i="33"/>
  <c r="L54" i="35"/>
  <c r="L22" i="35"/>
  <c r="L86" i="36"/>
  <c r="L53" i="36"/>
  <c r="L24" i="38"/>
  <c r="L54" i="39"/>
  <c r="S40" i="28"/>
  <c r="L27" i="39"/>
  <c r="S50" i="28"/>
  <c r="L50" i="28" s="1"/>
  <c r="S19" i="27"/>
  <c r="L19" i="27" s="1"/>
  <c r="L91" i="31"/>
  <c r="L21" i="29"/>
  <c r="L76" i="31"/>
  <c r="L24" i="37"/>
  <c r="L86" i="38"/>
  <c r="R90" i="32"/>
  <c r="L90" i="32" s="1"/>
  <c r="L21" i="31"/>
  <c r="S18" i="32"/>
  <c r="S18" i="35"/>
  <c r="L18" i="35" s="1"/>
  <c r="S14" i="38"/>
  <c r="L14" i="38" s="1"/>
  <c r="L86" i="39"/>
  <c r="R80" i="39"/>
  <c r="R19" i="38"/>
  <c r="S26" i="37"/>
  <c r="L26" i="37" s="1"/>
  <c r="R19" i="31"/>
  <c r="S11" i="39"/>
  <c r="L11" i="39" s="1"/>
  <c r="S52" i="38"/>
  <c r="S56" i="29"/>
  <c r="S24" i="31"/>
  <c r="S15" i="28"/>
  <c r="L15" i="28" s="1"/>
  <c r="S8" i="35"/>
  <c r="L8" i="35" s="1"/>
  <c r="S75" i="39"/>
  <c r="R91" i="33"/>
  <c r="L91" i="33" s="1"/>
  <c r="R43" i="39"/>
  <c r="L43" i="39" s="1"/>
  <c r="R55" i="36"/>
  <c r="L55" i="36" s="1"/>
  <c r="R83" i="35"/>
  <c r="L83" i="35" s="1"/>
  <c r="R51" i="35"/>
  <c r="L51" i="35" s="1"/>
  <c r="R85" i="36"/>
  <c r="S84" i="27"/>
  <c r="L84" i="27" s="1"/>
  <c r="S56" i="39"/>
  <c r="R42" i="33"/>
  <c r="L42" i="33" s="1"/>
  <c r="R87" i="36"/>
  <c r="S47" i="36"/>
  <c r="L47" i="36" s="1"/>
  <c r="R47" i="31"/>
  <c r="L47" i="31" s="1"/>
  <c r="S80" i="28"/>
  <c r="L80" i="28" s="1"/>
  <c r="R46" i="32"/>
  <c r="L46" i="32" s="1"/>
  <c r="R74" i="31"/>
  <c r="L74" i="31" s="1"/>
  <c r="S51" i="29"/>
  <c r="L51" i="29" s="1"/>
  <c r="S91" i="27"/>
  <c r="S9" i="32"/>
  <c r="L9" i="32" s="1"/>
  <c r="S16" i="31"/>
  <c r="L16" i="31" s="1"/>
  <c r="R23" i="29"/>
  <c r="L23" i="29" s="1"/>
  <c r="R50" i="29"/>
  <c r="L50" i="29" s="1"/>
  <c r="R75" i="29"/>
  <c r="S79" i="27"/>
  <c r="L79" i="27" s="1"/>
  <c r="R77" i="36"/>
  <c r="S84" i="33"/>
  <c r="L84" i="33" s="1"/>
  <c r="R78" i="38"/>
  <c r="L78" i="38" s="1"/>
  <c r="R78" i="37"/>
  <c r="L78" i="37" s="1"/>
  <c r="R79" i="36"/>
  <c r="L79" i="36" s="1"/>
  <c r="R42" i="37"/>
  <c r="L42" i="37" s="1"/>
  <c r="S48" i="32"/>
  <c r="L48" i="32" s="1"/>
  <c r="S76" i="29"/>
  <c r="S87" i="36"/>
  <c r="R75" i="36"/>
  <c r="L75" i="36" s="1"/>
  <c r="S91" i="29"/>
  <c r="L91" i="29" s="1"/>
  <c r="S72" i="29"/>
  <c r="S79" i="37"/>
  <c r="L79" i="37" s="1"/>
  <c r="S20" i="35"/>
  <c r="L20" i="35" s="1"/>
  <c r="R16" i="32"/>
  <c r="L16" i="32" s="1"/>
  <c r="R51" i="38"/>
  <c r="L51" i="38" s="1"/>
  <c r="R90" i="31"/>
  <c r="L90" i="31" s="1"/>
  <c r="R83" i="29"/>
  <c r="L83" i="29" s="1"/>
  <c r="S75" i="29"/>
  <c r="S21" i="33"/>
  <c r="L21" i="33" s="1"/>
  <c r="R82" i="37"/>
  <c r="L82" i="37" s="1"/>
  <c r="R8" i="31"/>
  <c r="L8" i="31" s="1"/>
  <c r="S52" i="29"/>
  <c r="L52" i="29" s="1"/>
  <c r="S44" i="29"/>
  <c r="S72" i="27"/>
  <c r="L72" i="27" s="1"/>
  <c r="R91" i="38"/>
  <c r="L91" i="38" s="1"/>
  <c r="S88" i="37"/>
  <c r="S17" i="38"/>
  <c r="L17" i="38" s="1"/>
  <c r="S76" i="37"/>
  <c r="S80" i="33"/>
  <c r="L80" i="33" s="1"/>
  <c r="S84" i="28"/>
  <c r="S48" i="39"/>
  <c r="L48" i="39" s="1"/>
  <c r="S51" i="36"/>
  <c r="L51" i="36" s="1"/>
  <c r="R87" i="32"/>
  <c r="L87" i="32" s="1"/>
  <c r="S83" i="37"/>
  <c r="L83" i="37" s="1"/>
  <c r="R87" i="35"/>
  <c r="R79" i="32"/>
  <c r="L79" i="32" s="1"/>
  <c r="R87" i="29"/>
  <c r="L87" i="29" s="1"/>
  <c r="R25" i="28"/>
  <c r="L25" i="28" s="1"/>
  <c r="S43" i="32"/>
  <c r="L43" i="32" s="1"/>
  <c r="R23" i="28"/>
  <c r="L23" i="28" s="1"/>
  <c r="S54" i="32"/>
  <c r="L54" i="32" s="1"/>
  <c r="R75" i="39"/>
  <c r="S44" i="38"/>
  <c r="R43" i="29"/>
  <c r="L43" i="29" s="1"/>
  <c r="S88" i="27"/>
  <c r="L88" i="27" s="1"/>
  <c r="R55" i="32"/>
  <c r="R16" i="27"/>
  <c r="L16" i="27" s="1"/>
  <c r="R8" i="27"/>
  <c r="L8" i="27" s="1"/>
  <c r="S55" i="32"/>
  <c r="S88" i="33"/>
  <c r="S52" i="32"/>
  <c r="L52" i="32" s="1"/>
  <c r="S27" i="28"/>
  <c r="L27" i="28" s="1"/>
  <c r="S59" i="37"/>
  <c r="L59" i="37" s="1"/>
  <c r="S88" i="28"/>
  <c r="R44" i="32"/>
  <c r="L44" i="32" s="1"/>
  <c r="S24" i="35"/>
  <c r="L24" i="35" s="1"/>
  <c r="R12" i="32"/>
  <c r="L12" i="32" s="1"/>
  <c r="S52" i="31"/>
  <c r="L52" i="31" s="1"/>
  <c r="R47" i="29"/>
  <c r="L47" i="29" s="1"/>
  <c r="S56" i="38"/>
  <c r="L56" i="38" s="1"/>
  <c r="R89" i="36"/>
  <c r="L89" i="36" s="1"/>
  <c r="S12" i="35"/>
  <c r="L12" i="35" s="1"/>
  <c r="S47" i="38"/>
  <c r="L47" i="38" s="1"/>
  <c r="R74" i="37"/>
  <c r="L74" i="37" s="1"/>
  <c r="S13" i="28"/>
  <c r="L13" i="28" s="1"/>
  <c r="S43" i="28"/>
  <c r="L43" i="28" s="1"/>
  <c r="S88" i="32"/>
  <c r="L88" i="32" s="1"/>
  <c r="S88" i="29"/>
  <c r="R11" i="28"/>
  <c r="L11" i="28" s="1"/>
  <c r="S43" i="37"/>
  <c r="L43" i="37" s="1"/>
  <c r="S72" i="28"/>
  <c r="S80" i="27"/>
  <c r="L80" i="27" s="1"/>
  <c r="S20" i="27"/>
  <c r="S12" i="27"/>
  <c r="R20" i="27"/>
  <c r="R12" i="27"/>
  <c r="R75" i="27"/>
  <c r="L75" i="27" s="1"/>
  <c r="L22" i="38"/>
  <c r="L16" i="33"/>
  <c r="L53" i="27"/>
  <c r="L12" i="29"/>
  <c r="L48" i="38"/>
  <c r="L20" i="36"/>
  <c r="L80" i="31"/>
  <c r="L52" i="28"/>
  <c r="L90" i="29"/>
  <c r="L20" i="28"/>
  <c r="L17" i="36"/>
  <c r="L84" i="29"/>
  <c r="L57" i="33"/>
  <c r="L8" i="28"/>
  <c r="L49" i="35"/>
  <c r="L52" i="35"/>
  <c r="L25" i="36"/>
  <c r="L88" i="36"/>
  <c r="L80" i="37"/>
  <c r="L73" i="28"/>
  <c r="L81" i="32"/>
  <c r="L84" i="31"/>
  <c r="L89" i="38"/>
  <c r="L45" i="38"/>
  <c r="L40" i="27"/>
  <c r="L8" i="36"/>
  <c r="L85" i="38"/>
  <c r="L41" i="38"/>
  <c r="L44" i="36"/>
  <c r="L26" i="31"/>
  <c r="L14" i="29"/>
  <c r="L77" i="31"/>
  <c r="L52" i="33"/>
  <c r="L77" i="28"/>
  <c r="L16" i="36"/>
  <c r="L76" i="32"/>
  <c r="L14" i="27"/>
  <c r="L57" i="27"/>
  <c r="L57" i="32"/>
  <c r="L89" i="35"/>
  <c r="L73" i="35"/>
  <c r="L45" i="35"/>
  <c r="L48" i="35"/>
  <c r="L18" i="33"/>
  <c r="L80" i="36"/>
  <c r="L90" i="28"/>
  <c r="L81" i="28"/>
  <c r="L85" i="33"/>
  <c r="L10" i="27"/>
  <c r="L16" i="28"/>
  <c r="L89" i="32"/>
  <c r="L45" i="32"/>
  <c r="L56" i="32"/>
  <c r="L80" i="35"/>
  <c r="L49" i="38"/>
  <c r="L25" i="39"/>
  <c r="L21" i="35"/>
  <c r="L52" i="37"/>
  <c r="L13" i="35"/>
  <c r="L91" i="36"/>
  <c r="L13" i="39"/>
  <c r="L21" i="39"/>
  <c r="R81" i="39"/>
  <c r="L81" i="39" s="1"/>
  <c r="R53" i="39"/>
  <c r="L53" i="39" s="1"/>
  <c r="R76" i="39"/>
  <c r="L17" i="39"/>
  <c r="R72" i="39"/>
  <c r="L72" i="39" s="1"/>
  <c r="S23" i="39"/>
  <c r="L49" i="39"/>
  <c r="R56" i="39"/>
  <c r="L9" i="39"/>
  <c r="R52" i="39"/>
  <c r="L52" i="39" s="1"/>
  <c r="S19" i="39"/>
  <c r="L19" i="39" s="1"/>
  <c r="R89" i="39"/>
  <c r="R73" i="39"/>
  <c r="L73" i="39" s="1"/>
  <c r="R45" i="39"/>
  <c r="L45" i="39" s="1"/>
  <c r="R88" i="39"/>
  <c r="L88" i="39" s="1"/>
  <c r="R44" i="39"/>
  <c r="L44" i="39" s="1"/>
  <c r="R85" i="39"/>
  <c r="L85" i="39" s="1"/>
  <c r="R57" i="39"/>
  <c r="R41" i="39"/>
  <c r="L41" i="39" s="1"/>
  <c r="R84" i="39"/>
  <c r="L84" i="39" s="1"/>
  <c r="R40" i="39"/>
  <c r="L40" i="39" s="1"/>
  <c r="R57" i="38"/>
  <c r="L10" i="38"/>
  <c r="R52" i="38"/>
  <c r="L81" i="38"/>
  <c r="R88" i="38"/>
  <c r="L88" i="38" s="1"/>
  <c r="R44" i="38"/>
  <c r="L77" i="38"/>
  <c r="L40" i="38"/>
  <c r="R80" i="38"/>
  <c r="L80" i="38" s="1"/>
  <c r="R73" i="38"/>
  <c r="L73" i="38" s="1"/>
  <c r="L22" i="37"/>
  <c r="R85" i="37"/>
  <c r="R57" i="37"/>
  <c r="L57" i="37" s="1"/>
  <c r="R41" i="37"/>
  <c r="R84" i="37"/>
  <c r="L84" i="37" s="1"/>
  <c r="R40" i="37"/>
  <c r="L40" i="37" s="1"/>
  <c r="L14" i="37"/>
  <c r="R81" i="37"/>
  <c r="L81" i="37" s="1"/>
  <c r="R53" i="37"/>
  <c r="L53" i="37" s="1"/>
  <c r="R76" i="37"/>
  <c r="R72" i="37"/>
  <c r="L72" i="37" s="1"/>
  <c r="S23" i="37"/>
  <c r="L23" i="37" s="1"/>
  <c r="S18" i="37"/>
  <c r="L18" i="37" s="1"/>
  <c r="R77" i="37"/>
  <c r="L77" i="37" s="1"/>
  <c r="R49" i="37"/>
  <c r="R56" i="37"/>
  <c r="L56" i="37" s="1"/>
  <c r="R89" i="37"/>
  <c r="L89" i="37" s="1"/>
  <c r="R73" i="37"/>
  <c r="L73" i="37" s="1"/>
  <c r="R45" i="37"/>
  <c r="L45" i="37" s="1"/>
  <c r="R48" i="37"/>
  <c r="L48" i="37" s="1"/>
  <c r="R88" i="37"/>
  <c r="R44" i="37"/>
  <c r="L44" i="37" s="1"/>
  <c r="S15" i="37"/>
  <c r="L15" i="37" s="1"/>
  <c r="L84" i="36"/>
  <c r="S27" i="36"/>
  <c r="S11" i="36"/>
  <c r="L13" i="36"/>
  <c r="L76" i="36"/>
  <c r="R9" i="36"/>
  <c r="L9" i="36" s="1"/>
  <c r="L72" i="36"/>
  <c r="S23" i="36"/>
  <c r="L23" i="36" s="1"/>
  <c r="L56" i="36"/>
  <c r="L52" i="36"/>
  <c r="S19" i="36"/>
  <c r="L19" i="36" s="1"/>
  <c r="L17" i="35"/>
  <c r="R72" i="35"/>
  <c r="L72" i="35" s="1"/>
  <c r="S23" i="35"/>
  <c r="L23" i="35" s="1"/>
  <c r="S19" i="35"/>
  <c r="L19" i="35" s="1"/>
  <c r="R88" i="35"/>
  <c r="L88" i="35" s="1"/>
  <c r="R44" i="35"/>
  <c r="L44" i="35" s="1"/>
  <c r="S15" i="35"/>
  <c r="L15" i="35" s="1"/>
  <c r="R85" i="35"/>
  <c r="L85" i="35" s="1"/>
  <c r="R57" i="35"/>
  <c r="L57" i="35" s="1"/>
  <c r="R41" i="35"/>
  <c r="L41" i="35" s="1"/>
  <c r="R84" i="35"/>
  <c r="L84" i="35" s="1"/>
  <c r="R40" i="35"/>
  <c r="L40" i="35" s="1"/>
  <c r="S11" i="35"/>
  <c r="L11" i="35" s="1"/>
  <c r="L81" i="35"/>
  <c r="L53" i="35"/>
  <c r="R76" i="35"/>
  <c r="L76" i="35" s="1"/>
  <c r="R81" i="33"/>
  <c r="L81" i="33" s="1"/>
  <c r="R76" i="33"/>
  <c r="L76" i="33" s="1"/>
  <c r="S14" i="33"/>
  <c r="L14" i="33" s="1"/>
  <c r="R72" i="33"/>
  <c r="L72" i="33" s="1"/>
  <c r="S23" i="33"/>
  <c r="L23" i="33" s="1"/>
  <c r="L53" i="33"/>
  <c r="S10" i="33"/>
  <c r="L10" i="33" s="1"/>
  <c r="R77" i="33"/>
  <c r="L77" i="33" s="1"/>
  <c r="R49" i="33"/>
  <c r="L49" i="33" s="1"/>
  <c r="R56" i="33"/>
  <c r="L56" i="33" s="1"/>
  <c r="L22" i="33"/>
  <c r="R89" i="33"/>
  <c r="L89" i="33" s="1"/>
  <c r="R73" i="33"/>
  <c r="L73" i="33" s="1"/>
  <c r="R45" i="33"/>
  <c r="L45" i="33" s="1"/>
  <c r="R48" i="33"/>
  <c r="L48" i="33" s="1"/>
  <c r="R88" i="33"/>
  <c r="R44" i="33"/>
  <c r="L44" i="33" s="1"/>
  <c r="L41" i="33"/>
  <c r="R40" i="33"/>
  <c r="L40" i="33" s="1"/>
  <c r="R77" i="32"/>
  <c r="L8" i="32"/>
  <c r="L18" i="32"/>
  <c r="R73" i="32"/>
  <c r="L73" i="32" s="1"/>
  <c r="S27" i="32"/>
  <c r="L27" i="32" s="1"/>
  <c r="S11" i="32"/>
  <c r="L11" i="32" s="1"/>
  <c r="R53" i="32"/>
  <c r="L53" i="32" s="1"/>
  <c r="R49" i="32"/>
  <c r="L49" i="32" s="1"/>
  <c r="L24" i="32"/>
  <c r="R85" i="32"/>
  <c r="L85" i="32" s="1"/>
  <c r="R41" i="32"/>
  <c r="L41" i="32" s="1"/>
  <c r="L26" i="32"/>
  <c r="R45" i="31"/>
  <c r="L45" i="31" s="1"/>
  <c r="L81" i="31"/>
  <c r="S23" i="31"/>
  <c r="L23" i="31" s="1"/>
  <c r="L22" i="31"/>
  <c r="L18" i="31"/>
  <c r="R73" i="31"/>
  <c r="L73" i="31" s="1"/>
  <c r="S19" i="31"/>
  <c r="L14" i="31"/>
  <c r="R57" i="31"/>
  <c r="L57" i="31" s="1"/>
  <c r="L10" i="31"/>
  <c r="R53" i="31"/>
  <c r="L53" i="31" s="1"/>
  <c r="R89" i="31"/>
  <c r="L89" i="31" s="1"/>
  <c r="R85" i="31"/>
  <c r="L85" i="31" s="1"/>
  <c r="R41" i="31"/>
  <c r="L41" i="31" s="1"/>
  <c r="R89" i="29"/>
  <c r="L89" i="29" s="1"/>
  <c r="R73" i="29"/>
  <c r="L73" i="29" s="1"/>
  <c r="R45" i="29"/>
  <c r="R72" i="29"/>
  <c r="L85" i="29"/>
  <c r="L41" i="29"/>
  <c r="R57" i="29"/>
  <c r="L57" i="29" s="1"/>
  <c r="L18" i="29"/>
  <c r="R48" i="29"/>
  <c r="L48" i="29" s="1"/>
  <c r="R88" i="29"/>
  <c r="R44" i="29"/>
  <c r="S22" i="29"/>
  <c r="L22" i="29" s="1"/>
  <c r="R81" i="29"/>
  <c r="L81" i="29" s="1"/>
  <c r="L10" i="29"/>
  <c r="R40" i="29"/>
  <c r="L40" i="29" s="1"/>
  <c r="L26" i="29"/>
  <c r="R77" i="29"/>
  <c r="L77" i="29" s="1"/>
  <c r="R49" i="29"/>
  <c r="L49" i="29" s="1"/>
  <c r="R76" i="29"/>
  <c r="R72" i="28"/>
  <c r="R45" i="28"/>
  <c r="L45" i="28" s="1"/>
  <c r="R48" i="28"/>
  <c r="R89" i="28"/>
  <c r="L89" i="28" s="1"/>
  <c r="R88" i="28"/>
  <c r="L88" i="28" s="1"/>
  <c r="R44" i="28"/>
  <c r="L44" i="28" s="1"/>
  <c r="R49" i="28"/>
  <c r="L49" i="28" s="1"/>
  <c r="R85" i="28"/>
  <c r="L85" i="28" s="1"/>
  <c r="R57" i="28"/>
  <c r="L57" i="28" s="1"/>
  <c r="R41" i="28"/>
  <c r="L41" i="28" s="1"/>
  <c r="R84" i="28"/>
  <c r="R40" i="28"/>
  <c r="L53" i="28"/>
  <c r="R76" i="28"/>
  <c r="L76" i="28" s="1"/>
  <c r="R9" i="27"/>
  <c r="L9" i="27" s="1"/>
  <c r="R49" i="27"/>
  <c r="L49" i="27" s="1"/>
  <c r="R89" i="27"/>
  <c r="L89" i="27" s="1"/>
  <c r="R45" i="27"/>
  <c r="L45" i="27" s="1"/>
  <c r="L56" i="27"/>
  <c r="L22" i="27"/>
  <c r="L90" i="27"/>
  <c r="R17" i="27"/>
  <c r="R85" i="27"/>
  <c r="L85" i="27" s="1"/>
  <c r="R41" i="27"/>
  <c r="L41" i="27" s="1"/>
  <c r="R13" i="27"/>
  <c r="L13" i="27" s="1"/>
  <c r="R81" i="27"/>
  <c r="R77" i="27"/>
  <c r="L77" i="27" s="1"/>
  <c r="L18" i="27"/>
  <c r="L25" i="27"/>
  <c r="R73" i="27"/>
  <c r="L73" i="27" s="1"/>
  <c r="L85" i="37" l="1"/>
  <c r="L57" i="38"/>
  <c r="L27" i="36"/>
  <c r="L23" i="39"/>
  <c r="L19" i="38"/>
  <c r="L22" i="39"/>
  <c r="L45" i="29"/>
  <c r="L76" i="39"/>
  <c r="L57" i="39"/>
  <c r="L17" i="27"/>
  <c r="L49" i="37"/>
  <c r="L56" i="29"/>
  <c r="L72" i="29"/>
  <c r="L52" i="38"/>
  <c r="L77" i="36"/>
  <c r="L88" i="33"/>
  <c r="L44" i="38"/>
  <c r="L88" i="29"/>
  <c r="L19" i="31"/>
  <c r="L11" i="36"/>
  <c r="L41" i="37"/>
  <c r="L85" i="36"/>
  <c r="L77" i="32"/>
  <c r="L80" i="39"/>
  <c r="L76" i="37"/>
  <c r="L12" i="27"/>
  <c r="L24" i="31"/>
  <c r="L75" i="39"/>
  <c r="L14" i="35"/>
  <c r="L81" i="27"/>
  <c r="L84" i="28"/>
  <c r="L26" i="36"/>
  <c r="L87" i="36"/>
  <c r="L40" i="28"/>
  <c r="L89" i="39"/>
  <c r="L72" i="28"/>
  <c r="L55" i="32"/>
  <c r="L75" i="29"/>
  <c r="L88" i="37"/>
  <c r="L44" i="29"/>
  <c r="L91" i="27"/>
  <c r="L76" i="29"/>
  <c r="L20" i="27"/>
  <c r="L48" i="28"/>
  <c r="L56" i="39"/>
  <c r="L87" i="35"/>
  <c r="D18" i="24"/>
  <c r="E21" i="41"/>
  <c r="C257" i="40"/>
  <c r="C256" i="40"/>
  <c r="C215" i="40"/>
  <c r="C214" i="40"/>
  <c r="C173" i="40"/>
  <c r="C172" i="40"/>
  <c r="C131" i="40"/>
  <c r="C130" i="40"/>
  <c r="C89" i="40"/>
  <c r="C88" i="40"/>
  <c r="C47" i="40"/>
  <c r="C46" i="40"/>
  <c r="C5" i="40"/>
  <c r="C4" i="40"/>
  <c r="E293" i="40"/>
  <c r="E251" i="40"/>
  <c r="E209" i="40"/>
  <c r="E167" i="40"/>
  <c r="E125" i="40"/>
  <c r="E83" i="40"/>
  <c r="E41" i="40"/>
  <c r="E293" i="19"/>
  <c r="E251" i="19"/>
  <c r="E209" i="19"/>
  <c r="E167" i="19"/>
  <c r="E125" i="19"/>
  <c r="E83" i="19"/>
  <c r="E41" i="19"/>
  <c r="D64" i="15"/>
  <c r="E159" i="14"/>
  <c r="E127" i="14"/>
  <c r="E95" i="14"/>
  <c r="E63" i="14"/>
  <c r="E31" i="14"/>
  <c r="N20" i="1"/>
  <c r="N17" i="1"/>
  <c r="H1" i="1"/>
  <c r="D395" i="13"/>
  <c r="D362" i="13"/>
  <c r="D329" i="13"/>
  <c r="D296" i="13"/>
  <c r="D263" i="13"/>
  <c r="D230" i="13"/>
  <c r="D197" i="13"/>
  <c r="D164" i="13"/>
  <c r="D131" i="13"/>
  <c r="D98" i="13"/>
  <c r="D65" i="13"/>
  <c r="D32" i="13"/>
  <c r="K104" i="12"/>
  <c r="K69" i="12"/>
  <c r="K34" i="12"/>
  <c r="E95" i="11"/>
  <c r="E63" i="11"/>
  <c r="E31" i="11"/>
  <c r="E95" i="4"/>
  <c r="E63" i="4"/>
  <c r="E31" i="4"/>
  <c r="A8" i="3"/>
  <c r="C10" i="1"/>
  <c r="B95" i="39" l="1"/>
  <c r="B63" i="39"/>
  <c r="B31" i="39"/>
  <c r="B95" i="38"/>
  <c r="B63" i="38"/>
  <c r="B31" i="38"/>
  <c r="B95" i="37"/>
  <c r="B63" i="37"/>
  <c r="B31" i="37"/>
  <c r="B95" i="36"/>
  <c r="B63" i="36"/>
  <c r="B31" i="36"/>
  <c r="B95" i="35"/>
  <c r="B63" i="35"/>
  <c r="B31" i="35"/>
  <c r="B95" i="33"/>
  <c r="B63" i="33"/>
  <c r="B31" i="33"/>
  <c r="B95" i="32"/>
  <c r="B63" i="32"/>
  <c r="B31" i="32"/>
  <c r="B95" i="31"/>
  <c r="B63" i="31"/>
  <c r="B31" i="31"/>
  <c r="B95" i="29"/>
  <c r="B63" i="29"/>
  <c r="B31" i="29"/>
  <c r="B95" i="28"/>
  <c r="B63" i="28"/>
  <c r="B31" i="28"/>
  <c r="B95" i="27"/>
  <c r="B63" i="27"/>
  <c r="B31" i="27"/>
  <c r="A9" i="3"/>
  <c r="A19" i="24"/>
  <c r="C21" i="41"/>
  <c r="C293" i="40"/>
  <c r="C251" i="40"/>
  <c r="C209" i="40"/>
  <c r="C167" i="40"/>
  <c r="C125" i="40"/>
  <c r="C83" i="40"/>
  <c r="C41" i="40"/>
  <c r="C293" i="19"/>
  <c r="C251" i="19"/>
  <c r="C209" i="19"/>
  <c r="C167" i="19"/>
  <c r="C125" i="19"/>
  <c r="C83" i="19"/>
  <c r="C41" i="19"/>
  <c r="B64" i="15"/>
  <c r="C159" i="14"/>
  <c r="C127" i="14"/>
  <c r="C95" i="14"/>
  <c r="C63" i="14"/>
  <c r="C31" i="14"/>
  <c r="B362" i="13"/>
  <c r="B395" i="13"/>
  <c r="B296" i="13"/>
  <c r="B263" i="13"/>
  <c r="B329" i="13"/>
  <c r="B230" i="13"/>
  <c r="B197" i="13"/>
  <c r="B164" i="13"/>
  <c r="B98" i="13"/>
  <c r="B131" i="13"/>
  <c r="B65" i="13"/>
  <c r="B32" i="13"/>
  <c r="B34" i="12"/>
  <c r="B104" i="12"/>
  <c r="B69" i="12"/>
  <c r="B63" i="11"/>
  <c r="B95" i="11"/>
  <c r="B31" i="11"/>
  <c r="B95" i="4"/>
  <c r="B31" i="4"/>
  <c r="B63" i="4"/>
  <c r="F12" i="24"/>
  <c r="Y8" i="11"/>
  <c r="U8" i="11"/>
  <c r="AO8" i="11" s="1"/>
  <c r="S8" i="11"/>
  <c r="AN8" i="11" s="1"/>
  <c r="Q8" i="11"/>
  <c r="O8" i="11"/>
  <c r="W8" i="11"/>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AP8" i="11"/>
  <c r="AQ8" i="11"/>
  <c r="AM8" i="11"/>
  <c r="AL8" i="11"/>
  <c r="K38" i="40"/>
  <c r="K80" i="40" s="1"/>
  <c r="K122" i="40" s="1"/>
  <c r="K164" i="40" s="1"/>
  <c r="K206" i="40" s="1"/>
  <c r="K248" i="40" s="1"/>
  <c r="K290" i="40" s="1"/>
  <c r="G12" i="24" s="1"/>
  <c r="J38" i="40"/>
  <c r="J80" i="40" s="1"/>
  <c r="J122" i="40" s="1"/>
  <c r="J164" i="40" s="1"/>
  <c r="J206" i="40" s="1"/>
  <c r="J248" i="40" s="1"/>
  <c r="J290" i="40" s="1"/>
  <c r="H141" i="13" l="1"/>
  <c r="H142" i="13"/>
  <c r="H143" i="13"/>
  <c r="H144" i="13"/>
  <c r="H145" i="13"/>
  <c r="H146" i="13"/>
  <c r="H147" i="13"/>
  <c r="H148" i="13"/>
  <c r="H149" i="13"/>
  <c r="H150" i="13"/>
  <c r="H151" i="13"/>
  <c r="H152" i="13"/>
  <c r="H153" i="13"/>
  <c r="H154" i="13"/>
  <c r="H155" i="13"/>
  <c r="H156" i="13"/>
  <c r="H157" i="13"/>
  <c r="H158" i="13"/>
  <c r="H159" i="13"/>
  <c r="L289" i="19"/>
  <c r="L288" i="19"/>
  <c r="L287" i="19"/>
  <c r="L286" i="19"/>
  <c r="L285" i="19"/>
  <c r="L284" i="19"/>
  <c r="L283" i="19"/>
  <c r="L282" i="19"/>
  <c r="L281" i="19"/>
  <c r="L280" i="19"/>
  <c r="L279" i="19"/>
  <c r="L278" i="19"/>
  <c r="L277" i="19"/>
  <c r="L276" i="19"/>
  <c r="L275" i="19"/>
  <c r="L274" i="19"/>
  <c r="L273" i="19"/>
  <c r="L272" i="19"/>
  <c r="L271" i="19"/>
  <c r="L270" i="19"/>
  <c r="L269" i="19"/>
  <c r="L268" i="19"/>
  <c r="L267" i="19"/>
  <c r="L266" i="19"/>
  <c r="L265" i="19"/>
  <c r="L264" i="19"/>
  <c r="L263" i="19"/>
  <c r="L262" i="19"/>
  <c r="L261" i="19"/>
  <c r="L260" i="19"/>
  <c r="C257" i="19"/>
  <c r="C256" i="19"/>
  <c r="A254" i="19"/>
  <c r="L247" i="19"/>
  <c r="L246" i="19"/>
  <c r="L245" i="19"/>
  <c r="L244" i="19"/>
  <c r="L243" i="19"/>
  <c r="L242" i="19"/>
  <c r="L241" i="19"/>
  <c r="L240" i="19"/>
  <c r="L239" i="19"/>
  <c r="L238" i="19"/>
  <c r="L237" i="19"/>
  <c r="L236" i="19"/>
  <c r="L235" i="19"/>
  <c r="L234" i="19"/>
  <c r="L233" i="19"/>
  <c r="L232" i="19"/>
  <c r="L231" i="19"/>
  <c r="L230" i="19"/>
  <c r="L229" i="19"/>
  <c r="L228" i="19"/>
  <c r="L227" i="19"/>
  <c r="L226" i="19"/>
  <c r="L225" i="19"/>
  <c r="L224" i="19"/>
  <c r="L223" i="19"/>
  <c r="L222" i="19"/>
  <c r="L221" i="19"/>
  <c r="L220" i="19"/>
  <c r="L219" i="19"/>
  <c r="L218" i="19"/>
  <c r="C215" i="19"/>
  <c r="C214" i="19"/>
  <c r="A212" i="19"/>
  <c r="L205" i="19"/>
  <c r="L204" i="19"/>
  <c r="L203" i="19"/>
  <c r="L202" i="19"/>
  <c r="L201" i="19"/>
  <c r="L200" i="19"/>
  <c r="L199" i="19"/>
  <c r="L198" i="19"/>
  <c r="L197" i="19"/>
  <c r="L196" i="19"/>
  <c r="L195" i="19"/>
  <c r="L194" i="19"/>
  <c r="L193" i="19"/>
  <c r="L192" i="19"/>
  <c r="L191" i="19"/>
  <c r="L190" i="19"/>
  <c r="L189" i="19"/>
  <c r="L188" i="19"/>
  <c r="L187" i="19"/>
  <c r="L186" i="19"/>
  <c r="L185" i="19"/>
  <c r="L184" i="19"/>
  <c r="L183" i="19"/>
  <c r="L182" i="19"/>
  <c r="L181" i="19"/>
  <c r="L180" i="19"/>
  <c r="L179" i="19"/>
  <c r="L178" i="19"/>
  <c r="L177" i="19"/>
  <c r="L176" i="19"/>
  <c r="C173" i="19"/>
  <c r="C172" i="19"/>
  <c r="A170" i="19"/>
  <c r="L163" i="19"/>
  <c r="L162" i="19"/>
  <c r="L161" i="19"/>
  <c r="L160" i="19"/>
  <c r="L159" i="19"/>
  <c r="L158" i="19"/>
  <c r="L157" i="19"/>
  <c r="L156" i="19"/>
  <c r="L155" i="19"/>
  <c r="L154" i="19"/>
  <c r="L153" i="19"/>
  <c r="L152" i="19"/>
  <c r="L151" i="19"/>
  <c r="L150" i="19"/>
  <c r="L149" i="19"/>
  <c r="L148" i="19"/>
  <c r="L147" i="19"/>
  <c r="L146" i="19"/>
  <c r="L145" i="19"/>
  <c r="L144" i="19"/>
  <c r="L143" i="19"/>
  <c r="L142" i="19"/>
  <c r="L141" i="19"/>
  <c r="L140" i="19"/>
  <c r="L139" i="19"/>
  <c r="L138" i="19"/>
  <c r="L137" i="19"/>
  <c r="L136" i="19"/>
  <c r="L135" i="19"/>
  <c r="L134" i="19"/>
  <c r="C131" i="19"/>
  <c r="C130" i="19"/>
  <c r="A128" i="19"/>
  <c r="L121" i="19"/>
  <c r="L120" i="19"/>
  <c r="L119" i="19"/>
  <c r="L118" i="19"/>
  <c r="L117" i="19"/>
  <c r="L116" i="19"/>
  <c r="L115" i="19"/>
  <c r="L114" i="19"/>
  <c r="L113" i="19"/>
  <c r="L112" i="19"/>
  <c r="L111" i="19"/>
  <c r="L110" i="19"/>
  <c r="L109" i="19"/>
  <c r="L108" i="19"/>
  <c r="L107" i="19"/>
  <c r="L106" i="19"/>
  <c r="L105" i="19"/>
  <c r="L104" i="19"/>
  <c r="L103" i="19"/>
  <c r="L102" i="19"/>
  <c r="L101" i="19"/>
  <c r="L100" i="19"/>
  <c r="L99" i="19"/>
  <c r="L98" i="19"/>
  <c r="L97" i="19"/>
  <c r="L96" i="19"/>
  <c r="L95" i="19"/>
  <c r="L94" i="19"/>
  <c r="L93" i="19"/>
  <c r="L92" i="19"/>
  <c r="C89" i="19"/>
  <c r="C88" i="19"/>
  <c r="A86"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C47" i="19"/>
  <c r="C46" i="19"/>
  <c r="A44" i="19"/>
  <c r="J38" i="19"/>
  <c r="J80" i="19" s="1"/>
  <c r="J122" i="19" s="1"/>
  <c r="J164" i="19" s="1"/>
  <c r="J206" i="19" s="1"/>
  <c r="J248" i="19" s="1"/>
  <c r="J290" i="19" s="1"/>
  <c r="F11" i="24" s="1"/>
  <c r="K38" i="19"/>
  <c r="K80" i="19" s="1"/>
  <c r="K122" i="19" s="1"/>
  <c r="K164" i="19" s="1"/>
  <c r="K206" i="19" s="1"/>
  <c r="K248" i="19" s="1"/>
  <c r="K290" i="19" s="1"/>
  <c r="G11" i="24" s="1"/>
  <c r="A16" i="2"/>
  <c r="D92" i="4"/>
  <c r="C60" i="4"/>
  <c r="C92" i="4" s="1"/>
  <c r="J60" i="4"/>
  <c r="J92" i="4" s="1"/>
  <c r="H60" i="4"/>
  <c r="H92" i="4" s="1"/>
  <c r="G60" i="4"/>
  <c r="G92" i="4" s="1"/>
  <c r="F60" i="4"/>
  <c r="F92" i="4" s="1"/>
  <c r="E60" i="4"/>
  <c r="E92" i="4" s="1"/>
  <c r="D60" i="4"/>
  <c r="J28" i="4"/>
  <c r="H28" i="4"/>
  <c r="G28" i="4"/>
  <c r="F28" i="4"/>
  <c r="E28" i="4"/>
  <c r="D28" i="4"/>
  <c r="C28" i="4"/>
  <c r="H25" i="1"/>
  <c r="I25" i="1"/>
  <c r="N156" i="14"/>
  <c r="N124" i="14"/>
  <c r="N60" i="14"/>
  <c r="N92" i="14"/>
  <c r="M289" i="19" l="1"/>
  <c r="M57" i="19"/>
  <c r="M156" i="19"/>
  <c r="M10" i="40"/>
  <c r="M26" i="40"/>
  <c r="M54" i="40"/>
  <c r="M70" i="40"/>
  <c r="M98" i="40"/>
  <c r="M114" i="40"/>
  <c r="M142" i="40"/>
  <c r="M158" i="40"/>
  <c r="M186" i="40"/>
  <c r="M202" i="40"/>
  <c r="M230" i="40"/>
  <c r="M246" i="40"/>
  <c r="M274" i="40"/>
  <c r="M73" i="19"/>
  <c r="M14" i="40"/>
  <c r="M30" i="40"/>
  <c r="M58" i="40"/>
  <c r="M74" i="40"/>
  <c r="M102" i="40"/>
  <c r="M118" i="40"/>
  <c r="M146" i="40"/>
  <c r="M162" i="40"/>
  <c r="M190" i="40"/>
  <c r="M218" i="40"/>
  <c r="M234" i="40"/>
  <c r="M262" i="40"/>
  <c r="M223" i="19"/>
  <c r="M18" i="40"/>
  <c r="M34" i="40"/>
  <c r="M62" i="40"/>
  <c r="M78" i="40"/>
  <c r="M106" i="40"/>
  <c r="M134" i="40"/>
  <c r="M150" i="40"/>
  <c r="M178" i="40"/>
  <c r="M194" i="40"/>
  <c r="M222" i="40"/>
  <c r="M238" i="40"/>
  <c r="M266" i="40"/>
  <c r="M140" i="19"/>
  <c r="M22" i="40"/>
  <c r="M50" i="40"/>
  <c r="M66" i="40"/>
  <c r="M94" i="40"/>
  <c r="M110" i="40"/>
  <c r="M138" i="40"/>
  <c r="M154" i="40"/>
  <c r="M182" i="40"/>
  <c r="M198" i="40"/>
  <c r="M226" i="40"/>
  <c r="M242" i="40"/>
  <c r="M270" i="40"/>
  <c r="M51" i="19"/>
  <c r="M67" i="19"/>
  <c r="M134" i="19"/>
  <c r="M150" i="19"/>
  <c r="M221" i="19"/>
  <c r="M11" i="40"/>
  <c r="M15" i="40"/>
  <c r="M19" i="40"/>
  <c r="M23" i="40"/>
  <c r="M27" i="40"/>
  <c r="M31" i="40"/>
  <c r="M35" i="40"/>
  <c r="M51" i="40"/>
  <c r="M55" i="40"/>
  <c r="M59" i="40"/>
  <c r="M63" i="40"/>
  <c r="M67" i="40"/>
  <c r="M71" i="40"/>
  <c r="M75" i="40"/>
  <c r="M79" i="40"/>
  <c r="M95" i="40"/>
  <c r="M99" i="40"/>
  <c r="M103" i="40"/>
  <c r="M107" i="40"/>
  <c r="M111" i="40"/>
  <c r="M115" i="40"/>
  <c r="M119" i="40"/>
  <c r="M135" i="40"/>
  <c r="M139" i="40"/>
  <c r="M143" i="40"/>
  <c r="M147" i="40"/>
  <c r="M151" i="40"/>
  <c r="M155" i="40"/>
  <c r="M159" i="40"/>
  <c r="M163" i="40"/>
  <c r="M179" i="40"/>
  <c r="M183" i="40"/>
  <c r="M187" i="40"/>
  <c r="M191" i="40"/>
  <c r="M195" i="40"/>
  <c r="M199" i="40"/>
  <c r="M203" i="40"/>
  <c r="M219" i="40"/>
  <c r="M223" i="40"/>
  <c r="M227" i="40"/>
  <c r="M231" i="40"/>
  <c r="M235" i="40"/>
  <c r="M239" i="40"/>
  <c r="M243" i="40"/>
  <c r="M247" i="40"/>
  <c r="M263" i="40"/>
  <c r="M267" i="40"/>
  <c r="M271" i="40"/>
  <c r="M275" i="40"/>
  <c r="M279" i="40"/>
  <c r="M283" i="40"/>
  <c r="M287" i="40"/>
  <c r="M278" i="40"/>
  <c r="M282" i="40"/>
  <c r="M286" i="40"/>
  <c r="M65" i="19"/>
  <c r="M148" i="19"/>
  <c r="M8" i="40"/>
  <c r="M12" i="40"/>
  <c r="M16" i="40"/>
  <c r="M20" i="40"/>
  <c r="M24" i="40"/>
  <c r="M28" i="40"/>
  <c r="M32" i="40"/>
  <c r="M36" i="40"/>
  <c r="M52" i="40"/>
  <c r="M56" i="40"/>
  <c r="M60" i="40"/>
  <c r="M64" i="40"/>
  <c r="M68" i="40"/>
  <c r="M72" i="40"/>
  <c r="M76" i="40"/>
  <c r="M92" i="40"/>
  <c r="M96" i="40"/>
  <c r="M100" i="40"/>
  <c r="M104" i="40"/>
  <c r="M108" i="40"/>
  <c r="M112" i="40"/>
  <c r="M116" i="40"/>
  <c r="M120" i="40"/>
  <c r="M136" i="40"/>
  <c r="M140" i="40"/>
  <c r="M144" i="40"/>
  <c r="M148" i="40"/>
  <c r="M152" i="40"/>
  <c r="M156" i="40"/>
  <c r="M160" i="40"/>
  <c r="M176" i="40"/>
  <c r="M180" i="40"/>
  <c r="M184" i="40"/>
  <c r="M188" i="40"/>
  <c r="M192" i="40"/>
  <c r="M196" i="40"/>
  <c r="M200" i="40"/>
  <c r="M204" i="40"/>
  <c r="M220" i="40"/>
  <c r="M224" i="40"/>
  <c r="M228" i="40"/>
  <c r="M232" i="40"/>
  <c r="M236" i="40"/>
  <c r="M240" i="40"/>
  <c r="M244" i="40"/>
  <c r="M260" i="40"/>
  <c r="M264" i="40"/>
  <c r="M268" i="40"/>
  <c r="M272" i="40"/>
  <c r="M276" i="40"/>
  <c r="M280" i="40"/>
  <c r="M284" i="40"/>
  <c r="M288" i="40"/>
  <c r="M59" i="19"/>
  <c r="M75" i="19"/>
  <c r="M142" i="19"/>
  <c r="M158" i="19"/>
  <c r="M9" i="40"/>
  <c r="M13" i="40"/>
  <c r="M17" i="40"/>
  <c r="M21" i="40"/>
  <c r="M25" i="40"/>
  <c r="M29" i="40"/>
  <c r="M33" i="40"/>
  <c r="M37" i="40"/>
  <c r="M53" i="40"/>
  <c r="M57" i="40"/>
  <c r="M61" i="40"/>
  <c r="M65" i="40"/>
  <c r="M69" i="40"/>
  <c r="M73" i="40"/>
  <c r="M77" i="40"/>
  <c r="M93" i="40"/>
  <c r="M97" i="40"/>
  <c r="M101" i="40"/>
  <c r="M105" i="40"/>
  <c r="M109" i="40"/>
  <c r="M113" i="40"/>
  <c r="M117" i="40"/>
  <c r="M121" i="40"/>
  <c r="M137" i="40"/>
  <c r="M141" i="40"/>
  <c r="M145" i="40"/>
  <c r="M149" i="40"/>
  <c r="M153" i="40"/>
  <c r="M157" i="40"/>
  <c r="M161" i="40"/>
  <c r="M177" i="40"/>
  <c r="M181" i="40"/>
  <c r="M185" i="40"/>
  <c r="M189" i="40"/>
  <c r="M193" i="40"/>
  <c r="M197" i="40"/>
  <c r="M201" i="40"/>
  <c r="M205" i="40"/>
  <c r="M221" i="40"/>
  <c r="M225" i="40"/>
  <c r="M229" i="40"/>
  <c r="M233" i="40"/>
  <c r="M237" i="40"/>
  <c r="M241" i="40"/>
  <c r="M245" i="40"/>
  <c r="M261" i="40"/>
  <c r="M265" i="40"/>
  <c r="M269" i="40"/>
  <c r="M273" i="40"/>
  <c r="M277" i="40"/>
  <c r="M281" i="40"/>
  <c r="M285" i="40"/>
  <c r="M289" i="40"/>
  <c r="M55" i="19"/>
  <c r="M63" i="19"/>
  <c r="M71" i="19"/>
  <c r="M79" i="19"/>
  <c r="M138" i="19"/>
  <c r="M146" i="19"/>
  <c r="M154" i="19"/>
  <c r="M162" i="19"/>
  <c r="M219" i="19"/>
  <c r="M227" i="19"/>
  <c r="M53" i="19"/>
  <c r="M61" i="19"/>
  <c r="M69" i="19"/>
  <c r="M77" i="19"/>
  <c r="M136" i="19"/>
  <c r="M144" i="19"/>
  <c r="M152" i="19"/>
  <c r="M160" i="19"/>
  <c r="M225" i="19"/>
  <c r="M92" i="19"/>
  <c r="M94" i="19"/>
  <c r="M96" i="19"/>
  <c r="M98" i="19"/>
  <c r="M100" i="19"/>
  <c r="M102" i="19"/>
  <c r="M104" i="19"/>
  <c r="M106" i="19"/>
  <c r="M108" i="19"/>
  <c r="M110" i="19"/>
  <c r="M112" i="19"/>
  <c r="M114" i="19"/>
  <c r="M116" i="19"/>
  <c r="M118" i="19"/>
  <c r="M120" i="19"/>
  <c r="M177" i="19"/>
  <c r="M179" i="19"/>
  <c r="M181" i="19"/>
  <c r="M183" i="19"/>
  <c r="M185" i="19"/>
  <c r="M187" i="19"/>
  <c r="M189" i="19"/>
  <c r="M191" i="19"/>
  <c r="M193" i="19"/>
  <c r="M195" i="19"/>
  <c r="M197" i="19"/>
  <c r="M199" i="19"/>
  <c r="M201" i="19"/>
  <c r="M203" i="19"/>
  <c r="M205" i="19"/>
  <c r="M260" i="19"/>
  <c r="M262" i="19"/>
  <c r="M264" i="19"/>
  <c r="M266" i="19"/>
  <c r="M268" i="19"/>
  <c r="M270" i="19"/>
  <c r="M272" i="19"/>
  <c r="M274" i="19"/>
  <c r="M276" i="19"/>
  <c r="M278" i="19"/>
  <c r="M280" i="19"/>
  <c r="M282" i="19"/>
  <c r="M284" i="19"/>
  <c r="M286" i="19"/>
  <c r="M288" i="19"/>
  <c r="M50" i="19"/>
  <c r="M52" i="19"/>
  <c r="M54" i="19"/>
  <c r="M56" i="19"/>
  <c r="M58" i="19"/>
  <c r="M60" i="19"/>
  <c r="M62" i="19"/>
  <c r="M64" i="19"/>
  <c r="M66" i="19"/>
  <c r="M68" i="19"/>
  <c r="M70" i="19"/>
  <c r="M72" i="19"/>
  <c r="M74" i="19"/>
  <c r="M76" i="19"/>
  <c r="M78" i="19"/>
  <c r="M135" i="19"/>
  <c r="M137" i="19"/>
  <c r="M139" i="19"/>
  <c r="M141" i="19"/>
  <c r="M143" i="19"/>
  <c r="M145" i="19"/>
  <c r="M147" i="19"/>
  <c r="M149" i="19"/>
  <c r="M151" i="19"/>
  <c r="M153" i="19"/>
  <c r="M155" i="19"/>
  <c r="M157" i="19"/>
  <c r="M159" i="19"/>
  <c r="M161" i="19"/>
  <c r="M163" i="19"/>
  <c r="M218" i="19"/>
  <c r="M220" i="19"/>
  <c r="M222" i="19"/>
  <c r="M224" i="19"/>
  <c r="M226" i="19"/>
  <c r="M228" i="19"/>
  <c r="M230" i="19"/>
  <c r="M232" i="19"/>
  <c r="M234" i="19"/>
  <c r="M236" i="19"/>
  <c r="M238" i="19"/>
  <c r="M240" i="19"/>
  <c r="M242" i="19"/>
  <c r="M244" i="19"/>
  <c r="M246" i="19"/>
  <c r="M229" i="19"/>
  <c r="M231" i="19"/>
  <c r="M233" i="19"/>
  <c r="M235" i="19"/>
  <c r="M237" i="19"/>
  <c r="M239" i="19"/>
  <c r="M241" i="19"/>
  <c r="M243" i="19"/>
  <c r="M245" i="19"/>
  <c r="M247" i="19"/>
  <c r="M93" i="19"/>
  <c r="M95" i="19"/>
  <c r="M97" i="19"/>
  <c r="M99" i="19"/>
  <c r="M101" i="19"/>
  <c r="M103" i="19"/>
  <c r="M105" i="19"/>
  <c r="M107" i="19"/>
  <c r="M109" i="19"/>
  <c r="M111" i="19"/>
  <c r="M113" i="19"/>
  <c r="M115" i="19"/>
  <c r="M117" i="19"/>
  <c r="M119" i="19"/>
  <c r="M121" i="19"/>
  <c r="M176" i="19"/>
  <c r="M178" i="19"/>
  <c r="M180" i="19"/>
  <c r="M182" i="19"/>
  <c r="M184" i="19"/>
  <c r="M186" i="19"/>
  <c r="M188" i="19"/>
  <c r="M190" i="19"/>
  <c r="M192" i="19"/>
  <c r="M194" i="19"/>
  <c r="M196" i="19"/>
  <c r="M198" i="19"/>
  <c r="M200" i="19"/>
  <c r="M202" i="19"/>
  <c r="M204" i="19"/>
  <c r="M261" i="19"/>
  <c r="M263" i="19"/>
  <c r="M265" i="19"/>
  <c r="M267" i="19"/>
  <c r="M269" i="19"/>
  <c r="M271" i="19"/>
  <c r="M273" i="19"/>
  <c r="M275" i="19"/>
  <c r="M277" i="19"/>
  <c r="M279" i="19"/>
  <c r="M281" i="19"/>
  <c r="M283" i="19"/>
  <c r="M285" i="19"/>
  <c r="M287" i="19"/>
  <c r="P50" i="14"/>
  <c r="P122" i="14"/>
  <c r="K20" i="15"/>
  <c r="P13" i="14"/>
  <c r="P79" i="14"/>
  <c r="P123" i="14"/>
  <c r="P143" i="14"/>
  <c r="P151" i="14"/>
  <c r="K59" i="15"/>
  <c r="K51" i="15"/>
  <c r="K43" i="15"/>
  <c r="K35" i="15"/>
  <c r="K27" i="15"/>
  <c r="K19" i="15"/>
  <c r="K11" i="15"/>
  <c r="M35" i="19"/>
  <c r="M27" i="19"/>
  <c r="M19" i="19"/>
  <c r="M11" i="19"/>
  <c r="P8" i="14"/>
  <c r="P20" i="14"/>
  <c r="P12" i="14"/>
  <c r="P44" i="14"/>
  <c r="P52" i="14"/>
  <c r="P72" i="14"/>
  <c r="P80" i="14"/>
  <c r="P88" i="14"/>
  <c r="P108" i="14"/>
  <c r="P116" i="14"/>
  <c r="P136" i="14"/>
  <c r="P144" i="14"/>
  <c r="P152" i="14"/>
  <c r="K58" i="15"/>
  <c r="K50" i="15"/>
  <c r="K42" i="15"/>
  <c r="K34" i="15"/>
  <c r="K26" i="15"/>
  <c r="K18" i="15"/>
  <c r="K10" i="15"/>
  <c r="M34" i="19"/>
  <c r="M26" i="19"/>
  <c r="M18" i="19"/>
  <c r="M10" i="19"/>
  <c r="P58" i="14"/>
  <c r="P114" i="14"/>
  <c r="K28" i="15"/>
  <c r="P21" i="14"/>
  <c r="P59" i="14"/>
  <c r="P107" i="14"/>
  <c r="P11" i="14"/>
  <c r="P53" i="14"/>
  <c r="P73" i="14"/>
  <c r="P81" i="14"/>
  <c r="P89" i="14"/>
  <c r="P109" i="14"/>
  <c r="P117" i="14"/>
  <c r="P137" i="14"/>
  <c r="P145" i="14"/>
  <c r="P153" i="14"/>
  <c r="K57" i="15"/>
  <c r="K49" i="15"/>
  <c r="K41" i="15"/>
  <c r="K33" i="15"/>
  <c r="K25" i="15"/>
  <c r="K17" i="15"/>
  <c r="K9" i="15"/>
  <c r="M33" i="19"/>
  <c r="M25" i="19"/>
  <c r="M17" i="19"/>
  <c r="M9" i="19"/>
  <c r="P14" i="14"/>
  <c r="P106" i="14"/>
  <c r="K12" i="15"/>
  <c r="P43" i="14"/>
  <c r="P115" i="14"/>
  <c r="P19" i="14"/>
  <c r="P18" i="14"/>
  <c r="P46" i="14"/>
  <c r="P82" i="14"/>
  <c r="P110" i="14"/>
  <c r="P146" i="14"/>
  <c r="K48" i="15"/>
  <c r="K16" i="15"/>
  <c r="M24" i="19"/>
  <c r="M16" i="19"/>
  <c r="P51" i="14"/>
  <c r="P87" i="14"/>
  <c r="P27" i="14"/>
  <c r="P45" i="14"/>
  <c r="P26" i="14"/>
  <c r="P10" i="14"/>
  <c r="P54" i="14"/>
  <c r="P74" i="14"/>
  <c r="P90" i="14"/>
  <c r="P118" i="14"/>
  <c r="P138" i="14"/>
  <c r="P154" i="14"/>
  <c r="K56" i="15"/>
  <c r="K40" i="15"/>
  <c r="K32" i="15"/>
  <c r="K24" i="15"/>
  <c r="M8" i="19"/>
  <c r="M32" i="19"/>
  <c r="P25" i="14"/>
  <c r="P17" i="14"/>
  <c r="P9" i="14"/>
  <c r="P47" i="14"/>
  <c r="P55" i="14"/>
  <c r="P75" i="14"/>
  <c r="P83" i="14"/>
  <c r="P91" i="14"/>
  <c r="P111" i="14"/>
  <c r="P119" i="14"/>
  <c r="P139" i="14"/>
  <c r="P147" i="14"/>
  <c r="P155" i="14"/>
  <c r="K55" i="15"/>
  <c r="K47" i="15"/>
  <c r="K39" i="15"/>
  <c r="K31" i="15"/>
  <c r="K23" i="15"/>
  <c r="K15" i="15"/>
  <c r="M31" i="19"/>
  <c r="M23" i="19"/>
  <c r="M15" i="19"/>
  <c r="P86" i="14"/>
  <c r="K52" i="15"/>
  <c r="P24" i="14"/>
  <c r="P40" i="14"/>
  <c r="P48" i="14"/>
  <c r="P56" i="14"/>
  <c r="P76" i="14"/>
  <c r="P84" i="14"/>
  <c r="P104" i="14"/>
  <c r="P112" i="14"/>
  <c r="P120" i="14"/>
  <c r="P140" i="14"/>
  <c r="P148" i="14"/>
  <c r="K54" i="15"/>
  <c r="K46" i="15"/>
  <c r="K38" i="15"/>
  <c r="K30" i="15"/>
  <c r="K22" i="15"/>
  <c r="K14" i="15"/>
  <c r="M30" i="19"/>
  <c r="M22" i="19"/>
  <c r="M14" i="19"/>
  <c r="P22" i="14"/>
  <c r="P78" i="14"/>
  <c r="P150" i="14"/>
  <c r="K36" i="15"/>
  <c r="P16" i="14"/>
  <c r="P23" i="14"/>
  <c r="P15" i="14"/>
  <c r="P41" i="14"/>
  <c r="P49" i="14"/>
  <c r="P57" i="14"/>
  <c r="P77" i="14"/>
  <c r="P85" i="14"/>
  <c r="P105" i="14"/>
  <c r="P113" i="14"/>
  <c r="P121" i="14"/>
  <c r="P141" i="14"/>
  <c r="P149" i="14"/>
  <c r="K53" i="15"/>
  <c r="K45" i="15"/>
  <c r="K37" i="15"/>
  <c r="K29" i="15"/>
  <c r="K21" i="15"/>
  <c r="K13" i="15"/>
  <c r="M37" i="19"/>
  <c r="M29" i="19"/>
  <c r="M21" i="19"/>
  <c r="M13" i="19"/>
  <c r="P42" i="14"/>
  <c r="P142" i="14"/>
  <c r="K8" i="15"/>
  <c r="K44" i="15"/>
  <c r="M36" i="19"/>
  <c r="M28" i="19"/>
  <c r="M20" i="19"/>
  <c r="M12" i="19"/>
  <c r="D158" i="13"/>
  <c r="D157" i="13"/>
  <c r="D156" i="13"/>
  <c r="D155" i="13"/>
  <c r="D154" i="13"/>
  <c r="D152" i="13"/>
  <c r="D150" i="13"/>
  <c r="D148" i="13"/>
  <c r="D147" i="13"/>
  <c r="D146" i="13"/>
  <c r="D142" i="13"/>
  <c r="D141" i="13"/>
  <c r="D126" i="13"/>
  <c r="D125" i="13"/>
  <c r="D124" i="13"/>
  <c r="D123" i="13"/>
  <c r="D122" i="13"/>
  <c r="D121" i="13"/>
  <c r="D120" i="13"/>
  <c r="D119" i="13"/>
  <c r="D118" i="13"/>
  <c r="D117" i="13"/>
  <c r="D116" i="13"/>
  <c r="D115" i="13"/>
  <c r="D114" i="13"/>
  <c r="D113" i="13"/>
  <c r="D112" i="13"/>
  <c r="D111" i="13"/>
  <c r="D110" i="13"/>
  <c r="D109" i="13"/>
  <c r="D108" i="13"/>
  <c r="D93" i="13"/>
  <c r="D92" i="13"/>
  <c r="D91" i="13"/>
  <c r="D90" i="13"/>
  <c r="D89" i="13"/>
  <c r="D88" i="13"/>
  <c r="D87" i="13"/>
  <c r="D86" i="13"/>
  <c r="D85" i="13"/>
  <c r="D84" i="13"/>
  <c r="D83" i="13"/>
  <c r="D82" i="13"/>
  <c r="D81" i="13"/>
  <c r="D80" i="13"/>
  <c r="D79" i="13"/>
  <c r="D78" i="13"/>
  <c r="D77" i="13"/>
  <c r="D76" i="13"/>
  <c r="D75" i="13"/>
  <c r="D74" i="13"/>
  <c r="D60" i="13"/>
  <c r="D59" i="13"/>
  <c r="D58" i="13"/>
  <c r="D57" i="13"/>
  <c r="D56" i="13"/>
  <c r="D55" i="13"/>
  <c r="D54" i="13"/>
  <c r="D53" i="13"/>
  <c r="D52" i="13"/>
  <c r="D51" i="13"/>
  <c r="D50" i="13"/>
  <c r="D49" i="13"/>
  <c r="D48" i="13"/>
  <c r="D47" i="13"/>
  <c r="D46" i="13"/>
  <c r="D45" i="13"/>
  <c r="D44" i="13"/>
  <c r="D43" i="13"/>
  <c r="D42" i="13"/>
  <c r="D41" i="13"/>
  <c r="D27" i="13"/>
  <c r="D26" i="13"/>
  <c r="D25" i="13"/>
  <c r="D24" i="13"/>
  <c r="D23" i="13"/>
  <c r="D22" i="13"/>
  <c r="D21" i="13"/>
  <c r="D20" i="13"/>
  <c r="D19" i="13"/>
  <c r="D18" i="13"/>
  <c r="D17" i="13"/>
  <c r="D16" i="13"/>
  <c r="D15" i="13"/>
  <c r="D14" i="13"/>
  <c r="D13" i="13"/>
  <c r="D12" i="13"/>
  <c r="D11" i="13"/>
  <c r="D10" i="13"/>
  <c r="D9" i="13"/>
  <c r="D151" i="13"/>
  <c r="D145" i="13"/>
  <c r="D149" i="13"/>
  <c r="D140" i="13"/>
  <c r="D153" i="13"/>
  <c r="D144" i="13"/>
  <c r="D143" i="13"/>
  <c r="D159" i="13"/>
  <c r="D107" i="13"/>
  <c r="D8" i="13"/>
  <c r="C158" i="13" l="1"/>
  <c r="C157" i="13"/>
  <c r="C156" i="13"/>
  <c r="C155" i="13"/>
  <c r="C154" i="13"/>
  <c r="C152" i="13"/>
  <c r="C150" i="13"/>
  <c r="C148" i="13"/>
  <c r="C147" i="13"/>
  <c r="C146" i="13"/>
  <c r="C142" i="13"/>
  <c r="C141" i="13"/>
  <c r="C126" i="13"/>
  <c r="C125" i="13"/>
  <c r="C124" i="13"/>
  <c r="C123" i="13"/>
  <c r="C122" i="13"/>
  <c r="C121" i="13"/>
  <c r="C120" i="13"/>
  <c r="C119" i="13"/>
  <c r="C118" i="13"/>
  <c r="C117" i="13"/>
  <c r="C116" i="13"/>
  <c r="C115" i="13"/>
  <c r="C114" i="13"/>
  <c r="C113" i="13"/>
  <c r="C112" i="13"/>
  <c r="C111" i="13"/>
  <c r="C110" i="13"/>
  <c r="C109" i="13"/>
  <c r="C108" i="13"/>
  <c r="C93" i="13"/>
  <c r="C92" i="13"/>
  <c r="C91" i="13"/>
  <c r="C90" i="13"/>
  <c r="C89" i="13"/>
  <c r="C88" i="13"/>
  <c r="C85" i="13"/>
  <c r="C84" i="13"/>
  <c r="C83" i="13"/>
  <c r="C82" i="13"/>
  <c r="C81" i="13"/>
  <c r="C80" i="13"/>
  <c r="C79" i="13"/>
  <c r="C78" i="13"/>
  <c r="C77" i="13"/>
  <c r="C76" i="13"/>
  <c r="C75" i="13"/>
  <c r="C74" i="13"/>
  <c r="C60" i="13"/>
  <c r="C59" i="13"/>
  <c r="C58" i="13"/>
  <c r="C57" i="13"/>
  <c r="C56" i="13"/>
  <c r="C55" i="13"/>
  <c r="C54" i="13"/>
  <c r="C53" i="13"/>
  <c r="C52" i="13"/>
  <c r="C51" i="13"/>
  <c r="C50" i="13"/>
  <c r="C49" i="13"/>
  <c r="C48" i="13"/>
  <c r="C47" i="13"/>
  <c r="C46" i="13"/>
  <c r="C45" i="13"/>
  <c r="C44" i="13"/>
  <c r="C43" i="13"/>
  <c r="C42" i="13"/>
  <c r="C27" i="13"/>
  <c r="C26" i="13"/>
  <c r="C25" i="13"/>
  <c r="C24" i="13"/>
  <c r="C23" i="13"/>
  <c r="C22" i="13"/>
  <c r="C21" i="13"/>
  <c r="C20" i="13"/>
  <c r="C19" i="13"/>
  <c r="C18" i="13"/>
  <c r="C17" i="13"/>
  <c r="C16" i="13"/>
  <c r="C15" i="13"/>
  <c r="C14" i="13"/>
  <c r="C13" i="13"/>
  <c r="C12" i="13"/>
  <c r="C11" i="13"/>
  <c r="C10" i="13"/>
  <c r="C41" i="13"/>
  <c r="C87" i="13"/>
  <c r="C86" i="13"/>
  <c r="C9" i="13"/>
  <c r="C151" i="13"/>
  <c r="C145" i="13"/>
  <c r="C149" i="13"/>
  <c r="C153" i="13"/>
  <c r="C144" i="13"/>
  <c r="C143" i="13"/>
  <c r="C159" i="13"/>
  <c r="C107" i="13"/>
  <c r="C8" i="13"/>
  <c r="L9" i="19" l="1"/>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8" i="15"/>
  <c r="M8" i="14"/>
  <c r="H60" i="15"/>
  <c r="F10" i="24" s="1"/>
  <c r="C19" i="2" l="1"/>
  <c r="C25" i="2"/>
  <c r="C26" i="2"/>
  <c r="J48" i="15" l="1"/>
  <c r="J49" i="15"/>
  <c r="J50" i="15"/>
  <c r="J51" i="15"/>
  <c r="J52" i="15"/>
  <c r="J53" i="15"/>
  <c r="J54" i="15"/>
  <c r="J55" i="15"/>
  <c r="J56" i="15"/>
  <c r="J57" i="15"/>
  <c r="J58" i="15"/>
  <c r="J59" i="15"/>
  <c r="E4" i="1" l="1"/>
  <c r="E2" i="1" l="1"/>
  <c r="K9" i="12"/>
  <c r="N796" i="14"/>
  <c r="N764" i="14"/>
  <c r="N732" i="14"/>
  <c r="N700" i="14"/>
  <c r="N668" i="14"/>
  <c r="N636" i="14"/>
  <c r="N604" i="14"/>
  <c r="N572" i="14"/>
  <c r="N540" i="14"/>
  <c r="N508" i="14"/>
  <c r="N476" i="14"/>
  <c r="N444" i="14"/>
  <c r="N412" i="14"/>
  <c r="N380" i="14"/>
  <c r="N348" i="14"/>
  <c r="N316" i="14"/>
  <c r="N284" i="14"/>
  <c r="N252" i="14"/>
  <c r="N220" i="14"/>
  <c r="N188" i="14"/>
  <c r="N391" i="13"/>
  <c r="N358" i="13"/>
  <c r="N325" i="13"/>
  <c r="N292" i="13"/>
  <c r="N259" i="13"/>
  <c r="N226" i="13"/>
  <c r="N193" i="13"/>
  <c r="N160" i="13"/>
  <c r="N127" i="13"/>
  <c r="N94" i="13"/>
  <c r="N61" i="13"/>
  <c r="Q98" i="12"/>
  <c r="Q63" i="12"/>
  <c r="T91" i="4"/>
  <c r="T59" i="4"/>
  <c r="U1" i="4" s="1"/>
  <c r="O1" i="14" l="1"/>
  <c r="R1" i="12"/>
  <c r="O1" i="13"/>
  <c r="C773" i="14"/>
  <c r="C772" i="14"/>
  <c r="C741" i="14"/>
  <c r="C740" i="14"/>
  <c r="C709" i="14"/>
  <c r="C708" i="14"/>
  <c r="C677" i="14"/>
  <c r="C676" i="14"/>
  <c r="C645" i="14"/>
  <c r="C644" i="14"/>
  <c r="C613" i="14"/>
  <c r="C612" i="14"/>
  <c r="C581" i="14"/>
  <c r="C580" i="14"/>
  <c r="C549" i="14"/>
  <c r="C548" i="14"/>
  <c r="C517" i="14"/>
  <c r="C516" i="14"/>
  <c r="C485" i="14"/>
  <c r="C484" i="14"/>
  <c r="C453" i="14"/>
  <c r="C452" i="14"/>
  <c r="C421" i="14"/>
  <c r="C420" i="14"/>
  <c r="C389" i="14"/>
  <c r="C388" i="14"/>
  <c r="C357" i="14"/>
  <c r="C356" i="14"/>
  <c r="C325" i="14"/>
  <c r="C324" i="14"/>
  <c r="C293" i="14"/>
  <c r="C292" i="14"/>
  <c r="C261" i="14"/>
  <c r="C260" i="14"/>
  <c r="C229" i="14"/>
  <c r="C228" i="14"/>
  <c r="C197" i="14"/>
  <c r="C196" i="14"/>
  <c r="C165" i="14"/>
  <c r="C164" i="14"/>
  <c r="C133" i="14"/>
  <c r="C132" i="14"/>
  <c r="C101" i="14"/>
  <c r="C100" i="14"/>
  <c r="C69" i="14"/>
  <c r="C68" i="14"/>
  <c r="C37" i="14"/>
  <c r="C36" i="14"/>
  <c r="C368" i="13"/>
  <c r="C367" i="13"/>
  <c r="A365" i="13"/>
  <c r="C335" i="13"/>
  <c r="C334" i="13"/>
  <c r="A332" i="13"/>
  <c r="C302" i="13"/>
  <c r="C301" i="13"/>
  <c r="A299" i="13"/>
  <c r="C269" i="13"/>
  <c r="C268" i="13"/>
  <c r="A266" i="13"/>
  <c r="C236" i="13"/>
  <c r="C235" i="13"/>
  <c r="A233" i="13"/>
  <c r="C203" i="13"/>
  <c r="C202" i="13"/>
  <c r="A200" i="13"/>
  <c r="C170" i="13"/>
  <c r="C169" i="13"/>
  <c r="A167" i="13"/>
  <c r="M795" i="14" l="1"/>
  <c r="M794" i="14"/>
  <c r="M793" i="14"/>
  <c r="M792" i="14"/>
  <c r="M791" i="14"/>
  <c r="M790" i="14"/>
  <c r="M789" i="14"/>
  <c r="M788" i="14"/>
  <c r="M787" i="14"/>
  <c r="M786" i="14"/>
  <c r="M785" i="14"/>
  <c r="M784" i="14"/>
  <c r="M783" i="14"/>
  <c r="M782" i="14"/>
  <c r="M781" i="14"/>
  <c r="M780" i="14"/>
  <c r="M779" i="14"/>
  <c r="M778" i="14"/>
  <c r="M777" i="14"/>
  <c r="M776" i="14"/>
  <c r="A770" i="14"/>
  <c r="M763" i="14"/>
  <c r="M762" i="14"/>
  <c r="M761" i="14"/>
  <c r="M760" i="14"/>
  <c r="M759" i="14"/>
  <c r="M758" i="14"/>
  <c r="M757" i="14"/>
  <c r="M756" i="14"/>
  <c r="M755" i="14"/>
  <c r="M754" i="14"/>
  <c r="M753" i="14"/>
  <c r="M752" i="14"/>
  <c r="M751" i="14"/>
  <c r="M750" i="14"/>
  <c r="M749" i="14"/>
  <c r="M748" i="14"/>
  <c r="M747" i="14"/>
  <c r="M746" i="14"/>
  <c r="M745" i="14"/>
  <c r="M744" i="14"/>
  <c r="A738" i="14"/>
  <c r="M731" i="14"/>
  <c r="M730" i="14"/>
  <c r="M729" i="14"/>
  <c r="M728" i="14"/>
  <c r="M727" i="14"/>
  <c r="M726" i="14"/>
  <c r="M725" i="14"/>
  <c r="M724" i="14"/>
  <c r="M723" i="14"/>
  <c r="M722" i="14"/>
  <c r="M721" i="14"/>
  <c r="M720" i="14"/>
  <c r="M719" i="14"/>
  <c r="M718" i="14"/>
  <c r="M717" i="14"/>
  <c r="M716" i="14"/>
  <c r="M715" i="14"/>
  <c r="M714" i="14"/>
  <c r="M713" i="14"/>
  <c r="M712" i="14"/>
  <c r="A706" i="14"/>
  <c r="M699" i="14"/>
  <c r="M698" i="14"/>
  <c r="M697" i="14"/>
  <c r="M696" i="14"/>
  <c r="M695" i="14"/>
  <c r="M694" i="14"/>
  <c r="M693" i="14"/>
  <c r="M692" i="14"/>
  <c r="M691" i="14"/>
  <c r="M690" i="14"/>
  <c r="M689" i="14"/>
  <c r="M688" i="14"/>
  <c r="M687" i="14"/>
  <c r="M686" i="14"/>
  <c r="M685" i="14"/>
  <c r="M684" i="14"/>
  <c r="M683" i="14"/>
  <c r="M682" i="14"/>
  <c r="M681" i="14"/>
  <c r="M680" i="14"/>
  <c r="A674" i="14"/>
  <c r="M667" i="14"/>
  <c r="M666" i="14"/>
  <c r="M665" i="14"/>
  <c r="M664" i="14"/>
  <c r="M663" i="14"/>
  <c r="M662" i="14"/>
  <c r="M661" i="14"/>
  <c r="M660" i="14"/>
  <c r="M659" i="14"/>
  <c r="M658" i="14"/>
  <c r="M657" i="14"/>
  <c r="M656" i="14"/>
  <c r="M655" i="14"/>
  <c r="M654" i="14"/>
  <c r="M653" i="14"/>
  <c r="M652" i="14"/>
  <c r="M651" i="14"/>
  <c r="M650" i="14"/>
  <c r="M649" i="14"/>
  <c r="M648" i="14"/>
  <c r="A642" i="14"/>
  <c r="M635" i="14"/>
  <c r="M634" i="14"/>
  <c r="M633" i="14"/>
  <c r="M632" i="14"/>
  <c r="M631" i="14"/>
  <c r="M630" i="14"/>
  <c r="M629" i="14"/>
  <c r="M628" i="14"/>
  <c r="M627" i="14"/>
  <c r="M626" i="14"/>
  <c r="M625" i="14"/>
  <c r="M624" i="14"/>
  <c r="M623" i="14"/>
  <c r="M622" i="14"/>
  <c r="M621" i="14"/>
  <c r="M620" i="14"/>
  <c r="M619" i="14"/>
  <c r="M618" i="14"/>
  <c r="M617" i="14"/>
  <c r="M616" i="14"/>
  <c r="A610" i="14"/>
  <c r="M603" i="14"/>
  <c r="M602" i="14"/>
  <c r="M601" i="14"/>
  <c r="M600" i="14"/>
  <c r="M599" i="14"/>
  <c r="M598" i="14"/>
  <c r="M597" i="14"/>
  <c r="M596" i="14"/>
  <c r="M595" i="14"/>
  <c r="M594" i="14"/>
  <c r="M593" i="14"/>
  <c r="M592" i="14"/>
  <c r="M591" i="14"/>
  <c r="M590" i="14"/>
  <c r="M589" i="14"/>
  <c r="M588" i="14"/>
  <c r="M587" i="14"/>
  <c r="M586" i="14"/>
  <c r="M585" i="14"/>
  <c r="M584" i="14"/>
  <c r="A578" i="14"/>
  <c r="M571" i="14"/>
  <c r="M570" i="14"/>
  <c r="M569" i="14"/>
  <c r="M568" i="14"/>
  <c r="M567" i="14"/>
  <c r="M566" i="14"/>
  <c r="M565" i="14"/>
  <c r="M564" i="14"/>
  <c r="M563" i="14"/>
  <c r="M562" i="14"/>
  <c r="M561" i="14"/>
  <c r="M560" i="14"/>
  <c r="M559" i="14"/>
  <c r="M558" i="14"/>
  <c r="M557" i="14"/>
  <c r="M556" i="14"/>
  <c r="M555" i="14"/>
  <c r="M554" i="14"/>
  <c r="M553" i="14"/>
  <c r="M552" i="14"/>
  <c r="A546" i="14"/>
  <c r="M539" i="14"/>
  <c r="M538" i="14"/>
  <c r="M537" i="14"/>
  <c r="M536" i="14"/>
  <c r="M535" i="14"/>
  <c r="M534" i="14"/>
  <c r="M533" i="14"/>
  <c r="M532" i="14"/>
  <c r="M531" i="14"/>
  <c r="M530" i="14"/>
  <c r="M529" i="14"/>
  <c r="M528" i="14"/>
  <c r="M527" i="14"/>
  <c r="M526" i="14"/>
  <c r="M525" i="14"/>
  <c r="M524" i="14"/>
  <c r="M523" i="14"/>
  <c r="M522" i="14"/>
  <c r="M521" i="14"/>
  <c r="M520" i="14"/>
  <c r="A514" i="14"/>
  <c r="T9" i="41"/>
  <c r="T10" i="41"/>
  <c r="T11" i="41"/>
  <c r="T12" i="41"/>
  <c r="T13" i="41"/>
  <c r="T14" i="41"/>
  <c r="T15" i="41"/>
  <c r="T16" i="41"/>
  <c r="T17" i="41"/>
  <c r="T8" i="41"/>
  <c r="A2" i="41"/>
  <c r="C5" i="41"/>
  <c r="C4" i="41"/>
  <c r="T18" i="41" l="1"/>
  <c r="F13" i="24" s="1"/>
  <c r="E3" i="4" l="1"/>
  <c r="M507" i="14"/>
  <c r="M506" i="14"/>
  <c r="M505" i="14"/>
  <c r="M504" i="14"/>
  <c r="M503" i="14"/>
  <c r="M502" i="14"/>
  <c r="M501" i="14"/>
  <c r="M500" i="14"/>
  <c r="M499" i="14"/>
  <c r="M498" i="14"/>
  <c r="M497" i="14"/>
  <c r="M496" i="14"/>
  <c r="M495" i="14"/>
  <c r="M494" i="14"/>
  <c r="M493" i="14"/>
  <c r="M492" i="14"/>
  <c r="M491" i="14"/>
  <c r="M490" i="14"/>
  <c r="M489" i="14"/>
  <c r="M488" i="14"/>
  <c r="A482" i="14"/>
  <c r="M475" i="14"/>
  <c r="M474" i="14"/>
  <c r="M473" i="14"/>
  <c r="M472" i="14"/>
  <c r="M471" i="14"/>
  <c r="M470" i="14"/>
  <c r="M469" i="14"/>
  <c r="M468" i="14"/>
  <c r="M467" i="14"/>
  <c r="M466" i="14"/>
  <c r="M465" i="14"/>
  <c r="M464" i="14"/>
  <c r="M463" i="14"/>
  <c r="M462" i="14"/>
  <c r="M461" i="14"/>
  <c r="M460" i="14"/>
  <c r="M459" i="14"/>
  <c r="M458" i="14"/>
  <c r="M457" i="14"/>
  <c r="M456" i="14"/>
  <c r="A450" i="14"/>
  <c r="M443" i="14"/>
  <c r="M442" i="14"/>
  <c r="M441" i="14"/>
  <c r="M440" i="14"/>
  <c r="M439" i="14"/>
  <c r="M438" i="14"/>
  <c r="M437" i="14"/>
  <c r="M436" i="14"/>
  <c r="M435" i="14"/>
  <c r="M434" i="14"/>
  <c r="M433" i="14"/>
  <c r="M432" i="14"/>
  <c r="M431" i="14"/>
  <c r="M430" i="14"/>
  <c r="M429" i="14"/>
  <c r="M428" i="14"/>
  <c r="M427" i="14"/>
  <c r="M426" i="14"/>
  <c r="M425" i="14"/>
  <c r="M424" i="14"/>
  <c r="A418" i="14"/>
  <c r="M411" i="14"/>
  <c r="M410" i="14"/>
  <c r="M409" i="14"/>
  <c r="M408" i="14"/>
  <c r="M407" i="14"/>
  <c r="M406" i="14"/>
  <c r="M405" i="14"/>
  <c r="M404" i="14"/>
  <c r="M403" i="14"/>
  <c r="M402" i="14"/>
  <c r="M401" i="14"/>
  <c r="M400" i="14"/>
  <c r="M399" i="14"/>
  <c r="M398" i="14"/>
  <c r="M397" i="14"/>
  <c r="M396" i="14"/>
  <c r="M395" i="14"/>
  <c r="M394" i="14"/>
  <c r="M393" i="14"/>
  <c r="M392" i="14"/>
  <c r="A386" i="14"/>
  <c r="A162" i="14" l="1"/>
  <c r="L28" i="14"/>
  <c r="L60" i="14" s="1"/>
  <c r="L92" i="14" s="1"/>
  <c r="L124" i="14" s="1"/>
  <c r="L156" i="14" s="1"/>
  <c r="L188" i="14" s="1"/>
  <c r="L220" i="14" s="1"/>
  <c r="L252" i="14" s="1"/>
  <c r="L284" i="14" s="1"/>
  <c r="L316" i="14" s="1"/>
  <c r="L348" i="14" s="1"/>
  <c r="L380" i="14" s="1"/>
  <c r="L412" i="14" s="1"/>
  <c r="L444" i="14" s="1"/>
  <c r="L476" i="14" s="1"/>
  <c r="L508" i="14" s="1"/>
  <c r="L540" i="14" s="1"/>
  <c r="L572" i="14" s="1"/>
  <c r="L604" i="14" s="1"/>
  <c r="L636" i="14" s="1"/>
  <c r="L668" i="14" s="1"/>
  <c r="L700" i="14" s="1"/>
  <c r="L732" i="14" s="1"/>
  <c r="L764" i="14" s="1"/>
  <c r="L796" i="14" s="1"/>
  <c r="G9" i="24" s="1"/>
  <c r="K28" i="14"/>
  <c r="K60" i="14" s="1"/>
  <c r="K92" i="14" s="1"/>
  <c r="K124" i="14" s="1"/>
  <c r="K156" i="14" s="1"/>
  <c r="K188" i="14" s="1"/>
  <c r="K220" i="14" s="1"/>
  <c r="K252" i="14" s="1"/>
  <c r="K284" i="14" s="1"/>
  <c r="K316" i="14" s="1"/>
  <c r="K348" i="14" s="1"/>
  <c r="K380" i="14" s="1"/>
  <c r="K412" i="14" s="1"/>
  <c r="K444" i="14" s="1"/>
  <c r="K476" i="14" s="1"/>
  <c r="K508" i="14" s="1"/>
  <c r="K540" i="14" s="1"/>
  <c r="K572" i="14" s="1"/>
  <c r="K604" i="14" s="1"/>
  <c r="K636" i="14" s="1"/>
  <c r="K668" i="14" s="1"/>
  <c r="K700" i="14" s="1"/>
  <c r="K732" i="14" s="1"/>
  <c r="K764" i="14" s="1"/>
  <c r="K796" i="14" s="1"/>
  <c r="F9" i="24" s="1"/>
  <c r="A34" i="14" l="1"/>
  <c r="A354" i="14"/>
  <c r="A322" i="14"/>
  <c r="A290" i="14"/>
  <c r="A258" i="14"/>
  <c r="A226" i="14"/>
  <c r="A194" i="14"/>
  <c r="A130" i="14"/>
  <c r="A98" i="14"/>
  <c r="A66" i="14"/>
  <c r="A2" i="24" l="1"/>
  <c r="C76" i="12" l="1"/>
  <c r="C41" i="12"/>
  <c r="C6" i="12"/>
  <c r="A2" i="19"/>
  <c r="A2" i="15"/>
  <c r="A2" i="14"/>
  <c r="A72" i="12"/>
  <c r="A37" i="12"/>
  <c r="A2" i="12"/>
  <c r="A134" i="13" l="1"/>
  <c r="A101" i="13"/>
  <c r="A68" i="13"/>
  <c r="A35" i="13"/>
  <c r="A2" i="13"/>
  <c r="A66" i="11"/>
  <c r="A34" i="11"/>
  <c r="A66" i="4"/>
  <c r="A34" i="4"/>
  <c r="A2" i="4"/>
  <c r="A2" i="11"/>
  <c r="I60" i="15" l="1"/>
  <c r="G10" i="24" s="1"/>
  <c r="M187" i="14"/>
  <c r="M186" i="14"/>
  <c r="M185" i="14"/>
  <c r="M184" i="14"/>
  <c r="M183" i="14"/>
  <c r="M182" i="14"/>
  <c r="M181" i="14"/>
  <c r="M180" i="14"/>
  <c r="M179" i="14"/>
  <c r="M178" i="14"/>
  <c r="M177" i="14"/>
  <c r="M176" i="14"/>
  <c r="M175" i="14"/>
  <c r="M174" i="14"/>
  <c r="M173" i="14"/>
  <c r="M172" i="14"/>
  <c r="M171" i="14"/>
  <c r="M170" i="14"/>
  <c r="M169" i="14"/>
  <c r="M168" i="14"/>
  <c r="M155" i="14"/>
  <c r="M154" i="14"/>
  <c r="M153" i="14"/>
  <c r="M152" i="14"/>
  <c r="M151" i="14"/>
  <c r="M150" i="14"/>
  <c r="M149" i="14"/>
  <c r="M148" i="14"/>
  <c r="M147" i="14"/>
  <c r="M146" i="14"/>
  <c r="M145" i="14"/>
  <c r="M144" i="14"/>
  <c r="M143" i="14"/>
  <c r="M142" i="14"/>
  <c r="M141" i="14"/>
  <c r="M140" i="14"/>
  <c r="M139" i="14"/>
  <c r="M138" i="14"/>
  <c r="M137" i="14"/>
  <c r="M136" i="14"/>
  <c r="M123" i="14"/>
  <c r="M122" i="14"/>
  <c r="M121" i="14"/>
  <c r="M120" i="14"/>
  <c r="M119" i="14"/>
  <c r="M118" i="14"/>
  <c r="M117" i="14"/>
  <c r="M116" i="14"/>
  <c r="M115" i="14"/>
  <c r="M114" i="14"/>
  <c r="M113" i="14"/>
  <c r="M112" i="14"/>
  <c r="M111" i="14"/>
  <c r="M110" i="14"/>
  <c r="M109" i="14"/>
  <c r="M108" i="14"/>
  <c r="M107" i="14"/>
  <c r="M106" i="14"/>
  <c r="M105" i="14"/>
  <c r="M104" i="14"/>
  <c r="M91" i="14"/>
  <c r="M90" i="14"/>
  <c r="M89" i="14"/>
  <c r="M88" i="14"/>
  <c r="M87" i="14"/>
  <c r="M86" i="14"/>
  <c r="M85" i="14"/>
  <c r="M84" i="14"/>
  <c r="M83" i="14"/>
  <c r="M82" i="14"/>
  <c r="M81" i="14"/>
  <c r="M80" i="14"/>
  <c r="M79" i="14"/>
  <c r="M78" i="14"/>
  <c r="M77" i="14"/>
  <c r="M76" i="14"/>
  <c r="M75" i="14"/>
  <c r="M74" i="14"/>
  <c r="M73" i="14"/>
  <c r="M72" i="14"/>
  <c r="M59" i="14"/>
  <c r="M58" i="14"/>
  <c r="M57" i="14"/>
  <c r="M56" i="14"/>
  <c r="M55" i="14"/>
  <c r="M54" i="14"/>
  <c r="M53" i="14"/>
  <c r="M52" i="14"/>
  <c r="M51" i="14"/>
  <c r="M50" i="14"/>
  <c r="M49" i="14"/>
  <c r="M48" i="14"/>
  <c r="M47" i="14"/>
  <c r="M46" i="14"/>
  <c r="M45" i="14"/>
  <c r="M44" i="14"/>
  <c r="M43" i="14"/>
  <c r="M42" i="14"/>
  <c r="M41" i="14"/>
  <c r="M40" i="14"/>
  <c r="M27" i="14"/>
  <c r="M26" i="14"/>
  <c r="M25" i="14"/>
  <c r="M24" i="14"/>
  <c r="M23" i="14"/>
  <c r="M22" i="14"/>
  <c r="M21" i="14"/>
  <c r="M20" i="14"/>
  <c r="M19" i="14"/>
  <c r="M18" i="14"/>
  <c r="M17" i="14"/>
  <c r="M16" i="14"/>
  <c r="M15" i="14"/>
  <c r="M14" i="14"/>
  <c r="M13" i="14"/>
  <c r="M12" i="14"/>
  <c r="M11" i="14"/>
  <c r="M10" i="14"/>
  <c r="M9" i="14"/>
  <c r="M283" i="14"/>
  <c r="M282" i="14"/>
  <c r="M281" i="14"/>
  <c r="M280" i="14"/>
  <c r="M279" i="14"/>
  <c r="M278" i="14"/>
  <c r="M277" i="14"/>
  <c r="M276" i="14"/>
  <c r="M275" i="14"/>
  <c r="M274" i="14"/>
  <c r="M273" i="14"/>
  <c r="M272" i="14"/>
  <c r="M271" i="14"/>
  <c r="M270" i="14"/>
  <c r="M269" i="14"/>
  <c r="M268" i="14"/>
  <c r="M267" i="14"/>
  <c r="M266" i="14"/>
  <c r="M265" i="14"/>
  <c r="M264" i="14"/>
  <c r="M251" i="14"/>
  <c r="M250" i="14"/>
  <c r="M249" i="14"/>
  <c r="M248" i="14"/>
  <c r="M247" i="14"/>
  <c r="M246" i="14"/>
  <c r="M245" i="14"/>
  <c r="M244" i="14"/>
  <c r="M243" i="14"/>
  <c r="M242" i="14"/>
  <c r="M241" i="14"/>
  <c r="M240" i="14"/>
  <c r="M239" i="14"/>
  <c r="M238" i="14"/>
  <c r="M237" i="14"/>
  <c r="M236" i="14"/>
  <c r="M235" i="14"/>
  <c r="M234" i="14"/>
  <c r="M233" i="14"/>
  <c r="M232" i="14"/>
  <c r="M219" i="14"/>
  <c r="M218" i="14"/>
  <c r="M217" i="14"/>
  <c r="M216" i="14"/>
  <c r="M215" i="14"/>
  <c r="M214" i="14"/>
  <c r="M213" i="14"/>
  <c r="M212" i="14"/>
  <c r="M211" i="14"/>
  <c r="M210" i="14"/>
  <c r="M209" i="14"/>
  <c r="M208" i="14"/>
  <c r="M207" i="14"/>
  <c r="M206" i="14"/>
  <c r="M205" i="14"/>
  <c r="M204" i="14"/>
  <c r="M203" i="14"/>
  <c r="M202" i="14"/>
  <c r="M201" i="14"/>
  <c r="M200" i="14"/>
  <c r="M315" i="14"/>
  <c r="M314" i="14"/>
  <c r="M313" i="14"/>
  <c r="M312" i="14"/>
  <c r="M311" i="14"/>
  <c r="M310" i="14"/>
  <c r="M309" i="14"/>
  <c r="M308" i="14"/>
  <c r="M307" i="14"/>
  <c r="M306" i="14"/>
  <c r="M305" i="14"/>
  <c r="M304" i="14"/>
  <c r="M303" i="14"/>
  <c r="M302" i="14"/>
  <c r="M301" i="14"/>
  <c r="M300" i="14"/>
  <c r="M299" i="14"/>
  <c r="M298" i="14"/>
  <c r="M297" i="14"/>
  <c r="M296" i="14"/>
  <c r="M347" i="14"/>
  <c r="M346" i="14"/>
  <c r="M345" i="14"/>
  <c r="M344" i="14"/>
  <c r="M343" i="14"/>
  <c r="M342" i="14"/>
  <c r="M341" i="14"/>
  <c r="M340" i="14"/>
  <c r="M339" i="14"/>
  <c r="M338" i="14"/>
  <c r="M337" i="14"/>
  <c r="M336" i="14"/>
  <c r="M335" i="14"/>
  <c r="M334" i="14"/>
  <c r="M333" i="14"/>
  <c r="M332" i="14"/>
  <c r="M331" i="14"/>
  <c r="M330" i="14"/>
  <c r="M329" i="14"/>
  <c r="M328" i="14"/>
  <c r="M379" i="14"/>
  <c r="M378" i="14"/>
  <c r="M377" i="14"/>
  <c r="M376" i="14"/>
  <c r="M375" i="14"/>
  <c r="M374" i="14"/>
  <c r="M373" i="14"/>
  <c r="M372" i="14"/>
  <c r="M371" i="14"/>
  <c r="M370" i="14"/>
  <c r="Y91" i="11" l="1"/>
  <c r="AQ91" i="11" s="1"/>
  <c r="W91" i="11"/>
  <c r="AP91" i="11" s="1"/>
  <c r="U91" i="11"/>
  <c r="AO91" i="11" s="1"/>
  <c r="S91" i="11"/>
  <c r="AN91" i="11" s="1"/>
  <c r="Q91" i="11"/>
  <c r="AM91" i="11" s="1"/>
  <c r="O91" i="11"/>
  <c r="AL91" i="11" s="1"/>
  <c r="M91" i="11"/>
  <c r="AK91" i="11" s="1"/>
  <c r="K91" i="11"/>
  <c r="AJ91" i="11" s="1"/>
  <c r="I91" i="11"/>
  <c r="AI91" i="11" s="1"/>
  <c r="G91" i="11"/>
  <c r="AH91" i="11" s="1"/>
  <c r="E91" i="11"/>
  <c r="AG91" i="11" s="1"/>
  <c r="C91" i="11"/>
  <c r="AF91" i="11" s="1"/>
  <c r="Y90" i="11"/>
  <c r="AQ90" i="11" s="1"/>
  <c r="W90" i="11"/>
  <c r="AP90" i="11" s="1"/>
  <c r="U90" i="11"/>
  <c r="AO90" i="11" s="1"/>
  <c r="S90" i="11"/>
  <c r="AN90" i="11" s="1"/>
  <c r="Q90" i="11"/>
  <c r="AM90" i="11" s="1"/>
  <c r="O90" i="11"/>
  <c r="AL90" i="11" s="1"/>
  <c r="M90" i="11"/>
  <c r="AK90" i="11" s="1"/>
  <c r="K90" i="11"/>
  <c r="AJ90" i="11" s="1"/>
  <c r="I90" i="11"/>
  <c r="AI90" i="11" s="1"/>
  <c r="G90" i="11"/>
  <c r="AH90" i="11" s="1"/>
  <c r="E90" i="11"/>
  <c r="AG90" i="11" s="1"/>
  <c r="C90" i="11"/>
  <c r="AF90" i="11" s="1"/>
  <c r="Y89" i="11"/>
  <c r="AQ89" i="11" s="1"/>
  <c r="W89" i="11"/>
  <c r="AP89" i="11" s="1"/>
  <c r="U89" i="11"/>
  <c r="AO89" i="11" s="1"/>
  <c r="S89" i="11"/>
  <c r="AN89" i="11" s="1"/>
  <c r="Q89" i="11"/>
  <c r="AM89" i="11" s="1"/>
  <c r="O89" i="11"/>
  <c r="AL89" i="11" s="1"/>
  <c r="M89" i="11"/>
  <c r="AK89" i="11" s="1"/>
  <c r="K89" i="11"/>
  <c r="AJ89" i="11" s="1"/>
  <c r="I89" i="11"/>
  <c r="AI89" i="11" s="1"/>
  <c r="G89" i="11"/>
  <c r="AH89" i="11" s="1"/>
  <c r="E89" i="11"/>
  <c r="AG89" i="11" s="1"/>
  <c r="C89" i="11"/>
  <c r="AF89" i="11" s="1"/>
  <c r="Y88" i="11"/>
  <c r="AQ88" i="11" s="1"/>
  <c r="W88" i="11"/>
  <c r="AP88" i="11" s="1"/>
  <c r="U88" i="11"/>
  <c r="AO88" i="11" s="1"/>
  <c r="S88" i="11"/>
  <c r="AN88" i="11" s="1"/>
  <c r="Q88" i="11"/>
  <c r="AM88" i="11" s="1"/>
  <c r="O88" i="11"/>
  <c r="AL88" i="11" s="1"/>
  <c r="M88" i="11"/>
  <c r="AK88" i="11" s="1"/>
  <c r="K88" i="11"/>
  <c r="AJ88" i="11" s="1"/>
  <c r="I88" i="11"/>
  <c r="AI88" i="11" s="1"/>
  <c r="G88" i="11"/>
  <c r="AH88" i="11" s="1"/>
  <c r="E88" i="11"/>
  <c r="AG88" i="11" s="1"/>
  <c r="C88" i="11"/>
  <c r="AF88" i="11" s="1"/>
  <c r="Y87" i="11"/>
  <c r="AQ87" i="11" s="1"/>
  <c r="W87" i="11"/>
  <c r="AP87" i="11" s="1"/>
  <c r="U87" i="11"/>
  <c r="AO87" i="11" s="1"/>
  <c r="S87" i="11"/>
  <c r="AN87" i="11" s="1"/>
  <c r="Q87" i="11"/>
  <c r="AM87" i="11" s="1"/>
  <c r="O87" i="11"/>
  <c r="AL87" i="11" s="1"/>
  <c r="M87" i="11"/>
  <c r="AK87" i="11" s="1"/>
  <c r="K87" i="11"/>
  <c r="AJ87" i="11" s="1"/>
  <c r="I87" i="11"/>
  <c r="AI87" i="11" s="1"/>
  <c r="G87" i="11"/>
  <c r="AH87" i="11" s="1"/>
  <c r="E87" i="11"/>
  <c r="AG87" i="11" s="1"/>
  <c r="C87" i="11"/>
  <c r="AF87" i="11" s="1"/>
  <c r="Y86" i="11"/>
  <c r="AQ86" i="11" s="1"/>
  <c r="W86" i="11"/>
  <c r="AP86" i="11" s="1"/>
  <c r="U86" i="11"/>
  <c r="AO86" i="11" s="1"/>
  <c r="S86" i="11"/>
  <c r="AN86" i="11" s="1"/>
  <c r="Q86" i="11"/>
  <c r="AM86" i="11" s="1"/>
  <c r="O86" i="11"/>
  <c r="AL86" i="11" s="1"/>
  <c r="M86" i="11"/>
  <c r="AK86" i="11" s="1"/>
  <c r="K86" i="11"/>
  <c r="AJ86" i="11" s="1"/>
  <c r="I86" i="11"/>
  <c r="AI86" i="11" s="1"/>
  <c r="G86" i="11"/>
  <c r="AH86" i="11" s="1"/>
  <c r="E86" i="11"/>
  <c r="AG86" i="11" s="1"/>
  <c r="C86" i="11"/>
  <c r="AF86" i="11" s="1"/>
  <c r="Y85" i="11"/>
  <c r="AQ85" i="11" s="1"/>
  <c r="W85" i="11"/>
  <c r="AP85" i="11" s="1"/>
  <c r="U85" i="11"/>
  <c r="AO85" i="11" s="1"/>
  <c r="S85" i="11"/>
  <c r="AN85" i="11" s="1"/>
  <c r="Q85" i="11"/>
  <c r="AM85" i="11" s="1"/>
  <c r="O85" i="11"/>
  <c r="AL85" i="11" s="1"/>
  <c r="M85" i="11"/>
  <c r="AK85" i="11" s="1"/>
  <c r="K85" i="11"/>
  <c r="AJ85" i="11" s="1"/>
  <c r="I85" i="11"/>
  <c r="AI85" i="11" s="1"/>
  <c r="G85" i="11"/>
  <c r="AH85" i="11" s="1"/>
  <c r="E85" i="11"/>
  <c r="AG85" i="11" s="1"/>
  <c r="C85" i="11"/>
  <c r="AF85" i="11" s="1"/>
  <c r="Y84" i="11"/>
  <c r="AQ84" i="11" s="1"/>
  <c r="W84" i="11"/>
  <c r="AP84" i="11" s="1"/>
  <c r="U84" i="11"/>
  <c r="AO84" i="11" s="1"/>
  <c r="S84" i="11"/>
  <c r="AN84" i="11" s="1"/>
  <c r="Q84" i="11"/>
  <c r="AM84" i="11" s="1"/>
  <c r="O84" i="11"/>
  <c r="AL84" i="11" s="1"/>
  <c r="M84" i="11"/>
  <c r="AK84" i="11" s="1"/>
  <c r="K84" i="11"/>
  <c r="AJ84" i="11" s="1"/>
  <c r="I84" i="11"/>
  <c r="AI84" i="11" s="1"/>
  <c r="G84" i="11"/>
  <c r="AH84" i="11" s="1"/>
  <c r="E84" i="11"/>
  <c r="AG84" i="11" s="1"/>
  <c r="C84" i="11"/>
  <c r="AF84" i="11" s="1"/>
  <c r="Y83" i="11"/>
  <c r="AQ83" i="11" s="1"/>
  <c r="W83" i="11"/>
  <c r="AP83" i="11" s="1"/>
  <c r="U83" i="11"/>
  <c r="AO83" i="11" s="1"/>
  <c r="S83" i="11"/>
  <c r="AN83" i="11" s="1"/>
  <c r="Q83" i="11"/>
  <c r="AM83" i="11" s="1"/>
  <c r="O83" i="11"/>
  <c r="AL83" i="11" s="1"/>
  <c r="M83" i="11"/>
  <c r="AK83" i="11" s="1"/>
  <c r="K83" i="11"/>
  <c r="AJ83" i="11" s="1"/>
  <c r="I83" i="11"/>
  <c r="AI83" i="11" s="1"/>
  <c r="G83" i="11"/>
  <c r="AH83" i="11" s="1"/>
  <c r="E83" i="11"/>
  <c r="AG83" i="11" s="1"/>
  <c r="C83" i="11"/>
  <c r="AF83" i="11" s="1"/>
  <c r="Y82" i="11"/>
  <c r="AQ82" i="11" s="1"/>
  <c r="W82" i="11"/>
  <c r="AP82" i="11" s="1"/>
  <c r="U82" i="11"/>
  <c r="AO82" i="11" s="1"/>
  <c r="S82" i="11"/>
  <c r="AN82" i="11" s="1"/>
  <c r="Q82" i="11"/>
  <c r="AM82" i="11" s="1"/>
  <c r="O82" i="11"/>
  <c r="AL82" i="11" s="1"/>
  <c r="M82" i="11"/>
  <c r="AK82" i="11" s="1"/>
  <c r="K82" i="11"/>
  <c r="AJ82" i="11" s="1"/>
  <c r="I82" i="11"/>
  <c r="AI82" i="11" s="1"/>
  <c r="G82" i="11"/>
  <c r="AH82" i="11" s="1"/>
  <c r="E82" i="11"/>
  <c r="AG82" i="11" s="1"/>
  <c r="C82" i="11"/>
  <c r="AF82" i="11" s="1"/>
  <c r="Y81" i="11"/>
  <c r="AQ81" i="11" s="1"/>
  <c r="W81" i="11"/>
  <c r="AP81" i="11" s="1"/>
  <c r="U81" i="11"/>
  <c r="AO81" i="11" s="1"/>
  <c r="S81" i="11"/>
  <c r="AN81" i="11" s="1"/>
  <c r="Q81" i="11"/>
  <c r="AM81" i="11" s="1"/>
  <c r="O81" i="11"/>
  <c r="AL81" i="11" s="1"/>
  <c r="M81" i="11"/>
  <c r="AK81" i="11" s="1"/>
  <c r="K81" i="11"/>
  <c r="AJ81" i="11" s="1"/>
  <c r="I81" i="11"/>
  <c r="AI81" i="11" s="1"/>
  <c r="G81" i="11"/>
  <c r="AH81" i="11" s="1"/>
  <c r="E81" i="11"/>
  <c r="AG81" i="11" s="1"/>
  <c r="C81" i="11"/>
  <c r="AF81" i="11" s="1"/>
  <c r="Y80" i="11"/>
  <c r="AQ80" i="11" s="1"/>
  <c r="W80" i="11"/>
  <c r="AP80" i="11" s="1"/>
  <c r="U80" i="11"/>
  <c r="AO80" i="11" s="1"/>
  <c r="S80" i="11"/>
  <c r="AN80" i="11" s="1"/>
  <c r="Q80" i="11"/>
  <c r="AM80" i="11" s="1"/>
  <c r="O80" i="11"/>
  <c r="AL80" i="11" s="1"/>
  <c r="M80" i="11"/>
  <c r="AK80" i="11" s="1"/>
  <c r="K80" i="11"/>
  <c r="AJ80" i="11" s="1"/>
  <c r="I80" i="11"/>
  <c r="AI80" i="11" s="1"/>
  <c r="G80" i="11"/>
  <c r="AH80" i="11" s="1"/>
  <c r="E80" i="11"/>
  <c r="AG80" i="11" s="1"/>
  <c r="C80" i="11"/>
  <c r="AF80" i="11" s="1"/>
  <c r="Y79" i="11"/>
  <c r="AQ79" i="11" s="1"/>
  <c r="W79" i="11"/>
  <c r="AP79" i="11" s="1"/>
  <c r="U79" i="11"/>
  <c r="AO79" i="11" s="1"/>
  <c r="S79" i="11"/>
  <c r="AN79" i="11" s="1"/>
  <c r="Q79" i="11"/>
  <c r="AM79" i="11" s="1"/>
  <c r="O79" i="11"/>
  <c r="AL79" i="11" s="1"/>
  <c r="M79" i="11"/>
  <c r="AK79" i="11" s="1"/>
  <c r="K79" i="11"/>
  <c r="AJ79" i="11" s="1"/>
  <c r="I79" i="11"/>
  <c r="AI79" i="11" s="1"/>
  <c r="G79" i="11"/>
  <c r="AH79" i="11" s="1"/>
  <c r="E79" i="11"/>
  <c r="AG79" i="11" s="1"/>
  <c r="C79" i="11"/>
  <c r="AF79" i="11" s="1"/>
  <c r="Y78" i="11"/>
  <c r="AQ78" i="11" s="1"/>
  <c r="W78" i="11"/>
  <c r="AP78" i="11" s="1"/>
  <c r="U78" i="11"/>
  <c r="AO78" i="11" s="1"/>
  <c r="S78" i="11"/>
  <c r="AN78" i="11" s="1"/>
  <c r="Q78" i="11"/>
  <c r="AM78" i="11" s="1"/>
  <c r="O78" i="11"/>
  <c r="AL78" i="11" s="1"/>
  <c r="M78" i="11"/>
  <c r="AK78" i="11" s="1"/>
  <c r="K78" i="11"/>
  <c r="AJ78" i="11" s="1"/>
  <c r="I78" i="11"/>
  <c r="AI78" i="11" s="1"/>
  <c r="G78" i="11"/>
  <c r="AH78" i="11" s="1"/>
  <c r="E78" i="11"/>
  <c r="AG78" i="11" s="1"/>
  <c r="C78" i="11"/>
  <c r="AF78" i="11" s="1"/>
  <c r="Y77" i="11"/>
  <c r="AQ77" i="11" s="1"/>
  <c r="W77" i="11"/>
  <c r="AP77" i="11" s="1"/>
  <c r="U77" i="11"/>
  <c r="AO77" i="11" s="1"/>
  <c r="S77" i="11"/>
  <c r="AN77" i="11" s="1"/>
  <c r="Q77" i="11"/>
  <c r="AM77" i="11" s="1"/>
  <c r="O77" i="11"/>
  <c r="AL77" i="11" s="1"/>
  <c r="M77" i="11"/>
  <c r="AK77" i="11" s="1"/>
  <c r="K77" i="11"/>
  <c r="AJ77" i="11" s="1"/>
  <c r="I77" i="11"/>
  <c r="AI77" i="11" s="1"/>
  <c r="G77" i="11"/>
  <c r="AH77" i="11" s="1"/>
  <c r="E77" i="11"/>
  <c r="AG77" i="11" s="1"/>
  <c r="C77" i="11"/>
  <c r="AF77" i="11" s="1"/>
  <c r="Y76" i="11"/>
  <c r="AQ76" i="11" s="1"/>
  <c r="W76" i="11"/>
  <c r="AP76" i="11" s="1"/>
  <c r="U76" i="11"/>
  <c r="AO76" i="11" s="1"/>
  <c r="S76" i="11"/>
  <c r="AN76" i="11" s="1"/>
  <c r="Q76" i="11"/>
  <c r="AM76" i="11" s="1"/>
  <c r="O76" i="11"/>
  <c r="AL76" i="11" s="1"/>
  <c r="M76" i="11"/>
  <c r="AK76" i="11" s="1"/>
  <c r="K76" i="11"/>
  <c r="AJ76" i="11" s="1"/>
  <c r="I76" i="11"/>
  <c r="AI76" i="11" s="1"/>
  <c r="G76" i="11"/>
  <c r="AH76" i="11" s="1"/>
  <c r="E76" i="11"/>
  <c r="AG76" i="11" s="1"/>
  <c r="C76" i="11"/>
  <c r="AF76" i="11" s="1"/>
  <c r="Y75" i="11"/>
  <c r="AQ75" i="11" s="1"/>
  <c r="W75" i="11"/>
  <c r="AP75" i="11" s="1"/>
  <c r="U75" i="11"/>
  <c r="AO75" i="11" s="1"/>
  <c r="S75" i="11"/>
  <c r="AN75" i="11" s="1"/>
  <c r="Q75" i="11"/>
  <c r="AM75" i="11" s="1"/>
  <c r="O75" i="11"/>
  <c r="AL75" i="11" s="1"/>
  <c r="M75" i="11"/>
  <c r="AK75" i="11" s="1"/>
  <c r="K75" i="11"/>
  <c r="AJ75" i="11" s="1"/>
  <c r="I75" i="11"/>
  <c r="AI75" i="11" s="1"/>
  <c r="G75" i="11"/>
  <c r="AH75" i="11" s="1"/>
  <c r="E75" i="11"/>
  <c r="AG75" i="11" s="1"/>
  <c r="C75" i="11"/>
  <c r="AF75" i="11" s="1"/>
  <c r="Y74" i="11"/>
  <c r="AQ74" i="11" s="1"/>
  <c r="W74" i="11"/>
  <c r="AP74" i="11" s="1"/>
  <c r="U74" i="11"/>
  <c r="AO74" i="11" s="1"/>
  <c r="S74" i="11"/>
  <c r="AN74" i="11" s="1"/>
  <c r="Q74" i="11"/>
  <c r="AM74" i="11" s="1"/>
  <c r="O74" i="11"/>
  <c r="AL74" i="11" s="1"/>
  <c r="M74" i="11"/>
  <c r="AK74" i="11" s="1"/>
  <c r="K74" i="11"/>
  <c r="AJ74" i="11" s="1"/>
  <c r="I74" i="11"/>
  <c r="AI74" i="11" s="1"/>
  <c r="G74" i="11"/>
  <c r="AH74" i="11" s="1"/>
  <c r="E74" i="11"/>
  <c r="AG74" i="11" s="1"/>
  <c r="C74" i="11"/>
  <c r="AF74" i="11" s="1"/>
  <c r="Y73" i="11"/>
  <c r="AQ73" i="11" s="1"/>
  <c r="W73" i="11"/>
  <c r="AP73" i="11" s="1"/>
  <c r="U73" i="11"/>
  <c r="AO73" i="11" s="1"/>
  <c r="S73" i="11"/>
  <c r="AN73" i="11" s="1"/>
  <c r="Q73" i="11"/>
  <c r="AM73" i="11" s="1"/>
  <c r="O73" i="11"/>
  <c r="AL73" i="11" s="1"/>
  <c r="M73" i="11"/>
  <c r="AK73" i="11" s="1"/>
  <c r="K73" i="11"/>
  <c r="AJ73" i="11" s="1"/>
  <c r="I73" i="11"/>
  <c r="AI73" i="11" s="1"/>
  <c r="G73" i="11"/>
  <c r="AH73" i="11" s="1"/>
  <c r="E73" i="11"/>
  <c r="AG73" i="11" s="1"/>
  <c r="C73" i="11"/>
  <c r="AF73" i="11" s="1"/>
  <c r="Y72" i="11"/>
  <c r="AQ72" i="11" s="1"/>
  <c r="W72" i="11"/>
  <c r="AP72" i="11" s="1"/>
  <c r="U72" i="11"/>
  <c r="AO72" i="11" s="1"/>
  <c r="S72" i="11"/>
  <c r="AN72" i="11" s="1"/>
  <c r="Q72" i="11"/>
  <c r="AM72" i="11" s="1"/>
  <c r="O72" i="11"/>
  <c r="AL72" i="11" s="1"/>
  <c r="M72" i="11"/>
  <c r="AK72" i="11" s="1"/>
  <c r="K72" i="11"/>
  <c r="AJ72" i="11" s="1"/>
  <c r="I72" i="11"/>
  <c r="AI72" i="11" s="1"/>
  <c r="G72" i="11"/>
  <c r="AH72" i="11" s="1"/>
  <c r="E72" i="11"/>
  <c r="AG72" i="11" s="1"/>
  <c r="C72" i="11"/>
  <c r="AF72" i="11" s="1"/>
  <c r="Y59" i="11"/>
  <c r="AQ59" i="11" s="1"/>
  <c r="W59" i="11"/>
  <c r="AP59" i="11" s="1"/>
  <c r="U59" i="11"/>
  <c r="AO59" i="11" s="1"/>
  <c r="S59" i="11"/>
  <c r="AN59" i="11" s="1"/>
  <c r="Q59" i="11"/>
  <c r="AM59" i="11" s="1"/>
  <c r="O59" i="11"/>
  <c r="AL59" i="11" s="1"/>
  <c r="M59" i="11"/>
  <c r="AK59" i="11" s="1"/>
  <c r="K59" i="11"/>
  <c r="AJ59" i="11" s="1"/>
  <c r="I59" i="11"/>
  <c r="AI59" i="11" s="1"/>
  <c r="G59" i="11"/>
  <c r="AH59" i="11" s="1"/>
  <c r="E59" i="11"/>
  <c r="AG59" i="11" s="1"/>
  <c r="C59" i="11"/>
  <c r="AF59" i="11" s="1"/>
  <c r="Y58" i="11"/>
  <c r="AQ58" i="11" s="1"/>
  <c r="W58" i="11"/>
  <c r="AP58" i="11" s="1"/>
  <c r="U58" i="11"/>
  <c r="AO58" i="11" s="1"/>
  <c r="S58" i="11"/>
  <c r="AN58" i="11" s="1"/>
  <c r="Q58" i="11"/>
  <c r="AM58" i="11" s="1"/>
  <c r="O58" i="11"/>
  <c r="AL58" i="11" s="1"/>
  <c r="M58" i="11"/>
  <c r="AK58" i="11" s="1"/>
  <c r="K58" i="11"/>
  <c r="AJ58" i="11" s="1"/>
  <c r="I58" i="11"/>
  <c r="AI58" i="11" s="1"/>
  <c r="G58" i="11"/>
  <c r="AH58" i="11" s="1"/>
  <c r="E58" i="11"/>
  <c r="AG58" i="11" s="1"/>
  <c r="C58" i="11"/>
  <c r="AF58" i="11" s="1"/>
  <c r="Y57" i="11"/>
  <c r="AQ57" i="11" s="1"/>
  <c r="W57" i="11"/>
  <c r="AP57" i="11" s="1"/>
  <c r="U57" i="11"/>
  <c r="AO57" i="11" s="1"/>
  <c r="S57" i="11"/>
  <c r="AN57" i="11" s="1"/>
  <c r="Q57" i="11"/>
  <c r="AM57" i="11" s="1"/>
  <c r="O57" i="11"/>
  <c r="AL57" i="11" s="1"/>
  <c r="M57" i="11"/>
  <c r="AK57" i="11" s="1"/>
  <c r="K57" i="11"/>
  <c r="AJ57" i="11" s="1"/>
  <c r="I57" i="11"/>
  <c r="AI57" i="11" s="1"/>
  <c r="G57" i="11"/>
  <c r="AH57" i="11" s="1"/>
  <c r="E57" i="11"/>
  <c r="AG57" i="11" s="1"/>
  <c r="C57" i="11"/>
  <c r="AF57" i="11" s="1"/>
  <c r="Y56" i="11"/>
  <c r="AQ56" i="11" s="1"/>
  <c r="W56" i="11"/>
  <c r="AP56" i="11" s="1"/>
  <c r="U56" i="11"/>
  <c r="AO56" i="11" s="1"/>
  <c r="S56" i="11"/>
  <c r="AN56" i="11" s="1"/>
  <c r="Q56" i="11"/>
  <c r="AM56" i="11" s="1"/>
  <c r="O56" i="11"/>
  <c r="AL56" i="11" s="1"/>
  <c r="M56" i="11"/>
  <c r="AK56" i="11" s="1"/>
  <c r="K56" i="11"/>
  <c r="AJ56" i="11" s="1"/>
  <c r="I56" i="11"/>
  <c r="AI56" i="11" s="1"/>
  <c r="G56" i="11"/>
  <c r="AH56" i="11" s="1"/>
  <c r="E56" i="11"/>
  <c r="AG56" i="11" s="1"/>
  <c r="C56" i="11"/>
  <c r="AF56" i="11" s="1"/>
  <c r="Y55" i="11"/>
  <c r="AQ55" i="11" s="1"/>
  <c r="W55" i="11"/>
  <c r="AP55" i="11" s="1"/>
  <c r="U55" i="11"/>
  <c r="AO55" i="11" s="1"/>
  <c r="S55" i="11"/>
  <c r="AN55" i="11" s="1"/>
  <c r="Q55" i="11"/>
  <c r="AM55" i="11" s="1"/>
  <c r="O55" i="11"/>
  <c r="AL55" i="11" s="1"/>
  <c r="M55" i="11"/>
  <c r="AK55" i="11" s="1"/>
  <c r="K55" i="11"/>
  <c r="AJ55" i="11" s="1"/>
  <c r="I55" i="11"/>
  <c r="AI55" i="11" s="1"/>
  <c r="G55" i="11"/>
  <c r="AH55" i="11" s="1"/>
  <c r="E55" i="11"/>
  <c r="AG55" i="11" s="1"/>
  <c r="C55" i="11"/>
  <c r="AF55" i="11" s="1"/>
  <c r="Y54" i="11"/>
  <c r="AQ54" i="11" s="1"/>
  <c r="W54" i="11"/>
  <c r="AP54" i="11" s="1"/>
  <c r="U54" i="11"/>
  <c r="AO54" i="11" s="1"/>
  <c r="S54" i="11"/>
  <c r="AN54" i="11" s="1"/>
  <c r="Q54" i="11"/>
  <c r="AM54" i="11" s="1"/>
  <c r="O54" i="11"/>
  <c r="AL54" i="11" s="1"/>
  <c r="M54" i="11"/>
  <c r="AK54" i="11" s="1"/>
  <c r="K54" i="11"/>
  <c r="AJ54" i="11" s="1"/>
  <c r="I54" i="11"/>
  <c r="AI54" i="11" s="1"/>
  <c r="G54" i="11"/>
  <c r="AH54" i="11" s="1"/>
  <c r="E54" i="11"/>
  <c r="AG54" i="11" s="1"/>
  <c r="C54" i="11"/>
  <c r="AF54" i="11" s="1"/>
  <c r="Y53" i="11"/>
  <c r="AQ53" i="11" s="1"/>
  <c r="W53" i="11"/>
  <c r="AP53" i="11" s="1"/>
  <c r="U53" i="11"/>
  <c r="AO53" i="11" s="1"/>
  <c r="S53" i="11"/>
  <c r="AN53" i="11" s="1"/>
  <c r="Q53" i="11"/>
  <c r="AM53" i="11" s="1"/>
  <c r="O53" i="11"/>
  <c r="AL53" i="11" s="1"/>
  <c r="M53" i="11"/>
  <c r="AK53" i="11" s="1"/>
  <c r="K53" i="11"/>
  <c r="AJ53" i="11" s="1"/>
  <c r="I53" i="11"/>
  <c r="AI53" i="11" s="1"/>
  <c r="G53" i="11"/>
  <c r="AH53" i="11" s="1"/>
  <c r="E53" i="11"/>
  <c r="AG53" i="11" s="1"/>
  <c r="C53" i="11"/>
  <c r="AF53" i="11" s="1"/>
  <c r="Y52" i="11"/>
  <c r="AQ52" i="11" s="1"/>
  <c r="W52" i="11"/>
  <c r="AP52" i="11" s="1"/>
  <c r="U52" i="11"/>
  <c r="AO52" i="11" s="1"/>
  <c r="S52" i="11"/>
  <c r="AN52" i="11" s="1"/>
  <c r="Q52" i="11"/>
  <c r="AM52" i="11" s="1"/>
  <c r="O52" i="11"/>
  <c r="AL52" i="11" s="1"/>
  <c r="M52" i="11"/>
  <c r="AK52" i="11" s="1"/>
  <c r="K52" i="11"/>
  <c r="AJ52" i="11" s="1"/>
  <c r="I52" i="11"/>
  <c r="AI52" i="11" s="1"/>
  <c r="G52" i="11"/>
  <c r="AH52" i="11" s="1"/>
  <c r="E52" i="11"/>
  <c r="AG52" i="11" s="1"/>
  <c r="C52" i="11"/>
  <c r="AF52" i="11" s="1"/>
  <c r="Y51" i="11"/>
  <c r="AQ51" i="11" s="1"/>
  <c r="W51" i="11"/>
  <c r="AP51" i="11" s="1"/>
  <c r="U51" i="11"/>
  <c r="AO51" i="11" s="1"/>
  <c r="S51" i="11"/>
  <c r="AN51" i="11" s="1"/>
  <c r="Q51" i="11"/>
  <c r="AM51" i="11" s="1"/>
  <c r="O51" i="11"/>
  <c r="AL51" i="11" s="1"/>
  <c r="M51" i="11"/>
  <c r="AK51" i="11" s="1"/>
  <c r="K51" i="11"/>
  <c r="AJ51" i="11" s="1"/>
  <c r="I51" i="11"/>
  <c r="AI51" i="11" s="1"/>
  <c r="G51" i="11"/>
  <c r="AH51" i="11" s="1"/>
  <c r="E51" i="11"/>
  <c r="AG51" i="11" s="1"/>
  <c r="C51" i="11"/>
  <c r="AF51" i="11" s="1"/>
  <c r="Y50" i="11"/>
  <c r="AQ50" i="11" s="1"/>
  <c r="W50" i="11"/>
  <c r="AP50" i="11" s="1"/>
  <c r="U50" i="11"/>
  <c r="AO50" i="11" s="1"/>
  <c r="S50" i="11"/>
  <c r="AN50" i="11" s="1"/>
  <c r="Q50" i="11"/>
  <c r="AM50" i="11" s="1"/>
  <c r="O50" i="11"/>
  <c r="AL50" i="11" s="1"/>
  <c r="M50" i="11"/>
  <c r="AK50" i="11" s="1"/>
  <c r="K50" i="11"/>
  <c r="AJ50" i="11" s="1"/>
  <c r="I50" i="11"/>
  <c r="AI50" i="11" s="1"/>
  <c r="G50" i="11"/>
  <c r="AH50" i="11" s="1"/>
  <c r="E50" i="11"/>
  <c r="AG50" i="11" s="1"/>
  <c r="C50" i="11"/>
  <c r="AF50" i="11" s="1"/>
  <c r="Y49" i="11"/>
  <c r="AQ49" i="11" s="1"/>
  <c r="W49" i="11"/>
  <c r="AP49" i="11" s="1"/>
  <c r="U49" i="11"/>
  <c r="AO49" i="11" s="1"/>
  <c r="S49" i="11"/>
  <c r="AN49" i="11" s="1"/>
  <c r="Q49" i="11"/>
  <c r="AM49" i="11" s="1"/>
  <c r="O49" i="11"/>
  <c r="AL49" i="11" s="1"/>
  <c r="M49" i="11"/>
  <c r="AK49" i="11" s="1"/>
  <c r="K49" i="11"/>
  <c r="AJ49" i="11" s="1"/>
  <c r="I49" i="11"/>
  <c r="AI49" i="11" s="1"/>
  <c r="G49" i="11"/>
  <c r="AH49" i="11" s="1"/>
  <c r="E49" i="11"/>
  <c r="AG49" i="11" s="1"/>
  <c r="C49" i="11"/>
  <c r="AF49" i="11" s="1"/>
  <c r="Y48" i="11"/>
  <c r="AQ48" i="11" s="1"/>
  <c r="W48" i="11"/>
  <c r="AP48" i="11" s="1"/>
  <c r="U48" i="11"/>
  <c r="AO48" i="11" s="1"/>
  <c r="S48" i="11"/>
  <c r="AN48" i="11" s="1"/>
  <c r="Q48" i="11"/>
  <c r="AM48" i="11" s="1"/>
  <c r="O48" i="11"/>
  <c r="AL48" i="11" s="1"/>
  <c r="M48" i="11"/>
  <c r="AK48" i="11" s="1"/>
  <c r="K48" i="11"/>
  <c r="AJ48" i="11" s="1"/>
  <c r="I48" i="11"/>
  <c r="AI48" i="11" s="1"/>
  <c r="G48" i="11"/>
  <c r="AH48" i="11" s="1"/>
  <c r="E48" i="11"/>
  <c r="AG48" i="11" s="1"/>
  <c r="C48" i="11"/>
  <c r="AF48" i="11" s="1"/>
  <c r="Y47" i="11"/>
  <c r="AQ47" i="11" s="1"/>
  <c r="W47" i="11"/>
  <c r="AP47" i="11" s="1"/>
  <c r="U47" i="11"/>
  <c r="AO47" i="11" s="1"/>
  <c r="S47" i="11"/>
  <c r="AN47" i="11" s="1"/>
  <c r="Q47" i="11"/>
  <c r="AM47" i="11" s="1"/>
  <c r="O47" i="11"/>
  <c r="AL47" i="11" s="1"/>
  <c r="M47" i="11"/>
  <c r="AK47" i="11" s="1"/>
  <c r="K47" i="11"/>
  <c r="AJ47" i="11" s="1"/>
  <c r="I47" i="11"/>
  <c r="AI47" i="11" s="1"/>
  <c r="G47" i="11"/>
  <c r="AH47" i="11" s="1"/>
  <c r="E47" i="11"/>
  <c r="AG47" i="11" s="1"/>
  <c r="C47" i="11"/>
  <c r="AF47" i="11" s="1"/>
  <c r="Y46" i="11"/>
  <c r="AQ46" i="11" s="1"/>
  <c r="W46" i="11"/>
  <c r="AP46" i="11" s="1"/>
  <c r="U46" i="11"/>
  <c r="AO46" i="11" s="1"/>
  <c r="S46" i="11"/>
  <c r="AN46" i="11" s="1"/>
  <c r="Q46" i="11"/>
  <c r="AM46" i="11" s="1"/>
  <c r="O46" i="11"/>
  <c r="AL46" i="11" s="1"/>
  <c r="M46" i="11"/>
  <c r="AK46" i="11" s="1"/>
  <c r="K46" i="11"/>
  <c r="AJ46" i="11" s="1"/>
  <c r="I46" i="11"/>
  <c r="AI46" i="11" s="1"/>
  <c r="G46" i="11"/>
  <c r="AH46" i="11" s="1"/>
  <c r="E46" i="11"/>
  <c r="AG46" i="11" s="1"/>
  <c r="C46" i="11"/>
  <c r="AF46" i="11" s="1"/>
  <c r="Y45" i="11"/>
  <c r="AQ45" i="11" s="1"/>
  <c r="W45" i="11"/>
  <c r="AP45" i="11" s="1"/>
  <c r="U45" i="11"/>
  <c r="AO45" i="11" s="1"/>
  <c r="S45" i="11"/>
  <c r="AN45" i="11" s="1"/>
  <c r="Q45" i="11"/>
  <c r="AM45" i="11" s="1"/>
  <c r="O45" i="11"/>
  <c r="AL45" i="11" s="1"/>
  <c r="M45" i="11"/>
  <c r="AK45" i="11" s="1"/>
  <c r="K45" i="11"/>
  <c r="AJ45" i="11" s="1"/>
  <c r="I45" i="11"/>
  <c r="AI45" i="11" s="1"/>
  <c r="G45" i="11"/>
  <c r="AH45" i="11" s="1"/>
  <c r="E45" i="11"/>
  <c r="AG45" i="11" s="1"/>
  <c r="C45" i="11"/>
  <c r="AF45" i="11" s="1"/>
  <c r="Y44" i="11"/>
  <c r="AQ44" i="11" s="1"/>
  <c r="W44" i="11"/>
  <c r="AP44" i="11" s="1"/>
  <c r="U44" i="11"/>
  <c r="AO44" i="11" s="1"/>
  <c r="S44" i="11"/>
  <c r="AN44" i="11" s="1"/>
  <c r="Q44" i="11"/>
  <c r="AM44" i="11" s="1"/>
  <c r="O44" i="11"/>
  <c r="AL44" i="11" s="1"/>
  <c r="M44" i="11"/>
  <c r="AK44" i="11" s="1"/>
  <c r="K44" i="11"/>
  <c r="AJ44" i="11" s="1"/>
  <c r="I44" i="11"/>
  <c r="AI44" i="11" s="1"/>
  <c r="G44" i="11"/>
  <c r="AH44" i="11" s="1"/>
  <c r="E44" i="11"/>
  <c r="AG44" i="11" s="1"/>
  <c r="C44" i="11"/>
  <c r="AF44" i="11" s="1"/>
  <c r="Y43" i="11"/>
  <c r="AQ43" i="11" s="1"/>
  <c r="W43" i="11"/>
  <c r="AP43" i="11" s="1"/>
  <c r="U43" i="11"/>
  <c r="AO43" i="11" s="1"/>
  <c r="S43" i="11"/>
  <c r="AN43" i="11" s="1"/>
  <c r="Q43" i="11"/>
  <c r="AM43" i="11" s="1"/>
  <c r="O43" i="11"/>
  <c r="AL43" i="11" s="1"/>
  <c r="M43" i="11"/>
  <c r="AK43" i="11" s="1"/>
  <c r="K43" i="11"/>
  <c r="AJ43" i="11" s="1"/>
  <c r="I43" i="11"/>
  <c r="AI43" i="11" s="1"/>
  <c r="G43" i="11"/>
  <c r="AH43" i="11" s="1"/>
  <c r="E43" i="11"/>
  <c r="AG43" i="11" s="1"/>
  <c r="C43" i="11"/>
  <c r="AF43" i="11" s="1"/>
  <c r="Y42" i="11"/>
  <c r="AQ42" i="11" s="1"/>
  <c r="W42" i="11"/>
  <c r="AP42" i="11" s="1"/>
  <c r="U42" i="11"/>
  <c r="AO42" i="11" s="1"/>
  <c r="S42" i="11"/>
  <c r="AN42" i="11" s="1"/>
  <c r="Q42" i="11"/>
  <c r="AM42" i="11" s="1"/>
  <c r="O42" i="11"/>
  <c r="AL42" i="11" s="1"/>
  <c r="M42" i="11"/>
  <c r="AK42" i="11" s="1"/>
  <c r="K42" i="11"/>
  <c r="AJ42" i="11" s="1"/>
  <c r="I42" i="11"/>
  <c r="AI42" i="11" s="1"/>
  <c r="G42" i="11"/>
  <c r="AH42" i="11" s="1"/>
  <c r="E42" i="11"/>
  <c r="AG42" i="11" s="1"/>
  <c r="C42" i="11"/>
  <c r="AF42" i="11" s="1"/>
  <c r="Y41" i="11"/>
  <c r="AQ41" i="11" s="1"/>
  <c r="W41" i="11"/>
  <c r="AP41" i="11" s="1"/>
  <c r="U41" i="11"/>
  <c r="AO41" i="11" s="1"/>
  <c r="S41" i="11"/>
  <c r="AN41" i="11" s="1"/>
  <c r="Q41" i="11"/>
  <c r="AM41" i="11" s="1"/>
  <c r="O41" i="11"/>
  <c r="AL41" i="11" s="1"/>
  <c r="M41" i="11"/>
  <c r="AK41" i="11" s="1"/>
  <c r="K41" i="11"/>
  <c r="AJ41" i="11" s="1"/>
  <c r="I41" i="11"/>
  <c r="AI41" i="11" s="1"/>
  <c r="G41" i="11"/>
  <c r="AH41" i="11" s="1"/>
  <c r="E41" i="11"/>
  <c r="AG41" i="11" s="1"/>
  <c r="C41" i="11"/>
  <c r="AF41" i="11" s="1"/>
  <c r="Y40" i="11"/>
  <c r="AQ40" i="11" s="1"/>
  <c r="W40" i="11"/>
  <c r="AP40" i="11" s="1"/>
  <c r="U40" i="11"/>
  <c r="AO40" i="11" s="1"/>
  <c r="S40" i="11"/>
  <c r="AN40" i="11" s="1"/>
  <c r="Q40" i="11"/>
  <c r="AM40" i="11" s="1"/>
  <c r="O40" i="11"/>
  <c r="AL40" i="11" s="1"/>
  <c r="M40" i="11"/>
  <c r="AK40" i="11" s="1"/>
  <c r="K40" i="11"/>
  <c r="AJ40" i="11" s="1"/>
  <c r="I40" i="11"/>
  <c r="AI40" i="11" s="1"/>
  <c r="G40" i="11"/>
  <c r="AH40" i="11" s="1"/>
  <c r="E40" i="11"/>
  <c r="AG40" i="11" s="1"/>
  <c r="C40" i="11"/>
  <c r="AF40" i="11" s="1"/>
  <c r="Y27" i="11"/>
  <c r="AQ27" i="11" s="1"/>
  <c r="W27" i="11"/>
  <c r="AP27" i="11" s="1"/>
  <c r="U27" i="11"/>
  <c r="AO27" i="11" s="1"/>
  <c r="S27" i="11"/>
  <c r="AN27" i="11" s="1"/>
  <c r="Q27" i="11"/>
  <c r="AM27" i="11" s="1"/>
  <c r="O27" i="11"/>
  <c r="AL27" i="11" s="1"/>
  <c r="Y26" i="11"/>
  <c r="AQ26" i="11" s="1"/>
  <c r="W26" i="11"/>
  <c r="AP26" i="11" s="1"/>
  <c r="U26" i="11"/>
  <c r="AO26" i="11" s="1"/>
  <c r="S26" i="11"/>
  <c r="AN26" i="11" s="1"/>
  <c r="Q26" i="11"/>
  <c r="AM26" i="11" s="1"/>
  <c r="O26" i="11"/>
  <c r="AL26" i="11" s="1"/>
  <c r="Y25" i="11"/>
  <c r="AQ25" i="11" s="1"/>
  <c r="W25" i="11"/>
  <c r="AP25" i="11" s="1"/>
  <c r="U25" i="11"/>
  <c r="AO25" i="11" s="1"/>
  <c r="S25" i="11"/>
  <c r="AN25" i="11" s="1"/>
  <c r="Q25" i="11"/>
  <c r="AM25" i="11" s="1"/>
  <c r="O25" i="11"/>
  <c r="AL25" i="11" s="1"/>
  <c r="Y24" i="11"/>
  <c r="AQ24" i="11" s="1"/>
  <c r="W24" i="11"/>
  <c r="AP24" i="11" s="1"/>
  <c r="U24" i="11"/>
  <c r="AO24" i="11" s="1"/>
  <c r="S24" i="11"/>
  <c r="AN24" i="11" s="1"/>
  <c r="Q24" i="11"/>
  <c r="AM24" i="11" s="1"/>
  <c r="O24" i="11"/>
  <c r="AL24" i="11" s="1"/>
  <c r="Y23" i="11"/>
  <c r="AQ23" i="11" s="1"/>
  <c r="W23" i="11"/>
  <c r="AP23" i="11" s="1"/>
  <c r="U23" i="11"/>
  <c r="AO23" i="11" s="1"/>
  <c r="S23" i="11"/>
  <c r="AN23" i="11" s="1"/>
  <c r="Q23" i="11"/>
  <c r="AM23" i="11" s="1"/>
  <c r="O23" i="11"/>
  <c r="AL23" i="11" s="1"/>
  <c r="Y22" i="11"/>
  <c r="AQ22" i="11" s="1"/>
  <c r="W22" i="11"/>
  <c r="AP22" i="11" s="1"/>
  <c r="U22" i="11"/>
  <c r="AO22" i="11" s="1"/>
  <c r="S22" i="11"/>
  <c r="AN22" i="11" s="1"/>
  <c r="Q22" i="11"/>
  <c r="AM22" i="11" s="1"/>
  <c r="O22" i="11"/>
  <c r="AL22" i="11" s="1"/>
  <c r="Y21" i="11"/>
  <c r="AQ21" i="11" s="1"/>
  <c r="W21" i="11"/>
  <c r="AP21" i="11" s="1"/>
  <c r="U21" i="11"/>
  <c r="AO21" i="11" s="1"/>
  <c r="S21" i="11"/>
  <c r="AN21" i="11" s="1"/>
  <c r="Q21" i="11"/>
  <c r="AM21" i="11" s="1"/>
  <c r="O21" i="11"/>
  <c r="AL21" i="11" s="1"/>
  <c r="Y20" i="11"/>
  <c r="AQ20" i="11" s="1"/>
  <c r="W20" i="11"/>
  <c r="AP20" i="11" s="1"/>
  <c r="U20" i="11"/>
  <c r="AO20" i="11" s="1"/>
  <c r="S20" i="11"/>
  <c r="AN20" i="11" s="1"/>
  <c r="Q20" i="11"/>
  <c r="AM20" i="11" s="1"/>
  <c r="O20" i="11"/>
  <c r="AL20" i="11" s="1"/>
  <c r="Y19" i="11"/>
  <c r="AQ19" i="11" s="1"/>
  <c r="W19" i="11"/>
  <c r="AP19" i="11" s="1"/>
  <c r="U19" i="11"/>
  <c r="AO19" i="11" s="1"/>
  <c r="S19" i="11"/>
  <c r="AN19" i="11" s="1"/>
  <c r="Q19" i="11"/>
  <c r="AM19" i="11" s="1"/>
  <c r="O19" i="11"/>
  <c r="AL19" i="11" s="1"/>
  <c r="Y18" i="11"/>
  <c r="AQ18" i="11" s="1"/>
  <c r="W18" i="11"/>
  <c r="AP18" i="11" s="1"/>
  <c r="U18" i="11"/>
  <c r="AO18" i="11" s="1"/>
  <c r="S18" i="11"/>
  <c r="AN18" i="11" s="1"/>
  <c r="Q18" i="11"/>
  <c r="AM18" i="11" s="1"/>
  <c r="O18" i="11"/>
  <c r="AL18" i="11" s="1"/>
  <c r="Y17" i="11"/>
  <c r="AQ17" i="11" s="1"/>
  <c r="W17" i="11"/>
  <c r="AP17" i="11" s="1"/>
  <c r="U17" i="11"/>
  <c r="AO17" i="11" s="1"/>
  <c r="S17" i="11"/>
  <c r="AN17" i="11" s="1"/>
  <c r="Q17" i="11"/>
  <c r="AM17" i="11" s="1"/>
  <c r="O17" i="11"/>
  <c r="AL17" i="11" s="1"/>
  <c r="Y16" i="11"/>
  <c r="AQ16" i="11" s="1"/>
  <c r="W16" i="11"/>
  <c r="AP16" i="11" s="1"/>
  <c r="U16" i="11"/>
  <c r="AO16" i="11" s="1"/>
  <c r="S16" i="11"/>
  <c r="AN16" i="11" s="1"/>
  <c r="Q16" i="11"/>
  <c r="AM16" i="11" s="1"/>
  <c r="O16" i="11"/>
  <c r="AL16" i="11" s="1"/>
  <c r="Y15" i="11"/>
  <c r="AQ15" i="11" s="1"/>
  <c r="W15" i="11"/>
  <c r="AP15" i="11" s="1"/>
  <c r="U15" i="11"/>
  <c r="AO15" i="11" s="1"/>
  <c r="S15" i="11"/>
  <c r="AN15" i="11" s="1"/>
  <c r="Q15" i="11"/>
  <c r="AM15" i="11" s="1"/>
  <c r="O15" i="11"/>
  <c r="AL15" i="11" s="1"/>
  <c r="Y14" i="11"/>
  <c r="AQ14" i="11" s="1"/>
  <c r="W14" i="11"/>
  <c r="AP14" i="11" s="1"/>
  <c r="U14" i="11"/>
  <c r="AO14" i="11" s="1"/>
  <c r="S14" i="11"/>
  <c r="AN14" i="11" s="1"/>
  <c r="Q14" i="11"/>
  <c r="AM14" i="11" s="1"/>
  <c r="O14" i="11"/>
  <c r="AL14" i="11" s="1"/>
  <c r="Y13" i="11"/>
  <c r="AQ13" i="11" s="1"/>
  <c r="W13" i="11"/>
  <c r="AP13" i="11" s="1"/>
  <c r="U13" i="11"/>
  <c r="AO13" i="11" s="1"/>
  <c r="S13" i="11"/>
  <c r="AN13" i="11" s="1"/>
  <c r="Q13" i="11"/>
  <c r="AM13" i="11" s="1"/>
  <c r="O13" i="11"/>
  <c r="AL13" i="11" s="1"/>
  <c r="Y12" i="11"/>
  <c r="AQ12" i="11" s="1"/>
  <c r="W12" i="11"/>
  <c r="AP12" i="11" s="1"/>
  <c r="U12" i="11"/>
  <c r="AO12" i="11" s="1"/>
  <c r="S12" i="11"/>
  <c r="AN12" i="11" s="1"/>
  <c r="Q12" i="11"/>
  <c r="AM12" i="11" s="1"/>
  <c r="O12" i="11"/>
  <c r="AL12" i="11" s="1"/>
  <c r="Y11" i="11"/>
  <c r="AQ11" i="11" s="1"/>
  <c r="W11" i="11"/>
  <c r="AP11" i="11" s="1"/>
  <c r="U11" i="11"/>
  <c r="AO11" i="11" s="1"/>
  <c r="S11" i="11"/>
  <c r="AN11" i="11" s="1"/>
  <c r="Q11" i="11"/>
  <c r="AM11" i="11" s="1"/>
  <c r="O11" i="11"/>
  <c r="AL11" i="11" s="1"/>
  <c r="Y10" i="11"/>
  <c r="AQ10" i="11" s="1"/>
  <c r="W10" i="11"/>
  <c r="AP10" i="11" s="1"/>
  <c r="U10" i="11"/>
  <c r="AO10" i="11" s="1"/>
  <c r="S10" i="11"/>
  <c r="AN10" i="11" s="1"/>
  <c r="Q10" i="11"/>
  <c r="AM10" i="11" s="1"/>
  <c r="O10" i="11"/>
  <c r="AL10" i="11" s="1"/>
  <c r="Y9" i="11"/>
  <c r="AQ9" i="11" s="1"/>
  <c r="W9" i="11"/>
  <c r="AP9" i="11" s="1"/>
  <c r="U9" i="11"/>
  <c r="AO9" i="11" s="1"/>
  <c r="S9" i="11"/>
  <c r="AN9" i="11" s="1"/>
  <c r="Q9" i="11"/>
  <c r="AM9" i="11" s="1"/>
  <c r="O9" i="11"/>
  <c r="AL9" i="11" s="1"/>
  <c r="K8" i="11"/>
  <c r="M27" i="11"/>
  <c r="AK27" i="11" s="1"/>
  <c r="K27" i="11"/>
  <c r="AJ27" i="11" s="1"/>
  <c r="I27" i="11"/>
  <c r="AI27" i="11" s="1"/>
  <c r="G27" i="11"/>
  <c r="AH27" i="11" s="1"/>
  <c r="E27" i="11"/>
  <c r="AG27" i="11" s="1"/>
  <c r="C27" i="11"/>
  <c r="AF27" i="11" s="1"/>
  <c r="M26" i="11"/>
  <c r="AK26" i="11" s="1"/>
  <c r="K26" i="11"/>
  <c r="AJ26" i="11" s="1"/>
  <c r="I26" i="11"/>
  <c r="AI26" i="11" s="1"/>
  <c r="G26" i="11"/>
  <c r="AH26" i="11" s="1"/>
  <c r="E26" i="11"/>
  <c r="AG26" i="11" s="1"/>
  <c r="C26" i="11"/>
  <c r="AF26" i="11" s="1"/>
  <c r="M25" i="11"/>
  <c r="AK25" i="11" s="1"/>
  <c r="K25" i="11"/>
  <c r="AJ25" i="11" s="1"/>
  <c r="I25" i="11"/>
  <c r="AI25" i="11" s="1"/>
  <c r="G25" i="11"/>
  <c r="AH25" i="11" s="1"/>
  <c r="E25" i="11"/>
  <c r="AG25" i="11" s="1"/>
  <c r="C25" i="11"/>
  <c r="AF25" i="11" s="1"/>
  <c r="M24" i="11"/>
  <c r="AK24" i="11" s="1"/>
  <c r="K24" i="11"/>
  <c r="AJ24" i="11" s="1"/>
  <c r="I24" i="11"/>
  <c r="AI24" i="11" s="1"/>
  <c r="G24" i="11"/>
  <c r="AH24" i="11" s="1"/>
  <c r="E24" i="11"/>
  <c r="AG24" i="11" s="1"/>
  <c r="C24" i="11"/>
  <c r="AF24" i="11" s="1"/>
  <c r="M23" i="11"/>
  <c r="AK23" i="11" s="1"/>
  <c r="K23" i="11"/>
  <c r="AJ23" i="11" s="1"/>
  <c r="I23" i="11"/>
  <c r="AI23" i="11" s="1"/>
  <c r="G23" i="11"/>
  <c r="AH23" i="11" s="1"/>
  <c r="E23" i="11"/>
  <c r="AG23" i="11" s="1"/>
  <c r="C23" i="11"/>
  <c r="AF23" i="11" s="1"/>
  <c r="M22" i="11"/>
  <c r="AK22" i="11" s="1"/>
  <c r="K22" i="11"/>
  <c r="AJ22" i="11" s="1"/>
  <c r="I22" i="11"/>
  <c r="AI22" i="11" s="1"/>
  <c r="G22" i="11"/>
  <c r="AH22" i="11" s="1"/>
  <c r="E22" i="11"/>
  <c r="AG22" i="11" s="1"/>
  <c r="C22" i="11"/>
  <c r="AF22" i="11" s="1"/>
  <c r="M21" i="11"/>
  <c r="AK21" i="11" s="1"/>
  <c r="K21" i="11"/>
  <c r="AJ21" i="11" s="1"/>
  <c r="I21" i="11"/>
  <c r="AI21" i="11" s="1"/>
  <c r="G21" i="11"/>
  <c r="AH21" i="11" s="1"/>
  <c r="E21" i="11"/>
  <c r="AG21" i="11" s="1"/>
  <c r="C21" i="11"/>
  <c r="AF21" i="11" s="1"/>
  <c r="M20" i="11"/>
  <c r="AK20" i="11" s="1"/>
  <c r="K20" i="11"/>
  <c r="AJ20" i="11" s="1"/>
  <c r="I20" i="11"/>
  <c r="AI20" i="11" s="1"/>
  <c r="G20" i="11"/>
  <c r="AH20" i="11" s="1"/>
  <c r="E20" i="11"/>
  <c r="AG20" i="11" s="1"/>
  <c r="C20" i="11"/>
  <c r="AF20" i="11" s="1"/>
  <c r="M19" i="11"/>
  <c r="AK19" i="11" s="1"/>
  <c r="K19" i="11"/>
  <c r="AJ19" i="11" s="1"/>
  <c r="I19" i="11"/>
  <c r="AI19" i="11" s="1"/>
  <c r="G19" i="11"/>
  <c r="AH19" i="11" s="1"/>
  <c r="E19" i="11"/>
  <c r="AG19" i="11" s="1"/>
  <c r="C19" i="11"/>
  <c r="AF19" i="11" s="1"/>
  <c r="M18" i="11"/>
  <c r="AK18" i="11" s="1"/>
  <c r="K18" i="11"/>
  <c r="AJ18" i="11" s="1"/>
  <c r="I18" i="11"/>
  <c r="AI18" i="11" s="1"/>
  <c r="G18" i="11"/>
  <c r="AH18" i="11" s="1"/>
  <c r="E18" i="11"/>
  <c r="AG18" i="11" s="1"/>
  <c r="C18" i="11"/>
  <c r="AF18" i="11" s="1"/>
  <c r="M17" i="11"/>
  <c r="AK17" i="11" s="1"/>
  <c r="K17" i="11"/>
  <c r="AJ17" i="11" s="1"/>
  <c r="I17" i="11"/>
  <c r="AI17" i="11" s="1"/>
  <c r="G17" i="11"/>
  <c r="AH17" i="11" s="1"/>
  <c r="E17" i="11"/>
  <c r="AG17" i="11" s="1"/>
  <c r="C17" i="11"/>
  <c r="AF17" i="11" s="1"/>
  <c r="M16" i="11"/>
  <c r="AK16" i="11" s="1"/>
  <c r="K16" i="11"/>
  <c r="AJ16" i="11" s="1"/>
  <c r="I16" i="11"/>
  <c r="AI16" i="11" s="1"/>
  <c r="G16" i="11"/>
  <c r="AH16" i="11" s="1"/>
  <c r="E16" i="11"/>
  <c r="AG16" i="11" s="1"/>
  <c r="C16" i="11"/>
  <c r="AF16" i="11" s="1"/>
  <c r="M15" i="11"/>
  <c r="AK15" i="11" s="1"/>
  <c r="K15" i="11"/>
  <c r="AJ15" i="11" s="1"/>
  <c r="I15" i="11"/>
  <c r="AI15" i="11" s="1"/>
  <c r="G15" i="11"/>
  <c r="AH15" i="11" s="1"/>
  <c r="E15" i="11"/>
  <c r="AG15" i="11" s="1"/>
  <c r="C15" i="11"/>
  <c r="AF15" i="11" s="1"/>
  <c r="M14" i="11"/>
  <c r="AK14" i="11" s="1"/>
  <c r="K14" i="11"/>
  <c r="AJ14" i="11" s="1"/>
  <c r="I14" i="11"/>
  <c r="AI14" i="11" s="1"/>
  <c r="G14" i="11"/>
  <c r="AH14" i="11" s="1"/>
  <c r="E14" i="11"/>
  <c r="AG14" i="11" s="1"/>
  <c r="C14" i="11"/>
  <c r="AF14" i="11" s="1"/>
  <c r="M13" i="11"/>
  <c r="AK13" i="11" s="1"/>
  <c r="K13" i="11"/>
  <c r="AJ13" i="11" s="1"/>
  <c r="I13" i="11"/>
  <c r="AI13" i="11" s="1"/>
  <c r="G13" i="11"/>
  <c r="AH13" i="11" s="1"/>
  <c r="E13" i="11"/>
  <c r="AG13" i="11" s="1"/>
  <c r="C13" i="11"/>
  <c r="AF13" i="11" s="1"/>
  <c r="M12" i="11"/>
  <c r="AK12" i="11" s="1"/>
  <c r="K12" i="11"/>
  <c r="AJ12" i="11" s="1"/>
  <c r="I12" i="11"/>
  <c r="AI12" i="11" s="1"/>
  <c r="G12" i="11"/>
  <c r="AH12" i="11" s="1"/>
  <c r="E12" i="11"/>
  <c r="AG12" i="11" s="1"/>
  <c r="C12" i="11"/>
  <c r="AF12" i="11" s="1"/>
  <c r="M11" i="11"/>
  <c r="AK11" i="11" s="1"/>
  <c r="K11" i="11"/>
  <c r="AJ11" i="11" s="1"/>
  <c r="I11" i="11"/>
  <c r="AI11" i="11" s="1"/>
  <c r="G11" i="11"/>
  <c r="AH11" i="11" s="1"/>
  <c r="E11" i="11"/>
  <c r="AG11" i="11" s="1"/>
  <c r="C11" i="11"/>
  <c r="AF11" i="11" s="1"/>
  <c r="M10" i="11"/>
  <c r="AK10" i="11" s="1"/>
  <c r="K10" i="11"/>
  <c r="AJ10" i="11" s="1"/>
  <c r="I10" i="11"/>
  <c r="AI10" i="11" s="1"/>
  <c r="G10" i="11"/>
  <c r="AH10" i="11" s="1"/>
  <c r="E10" i="11"/>
  <c r="AG10" i="11" s="1"/>
  <c r="C10" i="11"/>
  <c r="AF10" i="11" s="1"/>
  <c r="M9" i="11"/>
  <c r="AK9" i="11" s="1"/>
  <c r="K9" i="11"/>
  <c r="AJ9" i="11" s="1"/>
  <c r="I9" i="11"/>
  <c r="AI9" i="11" s="1"/>
  <c r="G9" i="11"/>
  <c r="AH9" i="11" s="1"/>
  <c r="E9" i="11"/>
  <c r="AG9" i="11" s="1"/>
  <c r="C9" i="11"/>
  <c r="AF9" i="11" s="1"/>
  <c r="M8" i="11"/>
  <c r="I8" i="11"/>
  <c r="G8" i="11"/>
  <c r="E8" i="11"/>
  <c r="AA72" i="11" l="1"/>
  <c r="AA74" i="11"/>
  <c r="AC74" i="11" s="1"/>
  <c r="AA76" i="11"/>
  <c r="AC76" i="11" s="1"/>
  <c r="AA78" i="11"/>
  <c r="AC78" i="11" s="1"/>
  <c r="AA80" i="11"/>
  <c r="AC80" i="11" s="1"/>
  <c r="AA84" i="11"/>
  <c r="AC84" i="11" s="1"/>
  <c r="AA86" i="11"/>
  <c r="AC86" i="11" s="1"/>
  <c r="AA90" i="11"/>
  <c r="AC90" i="11" s="1"/>
  <c r="AA59" i="11"/>
  <c r="AC59" i="11" s="1"/>
  <c r="AA73" i="11"/>
  <c r="AC73" i="11" s="1"/>
  <c r="AA77" i="11"/>
  <c r="AC77" i="11" s="1"/>
  <c r="AA79" i="11"/>
  <c r="AC79" i="11" s="1"/>
  <c r="AA81" i="11"/>
  <c r="AC81" i="11" s="1"/>
  <c r="AA85" i="11"/>
  <c r="AC85" i="11" s="1"/>
  <c r="AA87" i="11"/>
  <c r="AC87" i="11" s="1"/>
  <c r="AA89" i="11"/>
  <c r="AC89" i="11" s="1"/>
  <c r="AA91" i="11"/>
  <c r="AC91" i="11" s="1"/>
  <c r="T73" i="11"/>
  <c r="P13" i="11"/>
  <c r="R74" i="11"/>
  <c r="P40" i="11"/>
  <c r="P57" i="11"/>
  <c r="P72" i="11"/>
  <c r="P74" i="11"/>
  <c r="P76" i="11"/>
  <c r="P82" i="11"/>
  <c r="P86" i="11"/>
  <c r="R13" i="11"/>
  <c r="R27" i="11"/>
  <c r="R41" i="11"/>
  <c r="R72" i="11"/>
  <c r="R82" i="11"/>
  <c r="T24" i="11"/>
  <c r="T81" i="11"/>
  <c r="X80" i="11"/>
  <c r="Z74" i="11"/>
  <c r="X50" i="11"/>
  <c r="T79" i="11"/>
  <c r="T87" i="11"/>
  <c r="V14" i="11"/>
  <c r="V20" i="11"/>
  <c r="V86" i="11"/>
  <c r="V18" i="11"/>
  <c r="V84" i="11"/>
  <c r="X12" i="11"/>
  <c r="X86" i="11"/>
  <c r="Z22" i="11"/>
  <c r="V88" i="11"/>
  <c r="X10" i="11"/>
  <c r="X84" i="11"/>
  <c r="Z23" i="11"/>
  <c r="X78" i="11"/>
  <c r="Z15" i="11"/>
  <c r="Z18" i="11"/>
  <c r="Z76" i="11"/>
  <c r="Z84" i="11"/>
  <c r="Z24" i="11"/>
  <c r="AA75" i="11"/>
  <c r="AC75" i="11" s="1"/>
  <c r="AA83" i="11"/>
  <c r="AC83" i="11" s="1"/>
  <c r="AA88" i="11"/>
  <c r="AC88" i="11" s="1"/>
  <c r="AA27" i="11"/>
  <c r="AC27" i="11" s="1"/>
  <c r="AA82" i="11"/>
  <c r="AC82" i="11" s="1"/>
  <c r="AA9" i="11"/>
  <c r="AC9" i="11" s="1"/>
  <c r="AA10" i="11"/>
  <c r="AC10" i="11" s="1"/>
  <c r="AA11" i="11"/>
  <c r="AC11" i="11" s="1"/>
  <c r="AA12" i="11"/>
  <c r="AC12" i="11" s="1"/>
  <c r="AA13" i="11"/>
  <c r="AC13" i="11" s="1"/>
  <c r="AA14" i="11"/>
  <c r="AC14" i="11" s="1"/>
  <c r="AA15" i="11"/>
  <c r="AC15" i="11" s="1"/>
  <c r="AA16" i="11"/>
  <c r="AC16" i="11" s="1"/>
  <c r="AA17" i="11"/>
  <c r="AC17" i="11" s="1"/>
  <c r="AA18" i="11"/>
  <c r="AC18" i="11" s="1"/>
  <c r="AA19" i="11"/>
  <c r="AC19" i="11" s="1"/>
  <c r="AA20" i="11"/>
  <c r="AC20" i="11" s="1"/>
  <c r="AA21" i="11"/>
  <c r="AC21" i="11" s="1"/>
  <c r="AA22" i="11"/>
  <c r="AC22" i="11" s="1"/>
  <c r="AA23" i="11"/>
  <c r="AC23" i="11" s="1"/>
  <c r="AA24" i="11"/>
  <c r="AC24" i="11" s="1"/>
  <c r="AA25" i="11"/>
  <c r="AC25" i="11" s="1"/>
  <c r="AA26" i="11"/>
  <c r="AC26" i="11" s="1"/>
  <c r="AA40" i="11"/>
  <c r="AA41" i="11"/>
  <c r="AC41" i="11" s="1"/>
  <c r="AA42" i="11"/>
  <c r="AC42" i="11" s="1"/>
  <c r="AA43" i="11"/>
  <c r="AC43" i="11" s="1"/>
  <c r="AA44" i="11"/>
  <c r="AC44" i="11" s="1"/>
  <c r="AA45" i="11"/>
  <c r="AC45" i="11" s="1"/>
  <c r="AA46" i="11"/>
  <c r="AC46" i="11" s="1"/>
  <c r="AA47" i="11"/>
  <c r="AC47" i="11" s="1"/>
  <c r="AA48" i="11"/>
  <c r="AC48" i="11" s="1"/>
  <c r="AA49" i="11"/>
  <c r="AC49" i="11" s="1"/>
  <c r="AA50" i="11"/>
  <c r="AC50" i="11" s="1"/>
  <c r="AA51" i="11"/>
  <c r="AC51" i="11" s="1"/>
  <c r="AA52" i="11"/>
  <c r="AC52" i="11" s="1"/>
  <c r="AA53" i="11"/>
  <c r="AC53" i="11" s="1"/>
  <c r="AA54" i="11"/>
  <c r="AC54" i="11" s="1"/>
  <c r="AA55" i="11"/>
  <c r="AC55" i="11" s="1"/>
  <c r="AA56" i="11"/>
  <c r="AC56" i="11" s="1"/>
  <c r="AA57" i="11"/>
  <c r="AC57" i="11" s="1"/>
  <c r="AA58" i="11"/>
  <c r="AC58" i="11" s="1"/>
  <c r="V90" i="11"/>
  <c r="Z52" i="11"/>
  <c r="X42" i="11"/>
  <c r="X46" i="11"/>
  <c r="X40" i="11"/>
  <c r="X44" i="11"/>
  <c r="X48" i="11"/>
  <c r="X74" i="11"/>
  <c r="V78" i="11"/>
  <c r="V82" i="11"/>
  <c r="R23" i="11"/>
  <c r="T20" i="11"/>
  <c r="R88" i="11"/>
  <c r="T75" i="11"/>
  <c r="R90" i="11"/>
  <c r="R78" i="11"/>
  <c r="R84" i="11"/>
  <c r="R86" i="11"/>
  <c r="R25" i="11"/>
  <c r="R76" i="11"/>
  <c r="P78" i="11"/>
  <c r="P80" i="11"/>
  <c r="P84" i="11"/>
  <c r="P15" i="11"/>
  <c r="P42" i="11"/>
  <c r="P90" i="11"/>
  <c r="C137" i="13"/>
  <c r="C136" i="13"/>
  <c r="C104" i="13"/>
  <c r="C103" i="13"/>
  <c r="C71" i="13"/>
  <c r="C70" i="13"/>
  <c r="C38" i="13"/>
  <c r="C37" i="13"/>
  <c r="C140" i="13"/>
  <c r="J23" i="11" l="1"/>
  <c r="F80" i="11"/>
  <c r="AC72" i="11"/>
  <c r="AT91" i="11"/>
  <c r="AC40" i="11"/>
  <c r="AT59" i="11"/>
  <c r="H21" i="11"/>
  <c r="N19" i="11"/>
  <c r="H87" i="11"/>
  <c r="F43" i="11"/>
  <c r="F21" i="11"/>
  <c r="H26" i="11"/>
  <c r="H15" i="11"/>
  <c r="H91" i="11"/>
  <c r="J25" i="11"/>
  <c r="L44" i="11"/>
  <c r="F75" i="11"/>
  <c r="L85" i="11"/>
  <c r="J87" i="11"/>
  <c r="J20" i="11"/>
  <c r="N91" i="11"/>
  <c r="F23" i="11"/>
  <c r="H79" i="11"/>
  <c r="F73" i="11"/>
  <c r="J14" i="11"/>
  <c r="L54" i="11"/>
  <c r="F87" i="11"/>
  <c r="H85" i="11"/>
  <c r="F91" i="11"/>
  <c r="H81" i="11"/>
  <c r="N52" i="11"/>
  <c r="J75" i="11"/>
  <c r="J83" i="11"/>
  <c r="F81" i="11"/>
  <c r="F24" i="11"/>
  <c r="J45" i="11"/>
  <c r="F41" i="11"/>
  <c r="L48" i="11"/>
  <c r="H89" i="11"/>
  <c r="J85" i="11"/>
  <c r="F18" i="11"/>
  <c r="J13" i="11"/>
  <c r="J57" i="11"/>
  <c r="J51" i="11"/>
  <c r="N11" i="11"/>
  <c r="L23" i="11"/>
  <c r="N26" i="11"/>
  <c r="N77" i="11"/>
  <c r="H82" i="11"/>
  <c r="H43" i="11"/>
  <c r="F13" i="11"/>
  <c r="N9" i="11"/>
  <c r="J59" i="11"/>
  <c r="L77" i="11"/>
  <c r="R17" i="11"/>
  <c r="P17" i="11"/>
  <c r="Z8" i="11"/>
  <c r="X72" i="11"/>
  <c r="X9" i="11"/>
  <c r="X52" i="11"/>
  <c r="T14" i="11"/>
  <c r="H50" i="11"/>
  <c r="J11" i="11"/>
  <c r="P14" i="11"/>
  <c r="Z80" i="11"/>
  <c r="Z58" i="11"/>
  <c r="X79" i="11"/>
  <c r="X58" i="11"/>
  <c r="Z86" i="11"/>
  <c r="Z13" i="11"/>
  <c r="Z20" i="11"/>
  <c r="T44" i="11"/>
  <c r="J9" i="11"/>
  <c r="N46" i="11"/>
  <c r="P77" i="11"/>
  <c r="R91" i="11"/>
  <c r="Z88" i="11"/>
  <c r="Z78" i="11"/>
  <c r="Z82" i="11"/>
  <c r="T26" i="11"/>
  <c r="R19" i="11"/>
  <c r="X8" i="11"/>
  <c r="X18" i="11"/>
  <c r="J53" i="11"/>
  <c r="R8" i="11"/>
  <c r="P56" i="11"/>
  <c r="P10" i="11"/>
  <c r="N21" i="11"/>
  <c r="N13" i="11"/>
  <c r="J43" i="11"/>
  <c r="J16" i="11"/>
  <c r="F54" i="11"/>
  <c r="F48" i="11"/>
  <c r="Z90" i="11"/>
  <c r="X20" i="11"/>
  <c r="V76" i="11"/>
  <c r="T89" i="11"/>
  <c r="T45" i="11"/>
  <c r="N82" i="11"/>
  <c r="T13" i="11"/>
  <c r="T76" i="11"/>
  <c r="T15" i="11"/>
  <c r="Z72" i="11"/>
  <c r="Z26" i="11"/>
  <c r="X81" i="11"/>
  <c r="V13" i="11"/>
  <c r="V80" i="11"/>
  <c r="V72" i="11"/>
  <c r="Z44" i="11"/>
  <c r="R43" i="11"/>
  <c r="V22" i="11"/>
  <c r="X88" i="11"/>
  <c r="Z46" i="11"/>
  <c r="X90" i="11"/>
  <c r="Z50" i="11"/>
  <c r="Z42" i="11"/>
  <c r="Z9" i="11"/>
  <c r="Z56" i="11"/>
  <c r="Z48" i="11"/>
  <c r="Z40" i="11"/>
  <c r="Z21" i="11"/>
  <c r="Z11" i="11"/>
  <c r="Z57" i="11"/>
  <c r="V24" i="11"/>
  <c r="Z49" i="11"/>
  <c r="Z55" i="11"/>
  <c r="Z19" i="11"/>
  <c r="Z27" i="11"/>
  <c r="Z12" i="11"/>
  <c r="Z25" i="11"/>
  <c r="R80" i="11"/>
  <c r="Z91" i="11"/>
  <c r="Z89" i="11"/>
  <c r="Z87" i="11"/>
  <c r="Z85" i="11"/>
  <c r="Z83" i="11"/>
  <c r="Z81" i="11"/>
  <c r="Z79" i="11"/>
  <c r="Z77" i="11"/>
  <c r="Z75" i="11"/>
  <c r="Z73" i="11"/>
  <c r="Z54" i="11"/>
  <c r="Z10" i="11"/>
  <c r="X82" i="11"/>
  <c r="X75" i="11"/>
  <c r="X89" i="11"/>
  <c r="X73" i="11"/>
  <c r="X22" i="11"/>
  <c r="X14" i="11"/>
  <c r="X91" i="11"/>
  <c r="X83" i="11"/>
  <c r="X16" i="11"/>
  <c r="X87" i="11"/>
  <c r="X77" i="11"/>
  <c r="X26" i="11"/>
  <c r="X55" i="11"/>
  <c r="X47" i="11"/>
  <c r="X27" i="11"/>
  <c r="X19" i="11"/>
  <c r="V16" i="11"/>
  <c r="X23" i="11"/>
  <c r="X15" i="11"/>
  <c r="X11" i="11"/>
  <c r="X59" i="11"/>
  <c r="X45" i="11"/>
  <c r="V74" i="11"/>
  <c r="T74" i="11"/>
  <c r="X85" i="11"/>
  <c r="X54" i="11"/>
  <c r="X13" i="11"/>
  <c r="V9" i="11"/>
  <c r="X24" i="11"/>
  <c r="X76" i="11"/>
  <c r="X21" i="11"/>
  <c r="V40" i="11"/>
  <c r="V50" i="11"/>
  <c r="V59" i="11"/>
  <c r="V43" i="11"/>
  <c r="V26" i="11"/>
  <c r="V21" i="11"/>
  <c r="V83" i="11"/>
  <c r="V85" i="11"/>
  <c r="V57" i="11"/>
  <c r="V49" i="11"/>
  <c r="V41" i="11"/>
  <c r="V19" i="11"/>
  <c r="V12" i="11"/>
  <c r="P49" i="11"/>
  <c r="P88" i="11"/>
  <c r="V79" i="11"/>
  <c r="V55" i="11"/>
  <c r="V47" i="11"/>
  <c r="V77" i="11"/>
  <c r="V25" i="11"/>
  <c r="V11" i="11"/>
  <c r="V44" i="11"/>
  <c r="V87" i="11"/>
  <c r="V51" i="11"/>
  <c r="V42" i="11"/>
  <c r="V54" i="11"/>
  <c r="V53" i="11"/>
  <c r="V45" i="11"/>
  <c r="V23" i="11"/>
  <c r="V15" i="11"/>
  <c r="V10" i="11"/>
  <c r="V48" i="11"/>
  <c r="T19" i="11"/>
  <c r="T41" i="11"/>
  <c r="T52" i="11"/>
  <c r="T48" i="11"/>
  <c r="T40" i="11"/>
  <c r="T21" i="11"/>
  <c r="T43" i="11"/>
  <c r="T12" i="11"/>
  <c r="T91" i="11"/>
  <c r="T57" i="11"/>
  <c r="T53" i="11"/>
  <c r="T49" i="11"/>
  <c r="T27" i="11"/>
  <c r="T56" i="11"/>
  <c r="T85" i="11"/>
  <c r="T23" i="11"/>
  <c r="T59" i="11"/>
  <c r="T55" i="11"/>
  <c r="T51" i="11"/>
  <c r="T47" i="11"/>
  <c r="T22" i="11"/>
  <c r="T16" i="11"/>
  <c r="T42" i="11"/>
  <c r="T10" i="11"/>
  <c r="T8" i="11"/>
  <c r="T25" i="11"/>
  <c r="R40" i="11"/>
  <c r="T83" i="11"/>
  <c r="T58" i="11"/>
  <c r="T54" i="11"/>
  <c r="T50" i="11"/>
  <c r="T46" i="11"/>
  <c r="T77" i="11"/>
  <c r="T18" i="11"/>
  <c r="R48" i="11"/>
  <c r="R22" i="11"/>
  <c r="R14" i="11"/>
  <c r="R24" i="11"/>
  <c r="R15" i="11"/>
  <c r="R73" i="11"/>
  <c r="R89" i="11"/>
  <c r="R59" i="11"/>
  <c r="R51" i="11"/>
  <c r="R77" i="11"/>
  <c r="R79" i="11"/>
  <c r="R57" i="11"/>
  <c r="R49" i="11"/>
  <c r="R83" i="11"/>
  <c r="R44" i="11"/>
  <c r="R11" i="11"/>
  <c r="R21" i="11"/>
  <c r="R56" i="11"/>
  <c r="R52" i="11"/>
  <c r="R53" i="11"/>
  <c r="R45" i="11"/>
  <c r="R20" i="11"/>
  <c r="R46" i="11"/>
  <c r="R12" i="11"/>
  <c r="R87" i="11"/>
  <c r="R55" i="11"/>
  <c r="R47" i="11"/>
  <c r="R26" i="11"/>
  <c r="R85" i="11"/>
  <c r="R9" i="11"/>
  <c r="R81" i="11"/>
  <c r="P59" i="11"/>
  <c r="P45" i="11"/>
  <c r="P51" i="11"/>
  <c r="P55" i="11"/>
  <c r="P9" i="11"/>
  <c r="P58" i="11"/>
  <c r="P87" i="11"/>
  <c r="P91" i="11"/>
  <c r="P53" i="11"/>
  <c r="P21" i="11"/>
  <c r="P89" i="11"/>
  <c r="P75" i="11"/>
  <c r="P23" i="11"/>
  <c r="P16" i="11"/>
  <c r="P11" i="11"/>
  <c r="P85" i="11"/>
  <c r="P43" i="11"/>
  <c r="P83" i="11"/>
  <c r="P27" i="11"/>
  <c r="P19" i="11"/>
  <c r="P50" i="11"/>
  <c r="P18" i="11"/>
  <c r="P24" i="11"/>
  <c r="P48" i="11"/>
  <c r="P47" i="11"/>
  <c r="P44" i="11"/>
  <c r="P20" i="11"/>
  <c r="P79" i="11"/>
  <c r="P41" i="11"/>
  <c r="P25" i="11"/>
  <c r="P12" i="11"/>
  <c r="J8" i="11" l="1"/>
  <c r="F44" i="11"/>
  <c r="L16" i="11"/>
  <c r="L42" i="11"/>
  <c r="L87" i="11"/>
  <c r="N40" i="11"/>
  <c r="N58" i="11"/>
  <c r="N72" i="11"/>
  <c r="F14" i="11"/>
  <c r="H88" i="11"/>
  <c r="H54" i="11"/>
  <c r="H24" i="11"/>
  <c r="N86" i="11"/>
  <c r="N73" i="11"/>
  <c r="J89" i="11"/>
  <c r="F9" i="11"/>
  <c r="F90" i="11"/>
  <c r="N23" i="11"/>
  <c r="F46" i="11"/>
  <c r="F59" i="11"/>
  <c r="N50" i="11"/>
  <c r="N79" i="11"/>
  <c r="H45" i="11"/>
  <c r="H23" i="11"/>
  <c r="H73" i="11"/>
  <c r="N81" i="11"/>
  <c r="H76" i="11"/>
  <c r="H78" i="11"/>
  <c r="H53" i="11"/>
  <c r="H11" i="11"/>
  <c r="J58" i="11"/>
  <c r="J79" i="11"/>
  <c r="F12" i="11"/>
  <c r="H80" i="11"/>
  <c r="H58" i="11"/>
  <c r="L79" i="11"/>
  <c r="L10" i="11"/>
  <c r="H86" i="11"/>
  <c r="H77" i="11"/>
  <c r="H56" i="11"/>
  <c r="H18" i="11"/>
  <c r="F89" i="11"/>
  <c r="F50" i="11"/>
  <c r="L12" i="11"/>
  <c r="L22" i="11"/>
  <c r="J49" i="11"/>
  <c r="N89" i="11"/>
  <c r="N87" i="11"/>
  <c r="N85" i="11"/>
  <c r="N83" i="11"/>
  <c r="N75" i="11"/>
  <c r="L50" i="11"/>
  <c r="L18" i="11"/>
  <c r="L13" i="11"/>
  <c r="J91" i="11"/>
  <c r="J47" i="11"/>
  <c r="J41" i="11"/>
  <c r="J21" i="11"/>
  <c r="H14" i="11"/>
  <c r="AU1" i="11"/>
  <c r="J26" i="11"/>
  <c r="L27" i="11"/>
  <c r="N25" i="11"/>
  <c r="F47" i="11"/>
  <c r="L74" i="11"/>
  <c r="F85" i="11"/>
  <c r="H49" i="11"/>
  <c r="J44" i="11"/>
  <c r="N20" i="11"/>
  <c r="H46" i="11"/>
  <c r="F77" i="11"/>
  <c r="L56" i="11"/>
  <c r="F78" i="11"/>
  <c r="N22" i="11"/>
  <c r="F57" i="11"/>
  <c r="N51" i="11"/>
  <c r="L75" i="11"/>
  <c r="F19" i="11"/>
  <c r="F25" i="11"/>
  <c r="F58" i="11"/>
  <c r="J81" i="11"/>
  <c r="J48" i="11"/>
  <c r="L46" i="11"/>
  <c r="N56" i="11"/>
  <c r="F49" i="11"/>
  <c r="H55" i="11"/>
  <c r="H44" i="11"/>
  <c r="F56" i="11"/>
  <c r="N53" i="11"/>
  <c r="J56" i="11"/>
  <c r="L91" i="11"/>
  <c r="J42" i="11"/>
  <c r="F15" i="11"/>
  <c r="J52" i="11"/>
  <c r="J77" i="11"/>
  <c r="H41" i="11"/>
  <c r="H75" i="11"/>
  <c r="H42" i="11"/>
  <c r="L58" i="11"/>
  <c r="L24" i="11"/>
  <c r="N54" i="11"/>
  <c r="J50" i="11"/>
  <c r="H13" i="11"/>
  <c r="N14" i="11"/>
  <c r="H12" i="11"/>
  <c r="J24" i="11"/>
  <c r="H83" i="11"/>
  <c r="H27" i="11"/>
  <c r="J73" i="11"/>
  <c r="N24" i="11"/>
  <c r="J55" i="11"/>
  <c r="L26" i="11"/>
  <c r="F82" i="11"/>
  <c r="N27" i="11"/>
  <c r="F42" i="11"/>
  <c r="H59" i="11"/>
  <c r="N15" i="11"/>
  <c r="N48" i="11"/>
  <c r="N49" i="11"/>
  <c r="N17" i="11"/>
  <c r="J19" i="11"/>
  <c r="J22" i="11"/>
  <c r="J46" i="11"/>
  <c r="F83" i="11"/>
  <c r="L83" i="11"/>
  <c r="H16" i="11"/>
  <c r="F27" i="11"/>
  <c r="N59" i="11"/>
  <c r="H47" i="11"/>
  <c r="H19" i="11"/>
  <c r="F51" i="11"/>
  <c r="L21" i="11"/>
  <c r="L73" i="11"/>
  <c r="F74" i="11"/>
  <c r="L15" i="11"/>
  <c r="H51" i="11"/>
  <c r="H74" i="11"/>
  <c r="F86" i="11"/>
  <c r="L25" i="11"/>
  <c r="F22" i="11"/>
  <c r="F79" i="11"/>
  <c r="F45" i="11"/>
  <c r="J18" i="11"/>
  <c r="N16" i="11"/>
  <c r="J15" i="11"/>
  <c r="H25" i="11"/>
  <c r="H84" i="11"/>
  <c r="H57" i="11"/>
  <c r="H22" i="11"/>
  <c r="L11" i="11"/>
  <c r="F88" i="11"/>
  <c r="J12" i="11"/>
  <c r="H9" i="11"/>
  <c r="L19" i="11"/>
  <c r="N18" i="11"/>
  <c r="J27" i="11"/>
  <c r="F11" i="11"/>
  <c r="N55" i="11"/>
  <c r="L52" i="11"/>
  <c r="J82" i="11"/>
  <c r="H20" i="11"/>
  <c r="F26" i="11"/>
  <c r="J10" i="11"/>
  <c r="J90" i="11"/>
  <c r="F84" i="11"/>
  <c r="F76" i="11"/>
  <c r="N57" i="11"/>
  <c r="L89" i="11"/>
  <c r="F20" i="11"/>
  <c r="J76" i="11"/>
  <c r="J78" i="11"/>
  <c r="L81" i="11"/>
  <c r="J86" i="11"/>
  <c r="F16" i="11"/>
  <c r="J84" i="11"/>
  <c r="H90" i="11"/>
  <c r="N47" i="11"/>
  <c r="J80" i="11"/>
  <c r="J74" i="11"/>
  <c r="L9" i="11"/>
  <c r="J88" i="11"/>
  <c r="V17" i="11"/>
  <c r="L17" i="11"/>
  <c r="H17" i="11"/>
  <c r="J17" i="11"/>
  <c r="F17" i="11"/>
  <c r="Z17" i="11"/>
  <c r="L55" i="11"/>
  <c r="L84" i="11"/>
  <c r="L47" i="11"/>
  <c r="T72" i="11"/>
  <c r="T82" i="11"/>
  <c r="L78" i="11"/>
  <c r="T84" i="11"/>
  <c r="L45" i="11"/>
  <c r="L88" i="11"/>
  <c r="T86" i="11"/>
  <c r="N90" i="11"/>
  <c r="L51" i="11"/>
  <c r="L53" i="11"/>
  <c r="T80" i="11"/>
  <c r="L43" i="11"/>
  <c r="N78" i="11"/>
  <c r="L86" i="11"/>
  <c r="N12" i="11"/>
  <c r="L57" i="11"/>
  <c r="N74" i="11"/>
  <c r="N80" i="11"/>
  <c r="N41" i="11"/>
  <c r="N88" i="11"/>
  <c r="T88" i="11"/>
  <c r="L41" i="11"/>
  <c r="L82" i="11"/>
  <c r="N84" i="11"/>
  <c r="L59" i="11"/>
  <c r="L76" i="11"/>
  <c r="N43" i="11"/>
  <c r="N76" i="11"/>
  <c r="N10" i="11"/>
  <c r="L80" i="11"/>
  <c r="T78" i="11"/>
  <c r="N45" i="11"/>
  <c r="L90" i="11"/>
  <c r="T17" i="11"/>
  <c r="L49" i="11"/>
  <c r="T90" i="11"/>
  <c r="Z16" i="11"/>
  <c r="X17" i="11"/>
  <c r="X25" i="11"/>
  <c r="R42" i="11"/>
  <c r="V58" i="11"/>
  <c r="Z59" i="11"/>
  <c r="Z53" i="11"/>
  <c r="Z41" i="11"/>
  <c r="X49" i="11"/>
  <c r="Z14" i="11"/>
  <c r="Z43" i="11"/>
  <c r="Z51" i="11"/>
  <c r="Z45" i="11"/>
  <c r="Z47" i="11"/>
  <c r="X53" i="11"/>
  <c r="V73" i="11"/>
  <c r="V8" i="11"/>
  <c r="X43" i="11"/>
  <c r="X41" i="11"/>
  <c r="X57" i="11"/>
  <c r="X56" i="11"/>
  <c r="X51" i="11"/>
  <c r="V81" i="11"/>
  <c r="V56" i="11"/>
  <c r="V89" i="11"/>
  <c r="V52" i="11"/>
  <c r="V91" i="11"/>
  <c r="V46" i="11"/>
  <c r="V75" i="11"/>
  <c r="T9" i="11"/>
  <c r="T11" i="11"/>
  <c r="R18" i="11"/>
  <c r="R58" i="11"/>
  <c r="R75" i="11"/>
  <c r="P26" i="11"/>
  <c r="R50" i="11"/>
  <c r="R16" i="11"/>
  <c r="P22" i="11"/>
  <c r="R54" i="11"/>
  <c r="N42" i="11"/>
  <c r="P81" i="11"/>
  <c r="P52" i="11"/>
  <c r="P54" i="11"/>
  <c r="P8" i="11"/>
  <c r="P46" i="11"/>
  <c r="P73" i="11"/>
  <c r="N44" i="11"/>
  <c r="L20" i="11"/>
  <c r="L14" i="11"/>
  <c r="F40" i="11"/>
  <c r="J54" i="11"/>
  <c r="H48" i="11"/>
  <c r="H52" i="11"/>
  <c r="F52" i="11"/>
  <c r="F53" i="11"/>
  <c r="F55" i="11"/>
  <c r="F8" i="11" l="1"/>
  <c r="F72" i="11"/>
  <c r="H8" i="11"/>
  <c r="H40" i="11"/>
  <c r="H72" i="11"/>
  <c r="J40" i="11"/>
  <c r="J72" i="11"/>
  <c r="L8" i="11"/>
  <c r="L40" i="11"/>
  <c r="L72" i="11"/>
  <c r="N8" i="11"/>
  <c r="V27" i="11"/>
  <c r="F10" i="11"/>
  <c r="H10" i="11"/>
  <c r="R10" i="11"/>
  <c r="B80" i="12"/>
  <c r="L80" i="12" s="1"/>
  <c r="C80" i="12"/>
  <c r="J80" i="12"/>
  <c r="B81" i="12"/>
  <c r="L81" i="12" s="1"/>
  <c r="C81" i="12"/>
  <c r="J81" i="12"/>
  <c r="B82" i="12"/>
  <c r="L82" i="12" s="1"/>
  <c r="C82" i="12"/>
  <c r="J82" i="12"/>
  <c r="B83" i="12"/>
  <c r="L83" i="12" s="1"/>
  <c r="C83" i="12"/>
  <c r="J83" i="12"/>
  <c r="B84" i="12"/>
  <c r="L84" i="12" s="1"/>
  <c r="C84" i="12"/>
  <c r="J84" i="12"/>
  <c r="B85" i="12"/>
  <c r="L85" i="12" s="1"/>
  <c r="C85" i="12"/>
  <c r="J85" i="12"/>
  <c r="B86" i="12"/>
  <c r="L86" i="12" s="1"/>
  <c r="C86" i="12"/>
  <c r="J86" i="12"/>
  <c r="B87" i="12"/>
  <c r="L87" i="12" s="1"/>
  <c r="C87" i="12"/>
  <c r="J87" i="12"/>
  <c r="B88" i="12"/>
  <c r="L88" i="12" s="1"/>
  <c r="C88" i="12"/>
  <c r="J88" i="12"/>
  <c r="B89" i="12"/>
  <c r="L89" i="12" s="1"/>
  <c r="C89" i="12"/>
  <c r="J89" i="12"/>
  <c r="B90" i="12"/>
  <c r="L90" i="12" s="1"/>
  <c r="C90" i="12"/>
  <c r="J90" i="12"/>
  <c r="B91" i="12"/>
  <c r="L91" i="12" s="1"/>
  <c r="C91" i="12"/>
  <c r="J91" i="12"/>
  <c r="B92" i="12"/>
  <c r="L92" i="12" s="1"/>
  <c r="C92" i="12"/>
  <c r="J92" i="12"/>
  <c r="B93" i="12"/>
  <c r="L93" i="12" s="1"/>
  <c r="C93" i="12"/>
  <c r="J93" i="12"/>
  <c r="B94" i="12"/>
  <c r="L94" i="12" s="1"/>
  <c r="C94" i="12"/>
  <c r="J94" i="12"/>
  <c r="B95" i="12"/>
  <c r="L95" i="12" s="1"/>
  <c r="C95" i="12"/>
  <c r="J95" i="12"/>
  <c r="B96" i="12"/>
  <c r="L96" i="12" s="1"/>
  <c r="C96" i="12"/>
  <c r="J96" i="12"/>
  <c r="B97" i="12"/>
  <c r="L97" i="12" s="1"/>
  <c r="C97" i="12"/>
  <c r="J97" i="12"/>
  <c r="B98" i="12"/>
  <c r="L98" i="12" s="1"/>
  <c r="C98" i="12"/>
  <c r="J98" i="12"/>
  <c r="C79" i="12"/>
  <c r="B79" i="12"/>
  <c r="L79" i="12" s="1"/>
  <c r="J79" i="12"/>
  <c r="C75" i="12"/>
  <c r="C74" i="12"/>
  <c r="B45" i="12"/>
  <c r="L45" i="12" s="1"/>
  <c r="C45" i="12"/>
  <c r="B46" i="12"/>
  <c r="L46" i="12" s="1"/>
  <c r="C46" i="12"/>
  <c r="B47" i="12"/>
  <c r="L47" i="12" s="1"/>
  <c r="C47" i="12"/>
  <c r="B48" i="12"/>
  <c r="L48" i="12" s="1"/>
  <c r="C48" i="12"/>
  <c r="B49" i="12"/>
  <c r="L49" i="12" s="1"/>
  <c r="C49" i="12"/>
  <c r="B50" i="12"/>
  <c r="L50" i="12" s="1"/>
  <c r="C50" i="12"/>
  <c r="B51" i="12"/>
  <c r="L51" i="12" s="1"/>
  <c r="C51" i="12"/>
  <c r="B52" i="12"/>
  <c r="L52" i="12" s="1"/>
  <c r="C52" i="12"/>
  <c r="B53" i="12"/>
  <c r="L53" i="12" s="1"/>
  <c r="C53" i="12"/>
  <c r="B54" i="12"/>
  <c r="L54" i="12" s="1"/>
  <c r="C54" i="12"/>
  <c r="B55" i="12"/>
  <c r="L55" i="12" s="1"/>
  <c r="C55" i="12"/>
  <c r="B56" i="12"/>
  <c r="L56" i="12" s="1"/>
  <c r="C56" i="12"/>
  <c r="B57" i="12"/>
  <c r="L57" i="12" s="1"/>
  <c r="C57" i="12"/>
  <c r="B58" i="12"/>
  <c r="L58" i="12" s="1"/>
  <c r="C58" i="12"/>
  <c r="B59" i="12"/>
  <c r="L59" i="12" s="1"/>
  <c r="C59" i="12"/>
  <c r="B60" i="12"/>
  <c r="L60" i="12" s="1"/>
  <c r="C60" i="12"/>
  <c r="B61" i="12"/>
  <c r="L61" i="12" s="1"/>
  <c r="C61" i="12"/>
  <c r="B62" i="12"/>
  <c r="L62" i="12" s="1"/>
  <c r="C62" i="12"/>
  <c r="B63" i="12"/>
  <c r="L63" i="12" s="1"/>
  <c r="C63" i="12"/>
  <c r="C44" i="12"/>
  <c r="J45" i="12"/>
  <c r="J46" i="12"/>
  <c r="J47" i="12"/>
  <c r="J48" i="12"/>
  <c r="J49" i="12"/>
  <c r="J50" i="12"/>
  <c r="J51" i="12"/>
  <c r="J52" i="12"/>
  <c r="J53" i="12"/>
  <c r="J54" i="12"/>
  <c r="J55" i="12"/>
  <c r="J56" i="12"/>
  <c r="J57" i="12"/>
  <c r="J58" i="12"/>
  <c r="J59" i="12"/>
  <c r="J60" i="12"/>
  <c r="J61" i="12"/>
  <c r="J62" i="12"/>
  <c r="J63" i="12"/>
  <c r="B44" i="12"/>
  <c r="L44" i="12" s="1"/>
  <c r="J44" i="12"/>
  <c r="C40" i="12"/>
  <c r="C39" i="12"/>
  <c r="B73" i="11" l="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B69" i="11"/>
  <c r="B68" i="11"/>
  <c r="B40" i="11"/>
  <c r="B37" i="11"/>
  <c r="B36" i="11"/>
  <c r="M73" i="4"/>
  <c r="M74" i="4"/>
  <c r="M75" i="4"/>
  <c r="M76" i="4"/>
  <c r="M77" i="4"/>
  <c r="M78" i="4"/>
  <c r="M79" i="4"/>
  <c r="M80" i="4"/>
  <c r="M81" i="4"/>
  <c r="M82" i="4"/>
  <c r="M83" i="4"/>
  <c r="M84" i="4"/>
  <c r="M85" i="4"/>
  <c r="M86" i="4"/>
  <c r="M87" i="4"/>
  <c r="M88" i="4"/>
  <c r="M89" i="4"/>
  <c r="M90" i="4"/>
  <c r="M91" i="4"/>
  <c r="M72" i="4"/>
  <c r="B73" i="4"/>
  <c r="K73" i="4" s="1"/>
  <c r="B74" i="4"/>
  <c r="K74" i="4" s="1"/>
  <c r="B75" i="4"/>
  <c r="K75" i="4" s="1"/>
  <c r="B76" i="4"/>
  <c r="K76" i="4" s="1"/>
  <c r="B77" i="4"/>
  <c r="K77" i="4" s="1"/>
  <c r="B78" i="4"/>
  <c r="K78" i="4" s="1"/>
  <c r="B79" i="4"/>
  <c r="K79" i="4" s="1"/>
  <c r="B80" i="4"/>
  <c r="K80" i="4" s="1"/>
  <c r="B81" i="4"/>
  <c r="K81" i="4" s="1"/>
  <c r="B82" i="4"/>
  <c r="K82" i="4" s="1"/>
  <c r="B83" i="4"/>
  <c r="K83" i="4" s="1"/>
  <c r="B84" i="4"/>
  <c r="K84" i="4" s="1"/>
  <c r="B85" i="4"/>
  <c r="K85" i="4" s="1"/>
  <c r="B86" i="4"/>
  <c r="K86" i="4" s="1"/>
  <c r="B87" i="4"/>
  <c r="K87" i="4" s="1"/>
  <c r="B88" i="4"/>
  <c r="K88" i="4" s="1"/>
  <c r="B89" i="4"/>
  <c r="K89" i="4" s="1"/>
  <c r="B90" i="4"/>
  <c r="K90" i="4" s="1"/>
  <c r="B91" i="4"/>
  <c r="K91" i="4" s="1"/>
  <c r="B72" i="4"/>
  <c r="K72" i="4" s="1"/>
  <c r="B69" i="4"/>
  <c r="B68" i="4"/>
  <c r="M41" i="4"/>
  <c r="M42" i="4"/>
  <c r="M43" i="4"/>
  <c r="M44" i="4"/>
  <c r="M45" i="4"/>
  <c r="M46" i="4"/>
  <c r="M47" i="4"/>
  <c r="M48" i="4"/>
  <c r="M49" i="4"/>
  <c r="M50" i="4"/>
  <c r="M51" i="4"/>
  <c r="M52" i="4"/>
  <c r="M53" i="4"/>
  <c r="M54" i="4"/>
  <c r="M55" i="4"/>
  <c r="M56" i="4"/>
  <c r="M57" i="4"/>
  <c r="M58" i="4"/>
  <c r="M59" i="4"/>
  <c r="M40" i="4"/>
  <c r="B41" i="4"/>
  <c r="K41" i="4" s="1"/>
  <c r="B42" i="4"/>
  <c r="K42" i="4" s="1"/>
  <c r="B43" i="4"/>
  <c r="K43" i="4" s="1"/>
  <c r="B44" i="4"/>
  <c r="K44" i="4" s="1"/>
  <c r="B45" i="4"/>
  <c r="K45" i="4" s="1"/>
  <c r="B46" i="4"/>
  <c r="K46" i="4" s="1"/>
  <c r="B47" i="4"/>
  <c r="K47" i="4" s="1"/>
  <c r="B48" i="4"/>
  <c r="K48" i="4" s="1"/>
  <c r="B49" i="4"/>
  <c r="K49" i="4" s="1"/>
  <c r="B50" i="4"/>
  <c r="K50" i="4" s="1"/>
  <c r="B51" i="4"/>
  <c r="K51" i="4" s="1"/>
  <c r="B52" i="4"/>
  <c r="K52" i="4" s="1"/>
  <c r="B53" i="4"/>
  <c r="K53" i="4" s="1"/>
  <c r="B54" i="4"/>
  <c r="K54" i="4" s="1"/>
  <c r="B55" i="4"/>
  <c r="K55" i="4" s="1"/>
  <c r="B56" i="4"/>
  <c r="K56" i="4" s="1"/>
  <c r="B57" i="4"/>
  <c r="K57" i="4" s="1"/>
  <c r="B58" i="4"/>
  <c r="K58" i="4" s="1"/>
  <c r="B59" i="4"/>
  <c r="K59" i="4" s="1"/>
  <c r="B40" i="4"/>
  <c r="K40" i="4" s="1"/>
  <c r="B37" i="4"/>
  <c r="B36" i="4"/>
  <c r="D291" i="13"/>
  <c r="D277" i="13"/>
  <c r="D177" i="13"/>
  <c r="D349" i="13"/>
  <c r="C213" i="13"/>
  <c r="C214" i="13"/>
  <c r="C255" i="13"/>
  <c r="D286" i="13"/>
  <c r="D183" i="13"/>
  <c r="C289" i="13"/>
  <c r="C291" i="13"/>
  <c r="C209" i="13"/>
  <c r="D290" i="13"/>
  <c r="D348" i="13"/>
  <c r="C190" i="13"/>
  <c r="C254" i="13"/>
  <c r="C290" i="13"/>
  <c r="D356" i="13"/>
  <c r="D185" i="13"/>
  <c r="D282" i="13"/>
  <c r="C322" i="13"/>
  <c r="C381" i="13"/>
  <c r="D342" i="13"/>
  <c r="C282" i="13"/>
  <c r="D245" i="13"/>
  <c r="D309" i="13"/>
  <c r="C188" i="13"/>
  <c r="C309" i="13"/>
  <c r="D240" i="13"/>
  <c r="D314" i="13"/>
  <c r="C349" i="13"/>
  <c r="C284" i="13"/>
  <c r="D306" i="13"/>
  <c r="C383" i="13"/>
  <c r="D221" i="13"/>
  <c r="C256" i="13"/>
  <c r="D182" i="13"/>
  <c r="D324" i="13"/>
  <c r="D344" i="13"/>
  <c r="C378" i="13"/>
  <c r="C210" i="13"/>
  <c r="D283" i="13"/>
  <c r="D249" i="13"/>
  <c r="C285" i="13"/>
  <c r="D209" i="13"/>
  <c r="C250" i="13"/>
  <c r="C243" i="13"/>
  <c r="C276" i="13"/>
  <c r="C341" i="13"/>
  <c r="D186" i="13"/>
  <c r="D346" i="13"/>
  <c r="D216" i="13"/>
  <c r="C258" i="13"/>
  <c r="C351" i="13"/>
  <c r="C280" i="13"/>
  <c r="D322" i="13"/>
  <c r="D210" i="13"/>
  <c r="C252" i="13"/>
  <c r="C182" i="13"/>
  <c r="D219" i="13"/>
  <c r="D315" i="13"/>
  <c r="D189" i="13"/>
  <c r="D179" i="13"/>
  <c r="C241" i="13"/>
  <c r="D320" i="13"/>
  <c r="C353" i="13"/>
  <c r="C312" i="13"/>
  <c r="C184" i="13"/>
  <c r="D350" i="13"/>
  <c r="D207" i="13"/>
  <c r="D381" i="13"/>
  <c r="C319" i="13"/>
  <c r="D175" i="13"/>
  <c r="C244" i="13"/>
  <c r="D384" i="13"/>
  <c r="D305" i="13"/>
  <c r="D375" i="13"/>
  <c r="C208" i="13"/>
  <c r="C344" i="13"/>
  <c r="D281" i="13"/>
  <c r="D287" i="13"/>
  <c r="D242" i="13"/>
  <c r="C320" i="13"/>
  <c r="D284" i="13"/>
  <c r="D382" i="13"/>
  <c r="D250" i="13"/>
  <c r="C387" i="13"/>
  <c r="D312" i="13"/>
  <c r="D248" i="13"/>
  <c r="C178" i="13"/>
  <c r="C317" i="13"/>
  <c r="C372" i="13"/>
  <c r="D351" i="13"/>
  <c r="C310" i="13"/>
  <c r="C279" i="13"/>
  <c r="C342" i="13"/>
  <c r="D246" i="13"/>
  <c r="C288" i="13"/>
  <c r="D316" i="13"/>
  <c r="C246" i="13"/>
  <c r="C286" i="13"/>
  <c r="C357" i="13"/>
  <c r="C224" i="13"/>
  <c r="C355" i="13"/>
  <c r="C375" i="13"/>
  <c r="D251" i="13"/>
  <c r="D377" i="13"/>
  <c r="D275" i="13"/>
  <c r="C350" i="13"/>
  <c r="D223" i="13"/>
  <c r="D191" i="13"/>
  <c r="C174" i="13"/>
  <c r="C274" i="13"/>
  <c r="D255" i="13"/>
  <c r="C305" i="13"/>
  <c r="D311" i="13"/>
  <c r="D288" i="13"/>
  <c r="D347" i="13"/>
  <c r="D376" i="13"/>
  <c r="C324" i="13"/>
  <c r="C339" i="13"/>
  <c r="C257" i="13"/>
  <c r="D190" i="13"/>
  <c r="D276" i="13"/>
  <c r="C352" i="13"/>
  <c r="C191" i="13"/>
  <c r="C216" i="13"/>
  <c r="C385" i="13"/>
  <c r="C382" i="13"/>
  <c r="C222" i="13"/>
  <c r="D355" i="13"/>
  <c r="D206" i="13"/>
  <c r="D192" i="13"/>
  <c r="C376" i="13"/>
  <c r="D181" i="13"/>
  <c r="C374" i="13"/>
  <c r="C218" i="13"/>
  <c r="D289" i="13"/>
  <c r="C186" i="13"/>
  <c r="D387" i="13"/>
  <c r="C313" i="13"/>
  <c r="D345" i="13"/>
  <c r="D176" i="13"/>
  <c r="D225" i="13"/>
  <c r="C354" i="13"/>
  <c r="C247" i="13"/>
  <c r="D272" i="13"/>
  <c r="C207" i="13"/>
  <c r="D313" i="13"/>
  <c r="C187" i="13"/>
  <c r="D380" i="13"/>
  <c r="D308" i="13"/>
  <c r="D188" i="13"/>
  <c r="D213" i="13"/>
  <c r="D244" i="13"/>
  <c r="C175" i="13"/>
  <c r="C245" i="13"/>
  <c r="D174" i="13"/>
  <c r="C318" i="13"/>
  <c r="C240" i="13"/>
  <c r="D278" i="13"/>
  <c r="C212" i="13"/>
  <c r="D273" i="13"/>
  <c r="D379" i="13"/>
  <c r="D307" i="13"/>
  <c r="D274" i="13"/>
  <c r="D220" i="13"/>
  <c r="C386" i="13"/>
  <c r="D353" i="13"/>
  <c r="D340" i="13"/>
  <c r="D217" i="13"/>
  <c r="C379" i="13"/>
  <c r="C219" i="13"/>
  <c r="D285" i="13"/>
  <c r="D211" i="13"/>
  <c r="D254" i="13"/>
  <c r="D222" i="13"/>
  <c r="C323" i="13"/>
  <c r="C345" i="13"/>
  <c r="C384" i="13"/>
  <c r="C388" i="13"/>
  <c r="C179" i="13"/>
  <c r="D180" i="13"/>
  <c r="C356" i="13"/>
  <c r="D390" i="13"/>
  <c r="C206" i="13"/>
  <c r="C343" i="13"/>
  <c r="D310" i="13"/>
  <c r="D253" i="13"/>
  <c r="C340" i="13"/>
  <c r="C177" i="13"/>
  <c r="C185" i="13"/>
  <c r="C314" i="13"/>
  <c r="D357" i="13"/>
  <c r="D352" i="13"/>
  <c r="C189" i="13"/>
  <c r="C278" i="13"/>
  <c r="C306" i="13"/>
  <c r="C223" i="13"/>
  <c r="D214" i="13"/>
  <c r="D212" i="13"/>
  <c r="D215" i="13"/>
  <c r="C389" i="13"/>
  <c r="D239" i="13"/>
  <c r="C173" i="13"/>
  <c r="D388" i="13"/>
  <c r="C180" i="13"/>
  <c r="C316" i="13"/>
  <c r="C181" i="13"/>
  <c r="C287" i="13"/>
  <c r="C348" i="13"/>
  <c r="C311" i="13"/>
  <c r="D256" i="13"/>
  <c r="C253" i="13"/>
  <c r="D178" i="13"/>
  <c r="D258" i="13"/>
  <c r="C221" i="13"/>
  <c r="C239" i="13"/>
  <c r="C346" i="13"/>
  <c r="C347" i="13"/>
  <c r="C217" i="13"/>
  <c r="C242" i="13"/>
  <c r="D252" i="13"/>
  <c r="C373" i="13"/>
  <c r="D241" i="13"/>
  <c r="C377" i="13"/>
  <c r="C380" i="13"/>
  <c r="C272" i="13"/>
  <c r="C183" i="13"/>
  <c r="D224" i="13"/>
  <c r="C307" i="13"/>
  <c r="D378" i="13"/>
  <c r="D339" i="13"/>
  <c r="C308" i="13"/>
  <c r="D385" i="13"/>
  <c r="D257" i="13"/>
  <c r="C273" i="13"/>
  <c r="D173" i="13"/>
  <c r="D374" i="13"/>
  <c r="C277" i="13"/>
  <c r="C338" i="13"/>
  <c r="D383" i="13"/>
  <c r="D338" i="13"/>
  <c r="C281" i="13"/>
  <c r="D280" i="13"/>
  <c r="D386" i="13"/>
  <c r="D343" i="13"/>
  <c r="C248" i="13"/>
  <c r="D317" i="13"/>
  <c r="C192" i="13"/>
  <c r="C251" i="13"/>
  <c r="C215" i="13"/>
  <c r="D323" i="13"/>
  <c r="D184" i="13"/>
  <c r="C249" i="13"/>
  <c r="D208" i="13"/>
  <c r="D218" i="13"/>
  <c r="C275" i="13"/>
  <c r="D319" i="13"/>
  <c r="C283" i="13"/>
  <c r="D372" i="13"/>
  <c r="C176" i="13"/>
  <c r="D279" i="13"/>
  <c r="C225" i="13"/>
  <c r="C390" i="13"/>
  <c r="D354" i="13"/>
  <c r="C321" i="13"/>
  <c r="C220" i="13"/>
  <c r="D247" i="13"/>
  <c r="D318" i="13"/>
  <c r="C211" i="13"/>
  <c r="D373" i="13"/>
  <c r="C315" i="13"/>
  <c r="D187" i="13"/>
  <c r="D243" i="13"/>
  <c r="D389" i="13"/>
  <c r="D341" i="13"/>
  <c r="D321" i="13"/>
  <c r="C371" i="13"/>
  <c r="D371" i="13"/>
  <c r="O84" i="4" l="1"/>
  <c r="O57" i="4"/>
  <c r="O49" i="4"/>
  <c r="O41" i="4"/>
  <c r="O91" i="4"/>
  <c r="O83" i="4"/>
  <c r="O75" i="4"/>
  <c r="O76" i="4"/>
  <c r="O56" i="4"/>
  <c r="O82" i="4"/>
  <c r="O55" i="4"/>
  <c r="O47" i="4"/>
  <c r="O89" i="4"/>
  <c r="O81" i="4"/>
  <c r="O73" i="4"/>
  <c r="O42" i="4"/>
  <c r="O54" i="4"/>
  <c r="O46" i="4"/>
  <c r="O88" i="4"/>
  <c r="O80" i="4"/>
  <c r="O58" i="4"/>
  <c r="O72" i="4"/>
  <c r="O53" i="4"/>
  <c r="O45" i="4"/>
  <c r="O87" i="4"/>
  <c r="O79" i="4"/>
  <c r="O40" i="4"/>
  <c r="O52" i="4"/>
  <c r="O44" i="4"/>
  <c r="O86" i="4"/>
  <c r="O78" i="4"/>
  <c r="O50" i="4"/>
  <c r="O48" i="4"/>
  <c r="O90" i="4"/>
  <c r="O74" i="4"/>
  <c r="O59" i="4"/>
  <c r="O51" i="4"/>
  <c r="O43" i="4"/>
  <c r="O85" i="4"/>
  <c r="O77" i="4"/>
  <c r="AR72" i="11"/>
  <c r="AR76" i="11"/>
  <c r="AR80" i="11"/>
  <c r="AR84" i="11"/>
  <c r="AR88" i="11"/>
  <c r="AR43" i="11"/>
  <c r="AR47" i="11"/>
  <c r="AR51" i="11"/>
  <c r="AR55" i="11"/>
  <c r="AR45" i="11"/>
  <c r="AR41" i="11"/>
  <c r="AR82" i="11"/>
  <c r="AR49" i="11"/>
  <c r="AR53" i="11"/>
  <c r="AR74" i="11"/>
  <c r="AR78" i="11"/>
  <c r="AR86" i="11"/>
  <c r="AR90" i="11"/>
  <c r="Q51" i="4"/>
  <c r="Q89" i="4"/>
  <c r="Q85" i="4"/>
  <c r="Q81" i="4"/>
  <c r="Q77" i="4"/>
  <c r="Q73" i="4"/>
  <c r="Q76" i="4"/>
  <c r="Q59" i="4"/>
  <c r="Q47" i="4"/>
  <c r="Q58" i="4"/>
  <c r="Q46" i="4"/>
  <c r="Q88" i="4"/>
  <c r="Q57" i="4"/>
  <c r="Q53" i="4"/>
  <c r="Q49" i="4"/>
  <c r="Q45" i="4"/>
  <c r="Q41" i="4"/>
  <c r="Q91" i="4"/>
  <c r="Q87" i="4"/>
  <c r="Q83" i="4"/>
  <c r="Q79" i="4"/>
  <c r="Q75" i="4"/>
  <c r="Q55" i="4"/>
  <c r="Q43" i="4"/>
  <c r="Q54" i="4"/>
  <c r="Q50" i="4"/>
  <c r="Q42" i="4"/>
  <c r="Q72" i="4"/>
  <c r="Q84" i="4"/>
  <c r="Q80" i="4"/>
  <c r="Q40" i="4"/>
  <c r="Q56" i="4"/>
  <c r="Q52" i="4"/>
  <c r="Q48" i="4"/>
  <c r="Q44" i="4"/>
  <c r="Q90" i="4"/>
  <c r="Q86" i="4"/>
  <c r="Q82" i="4"/>
  <c r="Q78" i="4"/>
  <c r="Q74" i="4"/>
  <c r="AR57" i="11"/>
  <c r="AR40" i="11"/>
  <c r="AR42" i="11"/>
  <c r="AR44" i="11"/>
  <c r="AR46" i="11"/>
  <c r="AR48" i="11"/>
  <c r="AR50" i="11"/>
  <c r="AR52" i="11"/>
  <c r="AR54" i="11"/>
  <c r="AR56" i="11"/>
  <c r="AR58" i="11"/>
  <c r="AR73" i="11"/>
  <c r="AR75" i="11"/>
  <c r="AR77" i="11"/>
  <c r="AR79" i="11"/>
  <c r="AR81" i="11"/>
  <c r="AR83" i="11"/>
  <c r="AR85" i="11"/>
  <c r="AR87" i="11"/>
  <c r="AR89" i="11"/>
  <c r="AR91" i="11"/>
  <c r="AR59" i="11"/>
  <c r="B5" i="24"/>
  <c r="B4" i="24"/>
  <c r="S58" i="4" l="1"/>
  <c r="S83" i="4"/>
  <c r="S88" i="4"/>
  <c r="R88" i="4"/>
  <c r="R83" i="4"/>
  <c r="D83" i="11" s="1"/>
  <c r="AB83" i="11" s="1"/>
  <c r="AD83" i="11" s="1"/>
  <c r="R80" i="4"/>
  <c r="S79" i="4"/>
  <c r="S54" i="4"/>
  <c r="R54" i="4"/>
  <c r="R51" i="4"/>
  <c r="S86" i="4"/>
  <c r="R90" i="4"/>
  <c r="S44" i="4"/>
  <c r="S42" i="4"/>
  <c r="S51" i="4"/>
  <c r="R41" i="4"/>
  <c r="R47" i="4"/>
  <c r="R44" i="4"/>
  <c r="S77" i="4"/>
  <c r="R53" i="4"/>
  <c r="S45" i="4"/>
  <c r="R52" i="4"/>
  <c r="S47" i="4"/>
  <c r="S56" i="4"/>
  <c r="R84" i="4"/>
  <c r="R55" i="4"/>
  <c r="R87" i="4"/>
  <c r="R75" i="4"/>
  <c r="R91" i="4"/>
  <c r="R72" i="4"/>
  <c r="R50" i="4"/>
  <c r="R40" i="4"/>
  <c r="R43" i="4"/>
  <c r="R46" i="4"/>
  <c r="R78" i="4"/>
  <c r="R89" i="4"/>
  <c r="S55" i="4"/>
  <c r="R82" i="4"/>
  <c r="R48" i="4"/>
  <c r="S87" i="4"/>
  <c r="S75" i="4"/>
  <c r="R49" i="4"/>
  <c r="R86" i="4"/>
  <c r="D86" i="11" s="1"/>
  <c r="AB86" i="11" s="1"/>
  <c r="AD86" i="11" s="1"/>
  <c r="R76" i="4"/>
  <c r="R77" i="4"/>
  <c r="R59" i="4"/>
  <c r="S78" i="4"/>
  <c r="S81" i="4"/>
  <c r="R58" i="4"/>
  <c r="D58" i="11" s="1"/>
  <c r="AB58" i="11" s="1"/>
  <c r="AD58" i="11" s="1"/>
  <c r="R81" i="4"/>
  <c r="R56" i="4"/>
  <c r="R57" i="4"/>
  <c r="S52" i="4"/>
  <c r="S84" i="4"/>
  <c r="R45" i="4"/>
  <c r="S82" i="4"/>
  <c r="R85" i="4"/>
  <c r="S74" i="4"/>
  <c r="R79" i="4"/>
  <c r="S53" i="4"/>
  <c r="D53" i="11" s="1"/>
  <c r="AB53" i="11" s="1"/>
  <c r="AD53" i="11" s="1"/>
  <c r="S89" i="4"/>
  <c r="S40" i="4"/>
  <c r="S43" i="4"/>
  <c r="S90" i="4"/>
  <c r="S72" i="4"/>
  <c r="R42" i="4"/>
  <c r="D42" i="11" s="1"/>
  <c r="AB42" i="11" s="1"/>
  <c r="AD42" i="11" s="1"/>
  <c r="S57" i="4"/>
  <c r="S85" i="4"/>
  <c r="S91" i="4"/>
  <c r="D91" i="11" s="1"/>
  <c r="AB91" i="11" s="1"/>
  <c r="AD91" i="11" s="1"/>
  <c r="R74" i="4"/>
  <c r="S80" i="4"/>
  <c r="S41" i="4"/>
  <c r="R73" i="4"/>
  <c r="S50" i="4"/>
  <c r="S59" i="4"/>
  <c r="S46" i="4"/>
  <c r="S76" i="4"/>
  <c r="S48" i="4"/>
  <c r="S49" i="4"/>
  <c r="S73" i="4"/>
  <c r="D88" i="11"/>
  <c r="AB88" i="11" s="1"/>
  <c r="AD88" i="11" s="1"/>
  <c r="L8" i="19"/>
  <c r="C5" i="19"/>
  <c r="C4" i="19"/>
  <c r="D87" i="11" l="1"/>
  <c r="AB87" i="11" s="1"/>
  <c r="AD87" i="11" s="1"/>
  <c r="D90" i="11"/>
  <c r="AB90" i="11" s="1"/>
  <c r="AD90" i="11" s="1"/>
  <c r="D74" i="11"/>
  <c r="AB74" i="11" s="1"/>
  <c r="AD74" i="11" s="1"/>
  <c r="D76" i="11"/>
  <c r="AB76" i="11" s="1"/>
  <c r="AD76" i="11" s="1"/>
  <c r="D80" i="11"/>
  <c r="AB80" i="11" s="1"/>
  <c r="AD80" i="11" s="1"/>
  <c r="D57" i="11"/>
  <c r="AB57" i="11" s="1"/>
  <c r="AD57" i="11" s="1"/>
  <c r="D56" i="11"/>
  <c r="AB56" i="11" s="1"/>
  <c r="AD56" i="11" s="1"/>
  <c r="D44" i="11"/>
  <c r="AB44" i="11" s="1"/>
  <c r="AD44" i="11" s="1"/>
  <c r="D72" i="11"/>
  <c r="AB72" i="11" s="1"/>
  <c r="AD72" i="11" s="1"/>
  <c r="N79" i="12" s="1"/>
  <c r="D82" i="11"/>
  <c r="AB82" i="11" s="1"/>
  <c r="AD82" i="11" s="1"/>
  <c r="D45" i="11"/>
  <c r="AB45" i="11" s="1"/>
  <c r="AD45" i="11" s="1"/>
  <c r="D54" i="11"/>
  <c r="AB54" i="11" s="1"/>
  <c r="AD54" i="11" s="1"/>
  <c r="D43" i="11"/>
  <c r="AB43" i="11" s="1"/>
  <c r="AD43" i="11" s="1"/>
  <c r="D84" i="11"/>
  <c r="AB84" i="11" s="1"/>
  <c r="AD84" i="11" s="1"/>
  <c r="D48" i="11"/>
  <c r="AB48" i="11" s="1"/>
  <c r="AD48" i="11" s="1"/>
  <c r="D50" i="11"/>
  <c r="AB50" i="11" s="1"/>
  <c r="AD50" i="11" s="1"/>
  <c r="D47" i="11"/>
  <c r="AB47" i="11" s="1"/>
  <c r="AD47" i="11" s="1"/>
  <c r="D51" i="11"/>
  <c r="AB51" i="11" s="1"/>
  <c r="AD51" i="11" s="1"/>
  <c r="D79" i="11"/>
  <c r="AB79" i="11" s="1"/>
  <c r="AD79" i="11" s="1"/>
  <c r="D55" i="11"/>
  <c r="AB55" i="11" s="1"/>
  <c r="AD55" i="11" s="1"/>
  <c r="D78" i="11"/>
  <c r="AB78" i="11" s="1"/>
  <c r="AD78" i="11" s="1"/>
  <c r="D81" i="11"/>
  <c r="AB81" i="11" s="1"/>
  <c r="AD81" i="11" s="1"/>
  <c r="D77" i="11"/>
  <c r="AB77" i="11" s="1"/>
  <c r="AD77" i="11" s="1"/>
  <c r="D89" i="11"/>
  <c r="AB89" i="11" s="1"/>
  <c r="AD89" i="11" s="1"/>
  <c r="D75" i="11"/>
  <c r="AB75" i="11" s="1"/>
  <c r="AD75" i="11" s="1"/>
  <c r="D52" i="11"/>
  <c r="AB52" i="11" s="1"/>
  <c r="AD52" i="11" s="1"/>
  <c r="D46" i="11"/>
  <c r="AB46" i="11" s="1"/>
  <c r="AD46" i="11" s="1"/>
  <c r="D49" i="11"/>
  <c r="AB49" i="11" s="1"/>
  <c r="AD49" i="11" s="1"/>
  <c r="D40" i="11"/>
  <c r="AB40" i="11" s="1"/>
  <c r="AD40" i="11" s="1"/>
  <c r="N44" i="12" s="1"/>
  <c r="D59" i="11"/>
  <c r="AB59" i="11" s="1"/>
  <c r="AD59" i="11" s="1"/>
  <c r="D73" i="11"/>
  <c r="AB73" i="11" s="1"/>
  <c r="AD73" i="11" s="1"/>
  <c r="D85" i="11"/>
  <c r="AB85" i="11" s="1"/>
  <c r="AD85" i="11" s="1"/>
  <c r="C5" i="15"/>
  <c r="C4" i="15"/>
  <c r="M361" i="14"/>
  <c r="M362" i="14"/>
  <c r="M363" i="14"/>
  <c r="M364" i="14"/>
  <c r="M365" i="14"/>
  <c r="M366" i="14"/>
  <c r="M367" i="14"/>
  <c r="M368" i="14"/>
  <c r="M369" i="14"/>
  <c r="M360" i="14"/>
  <c r="C5" i="14"/>
  <c r="C4" i="14"/>
  <c r="D41" i="11" l="1"/>
  <c r="AB41" i="11" s="1"/>
  <c r="AD41" i="11" s="1"/>
  <c r="C5" i="13"/>
  <c r="C4" i="13"/>
  <c r="AR19" i="11" l="1"/>
  <c r="AR11" i="11"/>
  <c r="AR27" i="11"/>
  <c r="AR23" i="11"/>
  <c r="AR15" i="11"/>
  <c r="AR14" i="11"/>
  <c r="AR25" i="11"/>
  <c r="AR21" i="11"/>
  <c r="AR17" i="11"/>
  <c r="AR13" i="11"/>
  <c r="AR9" i="11"/>
  <c r="AR12" i="11"/>
  <c r="AR24" i="11"/>
  <c r="AR16" i="11"/>
  <c r="AR26" i="11"/>
  <c r="AR20" i="11"/>
  <c r="AR18" i="11"/>
  <c r="AR22" i="11"/>
  <c r="AR10" i="11"/>
  <c r="J11" i="12"/>
  <c r="J12" i="12"/>
  <c r="J13" i="12"/>
  <c r="J14" i="12"/>
  <c r="J15" i="12"/>
  <c r="J16" i="12"/>
  <c r="J17" i="12"/>
  <c r="J18" i="12"/>
  <c r="J19" i="12"/>
  <c r="J20" i="12"/>
  <c r="J21" i="12"/>
  <c r="J22" i="12"/>
  <c r="J23" i="12"/>
  <c r="J24" i="12"/>
  <c r="J25" i="12"/>
  <c r="J26" i="12"/>
  <c r="J27" i="12"/>
  <c r="J28" i="12"/>
  <c r="J10" i="12"/>
  <c r="J9" i="12"/>
  <c r="C10" i="12"/>
  <c r="C11" i="12"/>
  <c r="C12" i="12"/>
  <c r="C13" i="12"/>
  <c r="C14" i="12"/>
  <c r="C15" i="12"/>
  <c r="C16" i="12"/>
  <c r="C17" i="12"/>
  <c r="C18" i="12"/>
  <c r="C19" i="12"/>
  <c r="C20" i="12"/>
  <c r="C21" i="12"/>
  <c r="C22" i="12"/>
  <c r="C23" i="12"/>
  <c r="C24" i="12"/>
  <c r="C25" i="12"/>
  <c r="C26" i="12"/>
  <c r="C27" i="12"/>
  <c r="C28" i="12"/>
  <c r="C9" i="12"/>
  <c r="B28" i="12"/>
  <c r="L28" i="12" s="1"/>
  <c r="B27" i="12"/>
  <c r="L27" i="12" s="1"/>
  <c r="B26" i="12"/>
  <c r="L26" i="12" s="1"/>
  <c r="B25" i="12"/>
  <c r="L25" i="12" s="1"/>
  <c r="B24" i="12"/>
  <c r="L24" i="12" s="1"/>
  <c r="B23" i="12"/>
  <c r="L23" i="12" s="1"/>
  <c r="B22" i="12"/>
  <c r="L22" i="12" s="1"/>
  <c r="B21" i="12"/>
  <c r="L21" i="12" s="1"/>
  <c r="B20" i="12"/>
  <c r="L20" i="12" s="1"/>
  <c r="B19" i="12"/>
  <c r="L19" i="12" s="1"/>
  <c r="B18" i="12"/>
  <c r="L18" i="12" s="1"/>
  <c r="B17" i="12"/>
  <c r="L17" i="12" s="1"/>
  <c r="B16" i="12"/>
  <c r="L16" i="12" s="1"/>
  <c r="B15" i="12"/>
  <c r="L15" i="12" s="1"/>
  <c r="B14" i="12"/>
  <c r="L14" i="12" s="1"/>
  <c r="B13" i="12"/>
  <c r="L13" i="12" s="1"/>
  <c r="B12" i="12"/>
  <c r="L12" i="12" s="1"/>
  <c r="B11" i="12"/>
  <c r="L11" i="12" s="1"/>
  <c r="B10" i="12"/>
  <c r="L10" i="12" s="1"/>
  <c r="B9" i="12"/>
  <c r="L9" i="12" s="1"/>
  <c r="C5" i="12"/>
  <c r="C4" i="12"/>
  <c r="AK8" i="11" l="1"/>
  <c r="AJ8" i="11"/>
  <c r="AI8" i="11"/>
  <c r="AH8" i="11"/>
  <c r="AG8" i="11"/>
  <c r="C8" i="11"/>
  <c r="B9" i="11"/>
  <c r="B10" i="11"/>
  <c r="B11" i="11"/>
  <c r="B12" i="11"/>
  <c r="B13" i="11"/>
  <c r="B14" i="11"/>
  <c r="B15" i="11"/>
  <c r="B16" i="11"/>
  <c r="B17" i="11"/>
  <c r="B18" i="11"/>
  <c r="B19" i="11"/>
  <c r="B20" i="11"/>
  <c r="B21" i="11"/>
  <c r="B22" i="11"/>
  <c r="B23" i="11"/>
  <c r="B24" i="11"/>
  <c r="B25" i="11"/>
  <c r="B26" i="11"/>
  <c r="B27" i="11"/>
  <c r="B8" i="11"/>
  <c r="B5" i="11"/>
  <c r="B4" i="11"/>
  <c r="L387" i="13" l="1"/>
  <c r="G387" i="13" s="1"/>
  <c r="L383" i="13"/>
  <c r="G383" i="13" s="1"/>
  <c r="L379" i="13"/>
  <c r="G379" i="13" s="1"/>
  <c r="L375" i="13"/>
  <c r="G375" i="13" s="1"/>
  <c r="L371" i="13"/>
  <c r="G371" i="13" s="1"/>
  <c r="L355" i="13"/>
  <c r="G355" i="13" s="1"/>
  <c r="L351" i="13"/>
  <c r="G351" i="13" s="1"/>
  <c r="L347" i="13"/>
  <c r="G347" i="13" s="1"/>
  <c r="L343" i="13"/>
  <c r="G343" i="13" s="1"/>
  <c r="L339" i="13"/>
  <c r="G339" i="13" s="1"/>
  <c r="L323" i="13"/>
  <c r="G323" i="13" s="1"/>
  <c r="L319" i="13"/>
  <c r="G319" i="13" s="1"/>
  <c r="L315" i="13"/>
  <c r="G315" i="13" s="1"/>
  <c r="L311" i="13"/>
  <c r="G311" i="13" s="1"/>
  <c r="L307" i="13"/>
  <c r="G307" i="13" s="1"/>
  <c r="L291" i="13"/>
  <c r="G291" i="13" s="1"/>
  <c r="L287" i="13"/>
  <c r="G287" i="13" s="1"/>
  <c r="L283" i="13"/>
  <c r="G283" i="13" s="1"/>
  <c r="L279" i="13"/>
  <c r="G279" i="13" s="1"/>
  <c r="L275" i="13"/>
  <c r="G275" i="13" s="1"/>
  <c r="L388" i="13"/>
  <c r="G388" i="13" s="1"/>
  <c r="L384" i="13"/>
  <c r="G384" i="13" s="1"/>
  <c r="L380" i="13"/>
  <c r="G380" i="13" s="1"/>
  <c r="L376" i="13"/>
  <c r="G376" i="13" s="1"/>
  <c r="L372" i="13"/>
  <c r="G372" i="13" s="1"/>
  <c r="L356" i="13"/>
  <c r="G356" i="13" s="1"/>
  <c r="L352" i="13"/>
  <c r="G352" i="13" s="1"/>
  <c r="L348" i="13"/>
  <c r="G348" i="13" s="1"/>
  <c r="L344" i="13"/>
  <c r="G344" i="13" s="1"/>
  <c r="L340" i="13"/>
  <c r="G340" i="13" s="1"/>
  <c r="L324" i="13"/>
  <c r="G324" i="13" s="1"/>
  <c r="L320" i="13"/>
  <c r="G320" i="13" s="1"/>
  <c r="L316" i="13"/>
  <c r="G316" i="13" s="1"/>
  <c r="L312" i="13"/>
  <c r="G312" i="13" s="1"/>
  <c r="L308" i="13"/>
  <c r="G308" i="13" s="1"/>
  <c r="L288" i="13"/>
  <c r="G288" i="13" s="1"/>
  <c r="L284" i="13"/>
  <c r="G284" i="13" s="1"/>
  <c r="L280" i="13"/>
  <c r="G280" i="13" s="1"/>
  <c r="L276" i="13"/>
  <c r="G276" i="13" s="1"/>
  <c r="L272" i="13"/>
  <c r="G272" i="13" s="1"/>
  <c r="L389" i="13"/>
  <c r="G389" i="13" s="1"/>
  <c r="L385" i="13"/>
  <c r="G385" i="13" s="1"/>
  <c r="L381" i="13"/>
  <c r="G381" i="13" s="1"/>
  <c r="L377" i="13"/>
  <c r="G377" i="13" s="1"/>
  <c r="L373" i="13"/>
  <c r="G373" i="13" s="1"/>
  <c r="L357" i="13"/>
  <c r="G357" i="13" s="1"/>
  <c r="L353" i="13"/>
  <c r="G353" i="13" s="1"/>
  <c r="L349" i="13"/>
  <c r="G349" i="13" s="1"/>
  <c r="L345" i="13"/>
  <c r="G345" i="13" s="1"/>
  <c r="L341" i="13"/>
  <c r="G341" i="13" s="1"/>
  <c r="L321" i="13"/>
  <c r="G321" i="13" s="1"/>
  <c r="L317" i="13"/>
  <c r="G317" i="13" s="1"/>
  <c r="L313" i="13"/>
  <c r="G313" i="13" s="1"/>
  <c r="L309" i="13"/>
  <c r="G309" i="13" s="1"/>
  <c r="L289" i="13"/>
  <c r="G289" i="13" s="1"/>
  <c r="L285" i="13"/>
  <c r="G285" i="13" s="1"/>
  <c r="L281" i="13"/>
  <c r="G281" i="13" s="1"/>
  <c r="L277" i="13"/>
  <c r="G277" i="13" s="1"/>
  <c r="L273" i="13"/>
  <c r="G273" i="13" s="1"/>
  <c r="L257" i="13"/>
  <c r="G257" i="13" s="1"/>
  <c r="L253" i="13"/>
  <c r="G253" i="13" s="1"/>
  <c r="L249" i="13"/>
  <c r="G249" i="13" s="1"/>
  <c r="L245" i="13"/>
  <c r="G245" i="13" s="1"/>
  <c r="L241" i="13"/>
  <c r="G241" i="13" s="1"/>
  <c r="L225" i="13"/>
  <c r="G225" i="13" s="1"/>
  <c r="L221" i="13"/>
  <c r="G221" i="13" s="1"/>
  <c r="L217" i="13"/>
  <c r="G217" i="13" s="1"/>
  <c r="L213" i="13"/>
  <c r="G213" i="13" s="1"/>
  <c r="L390" i="13"/>
  <c r="G390" i="13" s="1"/>
  <c r="L386" i="13"/>
  <c r="G386" i="13" s="1"/>
  <c r="L382" i="13"/>
  <c r="G382" i="13" s="1"/>
  <c r="L378" i="13"/>
  <c r="G378" i="13" s="1"/>
  <c r="L374" i="13"/>
  <c r="G374" i="13" s="1"/>
  <c r="L354" i="13"/>
  <c r="G354" i="13" s="1"/>
  <c r="L350" i="13"/>
  <c r="G350" i="13" s="1"/>
  <c r="L346" i="13"/>
  <c r="G346" i="13" s="1"/>
  <c r="L342" i="13"/>
  <c r="G342" i="13" s="1"/>
  <c r="L338" i="13"/>
  <c r="G338" i="13" s="1"/>
  <c r="L322" i="13"/>
  <c r="G322" i="13" s="1"/>
  <c r="L318" i="13"/>
  <c r="G318" i="13" s="1"/>
  <c r="L314" i="13"/>
  <c r="G314" i="13" s="1"/>
  <c r="L310" i="13"/>
  <c r="G310" i="13" s="1"/>
  <c r="L306" i="13"/>
  <c r="G306" i="13" s="1"/>
  <c r="L290" i="13"/>
  <c r="G290" i="13" s="1"/>
  <c r="L286" i="13"/>
  <c r="G286" i="13" s="1"/>
  <c r="L282" i="13"/>
  <c r="G282" i="13" s="1"/>
  <c r="L278" i="13"/>
  <c r="G278" i="13" s="1"/>
  <c r="L274" i="13"/>
  <c r="G274" i="13" s="1"/>
  <c r="L258" i="13"/>
  <c r="G258" i="13" s="1"/>
  <c r="L254" i="13"/>
  <c r="G254" i="13" s="1"/>
  <c r="L250" i="13"/>
  <c r="G250" i="13" s="1"/>
  <c r="L246" i="13"/>
  <c r="G246" i="13" s="1"/>
  <c r="L242" i="13"/>
  <c r="G242" i="13" s="1"/>
  <c r="L222" i="13"/>
  <c r="G222" i="13" s="1"/>
  <c r="L218" i="13"/>
  <c r="G218" i="13" s="1"/>
  <c r="L214" i="13"/>
  <c r="G214" i="13" s="1"/>
  <c r="L255" i="13"/>
  <c r="G255" i="13" s="1"/>
  <c r="L239" i="13"/>
  <c r="G239" i="13" s="1"/>
  <c r="L220" i="13"/>
  <c r="G220" i="13" s="1"/>
  <c r="L212" i="13"/>
  <c r="G212" i="13" s="1"/>
  <c r="L208" i="13"/>
  <c r="G208" i="13" s="1"/>
  <c r="L184" i="13"/>
  <c r="G184" i="13" s="1"/>
  <c r="L185" i="13"/>
  <c r="G185" i="13" s="1"/>
  <c r="L252" i="13"/>
  <c r="G252" i="13" s="1"/>
  <c r="L244" i="13"/>
  <c r="G244" i="13" s="1"/>
  <c r="L219" i="13"/>
  <c r="G219" i="13" s="1"/>
  <c r="L209" i="13"/>
  <c r="G209" i="13" s="1"/>
  <c r="L173" i="13"/>
  <c r="G173" i="13" s="1"/>
  <c r="L251" i="13"/>
  <c r="G251" i="13" s="1"/>
  <c r="L243" i="13"/>
  <c r="G243" i="13" s="1"/>
  <c r="L224" i="13"/>
  <c r="G224" i="13" s="1"/>
  <c r="L216" i="13"/>
  <c r="G216" i="13" s="1"/>
  <c r="L210" i="13"/>
  <c r="G210" i="13" s="1"/>
  <c r="L190" i="13"/>
  <c r="G190" i="13" s="1"/>
  <c r="L186" i="13"/>
  <c r="G186" i="13" s="1"/>
  <c r="L182" i="13"/>
  <c r="G182" i="13" s="1"/>
  <c r="L178" i="13"/>
  <c r="G178" i="13" s="1"/>
  <c r="L174" i="13"/>
  <c r="G174" i="13" s="1"/>
  <c r="L247" i="13"/>
  <c r="G247" i="13" s="1"/>
  <c r="L192" i="13"/>
  <c r="G192" i="13" s="1"/>
  <c r="L188" i="13"/>
  <c r="G188" i="13" s="1"/>
  <c r="L176" i="13"/>
  <c r="G176" i="13" s="1"/>
  <c r="L189" i="13"/>
  <c r="G189" i="13" s="1"/>
  <c r="L256" i="13"/>
  <c r="G256" i="13" s="1"/>
  <c r="L248" i="13"/>
  <c r="G248" i="13" s="1"/>
  <c r="L240" i="13"/>
  <c r="G240" i="13" s="1"/>
  <c r="L223" i="13"/>
  <c r="G223" i="13" s="1"/>
  <c r="L215" i="13"/>
  <c r="G215" i="13" s="1"/>
  <c r="L211" i="13"/>
  <c r="G211" i="13" s="1"/>
  <c r="L207" i="13"/>
  <c r="G207" i="13" s="1"/>
  <c r="L191" i="13"/>
  <c r="G191" i="13" s="1"/>
  <c r="L187" i="13"/>
  <c r="G187" i="13" s="1"/>
  <c r="L183" i="13"/>
  <c r="G183" i="13" s="1"/>
  <c r="L179" i="13"/>
  <c r="G179" i="13" s="1"/>
  <c r="L175" i="13"/>
  <c r="G175" i="13" s="1"/>
  <c r="L180" i="13"/>
  <c r="G180" i="13" s="1"/>
  <c r="L181" i="13"/>
  <c r="G181" i="13" s="1"/>
  <c r="L177" i="13"/>
  <c r="G177" i="13" s="1"/>
  <c r="L159" i="13"/>
  <c r="G159" i="13" s="1"/>
  <c r="L157" i="13"/>
  <c r="G157" i="13" s="1"/>
  <c r="L155" i="13"/>
  <c r="G155" i="13" s="1"/>
  <c r="L153" i="13"/>
  <c r="G153" i="13" s="1"/>
  <c r="L151" i="13"/>
  <c r="G151" i="13" s="1"/>
  <c r="L149" i="13"/>
  <c r="G149" i="13" s="1"/>
  <c r="L147" i="13"/>
  <c r="G147" i="13" s="1"/>
  <c r="L145" i="13"/>
  <c r="G145" i="13" s="1"/>
  <c r="L143" i="13"/>
  <c r="G143" i="13" s="1"/>
  <c r="L141" i="13"/>
  <c r="G141" i="13" s="1"/>
  <c r="L126" i="13"/>
  <c r="G126" i="13" s="1"/>
  <c r="L124" i="13"/>
  <c r="G124" i="13" s="1"/>
  <c r="L122" i="13"/>
  <c r="G122" i="13" s="1"/>
  <c r="L120" i="13"/>
  <c r="G120" i="13" s="1"/>
  <c r="L118" i="13"/>
  <c r="G118" i="13" s="1"/>
  <c r="L116" i="13"/>
  <c r="G116" i="13" s="1"/>
  <c r="L114" i="13"/>
  <c r="G114" i="13" s="1"/>
  <c r="L112" i="13"/>
  <c r="G112" i="13" s="1"/>
  <c r="L110" i="13"/>
  <c r="G110" i="13" s="1"/>
  <c r="L108" i="13"/>
  <c r="G108" i="13" s="1"/>
  <c r="L93" i="13"/>
  <c r="G93" i="13" s="1"/>
  <c r="L47" i="13"/>
  <c r="G47" i="13" s="1"/>
  <c r="L45" i="13"/>
  <c r="G45" i="13" s="1"/>
  <c r="L43" i="13"/>
  <c r="G43" i="13" s="1"/>
  <c r="L156" i="13"/>
  <c r="G156" i="13" s="1"/>
  <c r="L152" i="13"/>
  <c r="G152" i="13" s="1"/>
  <c r="L148" i="13"/>
  <c r="G148" i="13" s="1"/>
  <c r="L144" i="13"/>
  <c r="G144" i="13" s="1"/>
  <c r="L140" i="13"/>
  <c r="G140" i="13" s="1"/>
  <c r="L123" i="13"/>
  <c r="G123" i="13" s="1"/>
  <c r="L119" i="13"/>
  <c r="G119" i="13" s="1"/>
  <c r="L115" i="13"/>
  <c r="G115" i="13" s="1"/>
  <c r="L111" i="13"/>
  <c r="G111" i="13" s="1"/>
  <c r="L107" i="13"/>
  <c r="G107" i="13" s="1"/>
  <c r="L91" i="13"/>
  <c r="G91" i="13" s="1"/>
  <c r="L89" i="13"/>
  <c r="G89" i="13" s="1"/>
  <c r="L87" i="13"/>
  <c r="G87" i="13" s="1"/>
  <c r="L85" i="13"/>
  <c r="G85" i="13" s="1"/>
  <c r="L83" i="13"/>
  <c r="G83" i="13" s="1"/>
  <c r="L81" i="13"/>
  <c r="G81" i="13" s="1"/>
  <c r="L79" i="13"/>
  <c r="G79" i="13" s="1"/>
  <c r="L77" i="13"/>
  <c r="G77" i="13" s="1"/>
  <c r="L75" i="13"/>
  <c r="G75" i="13" s="1"/>
  <c r="L60" i="13"/>
  <c r="G60" i="13" s="1"/>
  <c r="L58" i="13"/>
  <c r="G58" i="13" s="1"/>
  <c r="L56" i="13"/>
  <c r="G56" i="13" s="1"/>
  <c r="L54" i="13"/>
  <c r="G54" i="13" s="1"/>
  <c r="L52" i="13"/>
  <c r="G52" i="13" s="1"/>
  <c r="L50" i="13"/>
  <c r="G50" i="13" s="1"/>
  <c r="L48" i="13"/>
  <c r="G48" i="13" s="1"/>
  <c r="L9" i="13"/>
  <c r="G9" i="13" s="1"/>
  <c r="L11" i="13"/>
  <c r="G11" i="13" s="1"/>
  <c r="L13" i="13"/>
  <c r="G13" i="13" s="1"/>
  <c r="L15" i="13"/>
  <c r="G15" i="13" s="1"/>
  <c r="L17" i="13"/>
  <c r="G17" i="13" s="1"/>
  <c r="L19" i="13"/>
  <c r="G19" i="13" s="1"/>
  <c r="L21" i="13"/>
  <c r="G21" i="13" s="1"/>
  <c r="L23" i="13"/>
  <c r="G23" i="13" s="1"/>
  <c r="L25" i="13"/>
  <c r="G25" i="13" s="1"/>
  <c r="L27" i="13"/>
  <c r="G27" i="13" s="1"/>
  <c r="L158" i="13"/>
  <c r="G158" i="13" s="1"/>
  <c r="L154" i="13"/>
  <c r="G154" i="13" s="1"/>
  <c r="L150" i="13"/>
  <c r="G150" i="13" s="1"/>
  <c r="L146" i="13"/>
  <c r="G146" i="13" s="1"/>
  <c r="L142" i="13"/>
  <c r="G142" i="13" s="1"/>
  <c r="L125" i="13"/>
  <c r="G125" i="13" s="1"/>
  <c r="L121" i="13"/>
  <c r="G121" i="13" s="1"/>
  <c r="L117" i="13"/>
  <c r="G117" i="13" s="1"/>
  <c r="L113" i="13"/>
  <c r="G113" i="13" s="1"/>
  <c r="L109" i="13"/>
  <c r="G109" i="13" s="1"/>
  <c r="L46" i="13"/>
  <c r="G46" i="13" s="1"/>
  <c r="L44" i="13"/>
  <c r="G44" i="13" s="1"/>
  <c r="L42" i="13"/>
  <c r="G42" i="13" s="1"/>
  <c r="L92" i="13"/>
  <c r="G92" i="13" s="1"/>
  <c r="L84" i="13"/>
  <c r="G84" i="13" s="1"/>
  <c r="L76" i="13"/>
  <c r="G76" i="13" s="1"/>
  <c r="L55" i="13"/>
  <c r="G55" i="13" s="1"/>
  <c r="L10" i="13"/>
  <c r="G10" i="13" s="1"/>
  <c r="L18" i="13"/>
  <c r="G18" i="13" s="1"/>
  <c r="L26" i="13"/>
  <c r="G26" i="13" s="1"/>
  <c r="L88" i="13"/>
  <c r="G88" i="13" s="1"/>
  <c r="L51" i="13"/>
  <c r="G51" i="13" s="1"/>
  <c r="L14" i="13"/>
  <c r="G14" i="13" s="1"/>
  <c r="L22" i="13"/>
  <c r="G22" i="13" s="1"/>
  <c r="L86" i="13"/>
  <c r="G86" i="13" s="1"/>
  <c r="L57" i="13"/>
  <c r="G57" i="13" s="1"/>
  <c r="L90" i="13"/>
  <c r="G90" i="13" s="1"/>
  <c r="L82" i="13"/>
  <c r="G82" i="13" s="1"/>
  <c r="L74" i="13"/>
  <c r="G74" i="13" s="1"/>
  <c r="L53" i="13"/>
  <c r="G53" i="13" s="1"/>
  <c r="L12" i="13"/>
  <c r="G12" i="13" s="1"/>
  <c r="L20" i="13"/>
  <c r="G20" i="13" s="1"/>
  <c r="L80" i="13"/>
  <c r="G80" i="13" s="1"/>
  <c r="L59" i="13"/>
  <c r="G59" i="13" s="1"/>
  <c r="L78" i="13"/>
  <c r="G78" i="13" s="1"/>
  <c r="L49" i="13"/>
  <c r="G49" i="13" s="1"/>
  <c r="L16" i="13"/>
  <c r="G16" i="13" s="1"/>
  <c r="L24" i="13"/>
  <c r="G24" i="13" s="1"/>
  <c r="AF8" i="11"/>
  <c r="AR8" i="11" s="1"/>
  <c r="L8" i="13" s="1"/>
  <c r="G8" i="13" s="1"/>
  <c r="AA8" i="11"/>
  <c r="AC8" i="11" s="1"/>
  <c r="L206" i="13" l="1"/>
  <c r="G206" i="13" s="1"/>
  <c r="G226" i="13" s="1"/>
  <c r="L305" i="13"/>
  <c r="G305" i="13" s="1"/>
  <c r="G325" i="13" s="1"/>
  <c r="K123" i="13"/>
  <c r="M123" i="13" s="1"/>
  <c r="K222" i="13"/>
  <c r="M222" i="13" s="1"/>
  <c r="K24" i="13"/>
  <c r="M24" i="13" s="1"/>
  <c r="K321" i="13"/>
  <c r="K251" i="13"/>
  <c r="M251" i="13" s="1"/>
  <c r="K350" i="13"/>
  <c r="M350" i="13" s="1"/>
  <c r="K152" i="13"/>
  <c r="I152" i="13" s="1"/>
  <c r="K53" i="13"/>
  <c r="M53" i="13" s="1"/>
  <c r="K51" i="13"/>
  <c r="M51" i="13" s="1"/>
  <c r="K150" i="13"/>
  <c r="I150" i="13" s="1"/>
  <c r="K348" i="13"/>
  <c r="M348" i="13" s="1"/>
  <c r="K249" i="13"/>
  <c r="M249" i="13" s="1"/>
  <c r="K126" i="13"/>
  <c r="M126" i="13" s="1"/>
  <c r="K324" i="13"/>
  <c r="M324" i="13" s="1"/>
  <c r="K27" i="13"/>
  <c r="M27" i="13" s="1"/>
  <c r="K225" i="13"/>
  <c r="M225" i="13" s="1"/>
  <c r="K351" i="13"/>
  <c r="M351" i="13" s="1"/>
  <c r="K252" i="13"/>
  <c r="M252" i="13" s="1"/>
  <c r="K54" i="13"/>
  <c r="M54" i="13" s="1"/>
  <c r="K153" i="13"/>
  <c r="I153" i="13" s="1"/>
  <c r="K83" i="13"/>
  <c r="M83" i="13" s="1"/>
  <c r="K182" i="13"/>
  <c r="M182" i="13" s="1"/>
  <c r="K380" i="13"/>
  <c r="M380" i="13" s="1"/>
  <c r="K281" i="13"/>
  <c r="M281" i="13" s="1"/>
  <c r="G127" i="13"/>
  <c r="K142" i="13"/>
  <c r="I142" i="13" s="1"/>
  <c r="K340" i="13"/>
  <c r="M340" i="13" s="1"/>
  <c r="K43" i="13"/>
  <c r="M43" i="13" s="1"/>
  <c r="K241" i="13"/>
  <c r="M241" i="13" s="1"/>
  <c r="K119" i="13"/>
  <c r="M119" i="13" s="1"/>
  <c r="K218" i="13"/>
  <c r="M218" i="13" s="1"/>
  <c r="K20" i="13"/>
  <c r="M20" i="13" s="1"/>
  <c r="K317" i="13"/>
  <c r="M317" i="13" s="1"/>
  <c r="K381" i="13"/>
  <c r="M381" i="13" s="1"/>
  <c r="K183" i="13"/>
  <c r="M183" i="13" s="1"/>
  <c r="K282" i="13"/>
  <c r="M282" i="13" s="1"/>
  <c r="K84" i="13"/>
  <c r="M84" i="13" s="1"/>
  <c r="K145" i="13"/>
  <c r="I145" i="13" s="1"/>
  <c r="K343" i="13"/>
  <c r="K244" i="13"/>
  <c r="K46" i="13"/>
  <c r="K124" i="13"/>
  <c r="M124" i="13" s="1"/>
  <c r="K223" i="13"/>
  <c r="M223" i="13" s="1"/>
  <c r="K25" i="13"/>
  <c r="M25" i="13" s="1"/>
  <c r="K322" i="13"/>
  <c r="M322" i="13" s="1"/>
  <c r="K116" i="13"/>
  <c r="M116" i="13" s="1"/>
  <c r="K215" i="13"/>
  <c r="K17" i="13"/>
  <c r="M17" i="13" s="1"/>
  <c r="K314" i="13"/>
  <c r="M314" i="13" s="1"/>
  <c r="K306" i="13"/>
  <c r="M306" i="13" s="1"/>
  <c r="K207" i="13"/>
  <c r="K108" i="13"/>
  <c r="M108" i="13" s="1"/>
  <c r="K9" i="13"/>
  <c r="M9" i="13" s="1"/>
  <c r="K147" i="13"/>
  <c r="I147" i="13" s="1"/>
  <c r="K48" i="13"/>
  <c r="K345" i="13"/>
  <c r="M345" i="13" s="1"/>
  <c r="K246" i="13"/>
  <c r="M246" i="13" s="1"/>
  <c r="K155" i="13"/>
  <c r="I155" i="13" s="1"/>
  <c r="K56" i="13"/>
  <c r="M56" i="13" s="1"/>
  <c r="K353" i="13"/>
  <c r="M353" i="13" s="1"/>
  <c r="K254" i="13"/>
  <c r="M254" i="13" s="1"/>
  <c r="K77" i="13"/>
  <c r="M77" i="13" s="1"/>
  <c r="K374" i="13"/>
  <c r="M374" i="13" s="1"/>
  <c r="K275" i="13"/>
  <c r="M275" i="13" s="1"/>
  <c r="K176" i="13"/>
  <c r="M176" i="13" s="1"/>
  <c r="K85" i="13"/>
  <c r="M85" i="13" s="1"/>
  <c r="K382" i="13"/>
  <c r="M382" i="13" s="1"/>
  <c r="K283" i="13"/>
  <c r="M283" i="13" s="1"/>
  <c r="K184" i="13"/>
  <c r="M184" i="13" s="1"/>
  <c r="G160" i="13"/>
  <c r="K45" i="13"/>
  <c r="M45" i="13" s="1"/>
  <c r="K342" i="13"/>
  <c r="K243" i="13"/>
  <c r="M243" i="13" s="1"/>
  <c r="K144" i="13"/>
  <c r="I144" i="13" s="1"/>
  <c r="K373" i="13"/>
  <c r="M373" i="13" s="1"/>
  <c r="K274" i="13"/>
  <c r="M274" i="13" s="1"/>
  <c r="K175" i="13"/>
  <c r="K76" i="13"/>
  <c r="M76" i="13" s="1"/>
  <c r="K44" i="13"/>
  <c r="K341" i="13"/>
  <c r="M341" i="13" s="1"/>
  <c r="K143" i="13"/>
  <c r="I143" i="13" s="1"/>
  <c r="K242" i="13"/>
  <c r="M242" i="13" s="1"/>
  <c r="K110" i="13"/>
  <c r="M110" i="13" s="1"/>
  <c r="K308" i="13"/>
  <c r="M308" i="13" s="1"/>
  <c r="K209" i="13"/>
  <c r="M209" i="13" s="1"/>
  <c r="K11" i="13"/>
  <c r="M11" i="13" s="1"/>
  <c r="K388" i="13"/>
  <c r="M388" i="13" s="1"/>
  <c r="K289" i="13"/>
  <c r="M289" i="13" s="1"/>
  <c r="K190" i="13"/>
  <c r="M190" i="13" s="1"/>
  <c r="K91" i="13"/>
  <c r="M91" i="13" s="1"/>
  <c r="K385" i="13"/>
  <c r="M385" i="13" s="1"/>
  <c r="K187" i="13"/>
  <c r="M187" i="13" s="1"/>
  <c r="K286" i="13"/>
  <c r="M286" i="13" s="1"/>
  <c r="K88" i="13"/>
  <c r="M88" i="13" s="1"/>
  <c r="K346" i="13"/>
  <c r="M346" i="13" s="1"/>
  <c r="K49" i="13"/>
  <c r="M49" i="13" s="1"/>
  <c r="K148" i="13"/>
  <c r="I148" i="13" s="1"/>
  <c r="K247" i="13"/>
  <c r="M247" i="13" s="1"/>
  <c r="K111" i="13"/>
  <c r="M111" i="13" s="1"/>
  <c r="K309" i="13"/>
  <c r="M309" i="13" s="1"/>
  <c r="K12" i="13"/>
  <c r="M12" i="13" s="1"/>
  <c r="K210" i="13"/>
  <c r="K122" i="13"/>
  <c r="M122" i="13" s="1"/>
  <c r="K320" i="13"/>
  <c r="M320" i="13" s="1"/>
  <c r="K23" i="13"/>
  <c r="M23" i="13" s="1"/>
  <c r="K221" i="13"/>
  <c r="K50" i="13"/>
  <c r="M50" i="13" s="1"/>
  <c r="K347" i="13"/>
  <c r="M347" i="13" s="1"/>
  <c r="K149" i="13"/>
  <c r="I149" i="13" s="1"/>
  <c r="K248" i="13"/>
  <c r="M248" i="13" s="1"/>
  <c r="K79" i="13"/>
  <c r="M79" i="13" s="1"/>
  <c r="K376" i="13"/>
  <c r="M376" i="13" s="1"/>
  <c r="K277" i="13"/>
  <c r="M277" i="13" s="1"/>
  <c r="K178" i="13"/>
  <c r="M178" i="13" s="1"/>
  <c r="K245" i="13"/>
  <c r="M245" i="13" s="1"/>
  <c r="K344" i="13"/>
  <c r="M344" i="13" s="1"/>
  <c r="K146" i="13"/>
  <c r="I146" i="13" s="1"/>
  <c r="K47" i="13"/>
  <c r="M47" i="13" s="1"/>
  <c r="G391" i="13"/>
  <c r="K383" i="13"/>
  <c r="M383" i="13" s="1"/>
  <c r="K185" i="13"/>
  <c r="M185" i="13" s="1"/>
  <c r="K284" i="13"/>
  <c r="M284" i="13" s="1"/>
  <c r="K86" i="13"/>
  <c r="M86" i="13" s="1"/>
  <c r="K117" i="13"/>
  <c r="M117" i="13" s="1"/>
  <c r="K315" i="13"/>
  <c r="M315" i="13" s="1"/>
  <c r="K18" i="13"/>
  <c r="M18" i="13" s="1"/>
  <c r="K216" i="13"/>
  <c r="M216" i="13" s="1"/>
  <c r="K118" i="13"/>
  <c r="M118" i="13" s="1"/>
  <c r="K217" i="13"/>
  <c r="M217" i="13" s="1"/>
  <c r="K19" i="13"/>
  <c r="M19" i="13" s="1"/>
  <c r="K316" i="13"/>
  <c r="M316" i="13" s="1"/>
  <c r="K372" i="13"/>
  <c r="M372" i="13" s="1"/>
  <c r="K174" i="13"/>
  <c r="M174" i="13" s="1"/>
  <c r="K75" i="13"/>
  <c r="M75" i="13" s="1"/>
  <c r="K273" i="13"/>
  <c r="M273" i="13" s="1"/>
  <c r="K115" i="13"/>
  <c r="K214" i="13"/>
  <c r="M214" i="13" s="1"/>
  <c r="K16" i="13"/>
  <c r="M16" i="13" s="1"/>
  <c r="K313" i="13"/>
  <c r="M313" i="13" s="1"/>
  <c r="K371" i="13"/>
  <c r="M371" i="13" s="1"/>
  <c r="K173" i="13"/>
  <c r="M173" i="13" s="1"/>
  <c r="K272" i="13"/>
  <c r="M272" i="13" s="1"/>
  <c r="G94" i="13"/>
  <c r="K307" i="13"/>
  <c r="K10" i="13"/>
  <c r="M10" i="13" s="1"/>
  <c r="K208" i="13"/>
  <c r="M208" i="13" s="1"/>
  <c r="K109" i="13"/>
  <c r="M109" i="13" s="1"/>
  <c r="K257" i="13"/>
  <c r="K158" i="13"/>
  <c r="I158" i="13" s="1"/>
  <c r="K59" i="13"/>
  <c r="M59" i="13" s="1"/>
  <c r="K356" i="13"/>
  <c r="M356" i="13" s="1"/>
  <c r="K379" i="13"/>
  <c r="K280" i="13"/>
  <c r="M280" i="13" s="1"/>
  <c r="K181" i="13"/>
  <c r="M181" i="13" s="1"/>
  <c r="K82" i="13"/>
  <c r="M82" i="13" s="1"/>
  <c r="K121" i="13"/>
  <c r="K220" i="13"/>
  <c r="M220" i="13" s="1"/>
  <c r="K22" i="13"/>
  <c r="M22" i="13" s="1"/>
  <c r="K319" i="13"/>
  <c r="M319" i="13" s="1"/>
  <c r="K290" i="13"/>
  <c r="K92" i="13"/>
  <c r="M92" i="13" s="1"/>
  <c r="K389" i="13"/>
  <c r="K191" i="13"/>
  <c r="M191" i="13" s="1"/>
  <c r="K114" i="13"/>
  <c r="M114" i="13" s="1"/>
  <c r="K312" i="13"/>
  <c r="K15" i="13"/>
  <c r="M15" i="13" s="1"/>
  <c r="K213" i="13"/>
  <c r="M213" i="13" s="1"/>
  <c r="K157" i="13"/>
  <c r="I157" i="13" s="1"/>
  <c r="K355" i="13"/>
  <c r="M355" i="13" s="1"/>
  <c r="K58" i="13"/>
  <c r="K256" i="13"/>
  <c r="K87" i="13"/>
  <c r="M87" i="13" s="1"/>
  <c r="K186" i="13"/>
  <c r="M186" i="13" s="1"/>
  <c r="K384" i="13"/>
  <c r="K285" i="13"/>
  <c r="G358" i="13"/>
  <c r="K375" i="13"/>
  <c r="M375" i="13" s="1"/>
  <c r="K276" i="13"/>
  <c r="M276" i="13" s="1"/>
  <c r="K177" i="13"/>
  <c r="K78" i="13"/>
  <c r="M78" i="13" s="1"/>
  <c r="K377" i="13"/>
  <c r="M377" i="13" s="1"/>
  <c r="K278" i="13"/>
  <c r="M278" i="13" s="1"/>
  <c r="K179" i="13"/>
  <c r="M179" i="13" s="1"/>
  <c r="K80" i="13"/>
  <c r="M80" i="13" s="1"/>
  <c r="K288" i="13"/>
  <c r="M288" i="13" s="1"/>
  <c r="K387" i="13"/>
  <c r="M387" i="13" s="1"/>
  <c r="K90" i="13"/>
  <c r="K189" i="13"/>
  <c r="M189" i="13" s="1"/>
  <c r="K156" i="13"/>
  <c r="I156" i="13" s="1"/>
  <c r="K57" i="13"/>
  <c r="M57" i="13" s="1"/>
  <c r="K354" i="13"/>
  <c r="M354" i="13" s="1"/>
  <c r="K255" i="13"/>
  <c r="M255" i="13" s="1"/>
  <c r="K113" i="13"/>
  <c r="M113" i="13" s="1"/>
  <c r="K212" i="13"/>
  <c r="M212" i="13" s="1"/>
  <c r="K14" i="13"/>
  <c r="M14" i="13" s="1"/>
  <c r="K311" i="13"/>
  <c r="M311" i="13" s="1"/>
  <c r="K125" i="13"/>
  <c r="M125" i="13" s="1"/>
  <c r="K224" i="13"/>
  <c r="M224" i="13" s="1"/>
  <c r="K26" i="13"/>
  <c r="M26" i="13" s="1"/>
  <c r="K323" i="13"/>
  <c r="K154" i="13"/>
  <c r="I154" i="13" s="1"/>
  <c r="K253" i="13"/>
  <c r="K55" i="13"/>
  <c r="M55" i="13" s="1"/>
  <c r="K352" i="13"/>
  <c r="M352" i="13" s="1"/>
  <c r="K141" i="13"/>
  <c r="I141" i="13" s="1"/>
  <c r="K240" i="13"/>
  <c r="M240" i="13" s="1"/>
  <c r="K42" i="13"/>
  <c r="K339" i="13"/>
  <c r="M339" i="13" s="1"/>
  <c r="K120" i="13"/>
  <c r="M120" i="13" s="1"/>
  <c r="K219" i="13"/>
  <c r="M219" i="13" s="1"/>
  <c r="K21" i="13"/>
  <c r="M21" i="13" s="1"/>
  <c r="K318" i="13"/>
  <c r="K112" i="13"/>
  <c r="M112" i="13" s="1"/>
  <c r="K13" i="13"/>
  <c r="M13" i="13" s="1"/>
  <c r="K250" i="13"/>
  <c r="K349" i="13"/>
  <c r="M349" i="13" s="1"/>
  <c r="K52" i="13"/>
  <c r="K151" i="13"/>
  <c r="I151" i="13" s="1"/>
  <c r="K159" i="13"/>
  <c r="I159" i="13" s="1"/>
  <c r="K258" i="13"/>
  <c r="M258" i="13" s="1"/>
  <c r="K357" i="13"/>
  <c r="M357" i="13" s="1"/>
  <c r="K60" i="13"/>
  <c r="M60" i="13" s="1"/>
  <c r="K81" i="13"/>
  <c r="M81" i="13" s="1"/>
  <c r="K279" i="13"/>
  <c r="M279" i="13" s="1"/>
  <c r="K378" i="13"/>
  <c r="K180" i="13"/>
  <c r="M180" i="13" s="1"/>
  <c r="K89" i="13"/>
  <c r="M89" i="13" s="1"/>
  <c r="K386" i="13"/>
  <c r="M386" i="13" s="1"/>
  <c r="K188" i="13"/>
  <c r="M188" i="13" s="1"/>
  <c r="K287" i="13"/>
  <c r="M287" i="13" s="1"/>
  <c r="K93" i="13"/>
  <c r="I93" i="13" s="1"/>
  <c r="K291" i="13"/>
  <c r="K192" i="13"/>
  <c r="K390" i="13"/>
  <c r="M390" i="13" s="1"/>
  <c r="G193" i="13"/>
  <c r="G259" i="13"/>
  <c r="G292" i="13"/>
  <c r="L41" i="13"/>
  <c r="G41" i="13" s="1"/>
  <c r="K74" i="13" s="1"/>
  <c r="M74" i="13" s="1"/>
  <c r="B9" i="4"/>
  <c r="K9" i="4" s="1"/>
  <c r="B10" i="4"/>
  <c r="K10" i="4" s="1"/>
  <c r="B11" i="4"/>
  <c r="K11" i="4" s="1"/>
  <c r="B12" i="4"/>
  <c r="K12" i="4" s="1"/>
  <c r="B13" i="4"/>
  <c r="K13" i="4" s="1"/>
  <c r="B14" i="4"/>
  <c r="K14" i="4" s="1"/>
  <c r="B15" i="4"/>
  <c r="K15" i="4" s="1"/>
  <c r="B16" i="4"/>
  <c r="K16" i="4" s="1"/>
  <c r="B17" i="4"/>
  <c r="K17" i="4" s="1"/>
  <c r="B18" i="4"/>
  <c r="K18" i="4" s="1"/>
  <c r="B19" i="4"/>
  <c r="K19" i="4" s="1"/>
  <c r="B20" i="4"/>
  <c r="K20" i="4" s="1"/>
  <c r="B21" i="4"/>
  <c r="K21" i="4" s="1"/>
  <c r="B22" i="4"/>
  <c r="K22" i="4" s="1"/>
  <c r="B23" i="4"/>
  <c r="K23" i="4" s="1"/>
  <c r="B24" i="4"/>
  <c r="K24" i="4" s="1"/>
  <c r="B25" i="4"/>
  <c r="K25" i="4" s="1"/>
  <c r="B26" i="4"/>
  <c r="K26" i="4" s="1"/>
  <c r="B27" i="4"/>
  <c r="K27" i="4" s="1"/>
  <c r="B5" i="4"/>
  <c r="B4" i="4"/>
  <c r="B8" i="4"/>
  <c r="K8" i="4" s="1"/>
  <c r="M157" i="13" l="1"/>
  <c r="M153" i="13"/>
  <c r="M159" i="13"/>
  <c r="M152" i="13"/>
  <c r="M150" i="13"/>
  <c r="M151" i="13"/>
  <c r="M144" i="13"/>
  <c r="M155" i="13"/>
  <c r="M147" i="13"/>
  <c r="M142" i="13"/>
  <c r="M141" i="13"/>
  <c r="M154" i="13"/>
  <c r="M158" i="13"/>
  <c r="M146" i="13"/>
  <c r="M149" i="13"/>
  <c r="M148" i="13"/>
  <c r="M143" i="13"/>
  <c r="K310" i="13"/>
  <c r="M310" i="13" s="1"/>
  <c r="K211" i="13"/>
  <c r="M211" i="13" s="1"/>
  <c r="K305" i="13"/>
  <c r="M305" i="13" s="1"/>
  <c r="K206" i="13"/>
  <c r="M206" i="13" s="1"/>
  <c r="K107" i="13"/>
  <c r="M46" i="13"/>
  <c r="M207" i="13"/>
  <c r="M343" i="13"/>
  <c r="M145" i="13"/>
  <c r="M244" i="13"/>
  <c r="M342" i="13"/>
  <c r="I92" i="13"/>
  <c r="M384" i="13"/>
  <c r="M318" i="13"/>
  <c r="M257" i="13"/>
  <c r="M121" i="13"/>
  <c r="M115" i="13"/>
  <c r="M48" i="13"/>
  <c r="M44" i="13"/>
  <c r="M312" i="13"/>
  <c r="M321" i="13"/>
  <c r="M250" i="13"/>
  <c r="M52" i="13"/>
  <c r="M378" i="13"/>
  <c r="M379" i="13"/>
  <c r="M323" i="13"/>
  <c r="M307" i="13"/>
  <c r="M177" i="13"/>
  <c r="M175" i="13"/>
  <c r="M210" i="13"/>
  <c r="M90" i="13"/>
  <c r="M291" i="13"/>
  <c r="M389" i="13"/>
  <c r="M285" i="13"/>
  <c r="M192" i="13"/>
  <c r="M42" i="13"/>
  <c r="M290" i="13"/>
  <c r="M215" i="13"/>
  <c r="M253" i="13"/>
  <c r="M58" i="13"/>
  <c r="M256" i="13"/>
  <c r="M221" i="13"/>
  <c r="M93" i="13"/>
  <c r="M156" i="13"/>
  <c r="K8" i="13"/>
  <c r="M9" i="4"/>
  <c r="M10" i="4"/>
  <c r="M11" i="4"/>
  <c r="M12" i="4"/>
  <c r="M13" i="4"/>
  <c r="M14" i="4"/>
  <c r="M15" i="4"/>
  <c r="M16" i="4"/>
  <c r="M17" i="4"/>
  <c r="M18" i="4"/>
  <c r="M19" i="4"/>
  <c r="M20" i="4"/>
  <c r="M21" i="4"/>
  <c r="M22" i="4"/>
  <c r="M23" i="4"/>
  <c r="M24" i="4"/>
  <c r="M25" i="4"/>
  <c r="M26" i="4"/>
  <c r="M27" i="4"/>
  <c r="O19" i="4" l="1"/>
  <c r="O26" i="4"/>
  <c r="O18" i="4"/>
  <c r="O10" i="4"/>
  <c r="O25" i="4"/>
  <c r="O17" i="4"/>
  <c r="O9" i="4"/>
  <c r="O24" i="4"/>
  <c r="O15" i="4"/>
  <c r="O11" i="4"/>
  <c r="O23" i="4"/>
  <c r="O22" i="4"/>
  <c r="O14" i="4"/>
  <c r="O21" i="4"/>
  <c r="O13" i="4"/>
  <c r="O27" i="4"/>
  <c r="O16" i="4"/>
  <c r="O20" i="4"/>
  <c r="O12" i="4"/>
  <c r="M107" i="13"/>
  <c r="K338" i="13"/>
  <c r="K239" i="13"/>
  <c r="K140" i="13"/>
  <c r="G61" i="13"/>
  <c r="K41" i="13"/>
  <c r="M41" i="13" s="1"/>
  <c r="Q23" i="4"/>
  <c r="Q15" i="4"/>
  <c r="Q26" i="4"/>
  <c r="Q22" i="4"/>
  <c r="Q18" i="4"/>
  <c r="Q14" i="4"/>
  <c r="Q10" i="4"/>
  <c r="Q24" i="4"/>
  <c r="Q20" i="4"/>
  <c r="Q16" i="4"/>
  <c r="Q12" i="4"/>
  <c r="Q27" i="4"/>
  <c r="Q19" i="4"/>
  <c r="Q11" i="4"/>
  <c r="Q25" i="4"/>
  <c r="Q21" i="4"/>
  <c r="Q17" i="4"/>
  <c r="Q13" i="4"/>
  <c r="Q9" i="4"/>
  <c r="M8" i="4"/>
  <c r="O8" i="4" l="1"/>
  <c r="M140" i="13"/>
  <c r="M239" i="13"/>
  <c r="M338" i="13"/>
  <c r="S12" i="4"/>
  <c r="S20" i="4"/>
  <c r="S18" i="4"/>
  <c r="S21" i="4"/>
  <c r="S10" i="4"/>
  <c r="S19" i="4"/>
  <c r="R15" i="4"/>
  <c r="S26" i="4"/>
  <c r="R27" i="4"/>
  <c r="R13" i="4"/>
  <c r="S22" i="4"/>
  <c r="S23" i="4"/>
  <c r="R19" i="4"/>
  <c r="R10" i="4"/>
  <c r="R21" i="4"/>
  <c r="R16" i="4"/>
  <c r="S27" i="4"/>
  <c r="S16" i="4"/>
  <c r="R22" i="4"/>
  <c r="D22" i="11" s="1"/>
  <c r="AB22" i="11" s="1"/>
  <c r="AD22" i="11" s="1"/>
  <c r="N23" i="12" s="1"/>
  <c r="S14" i="4"/>
  <c r="S11" i="4"/>
  <c r="R12" i="4"/>
  <c r="D12" i="11" s="1"/>
  <c r="AB12" i="11" s="1"/>
  <c r="AD12" i="11" s="1"/>
  <c r="N13" i="12" s="1"/>
  <c r="R20" i="4"/>
  <c r="R11" i="4"/>
  <c r="R18" i="4"/>
  <c r="S24" i="4"/>
  <c r="R23" i="4"/>
  <c r="R9" i="4"/>
  <c r="R26" i="4"/>
  <c r="S13" i="4"/>
  <c r="R25" i="4"/>
  <c r="S15" i="4"/>
  <c r="S25" i="4"/>
  <c r="S9" i="4"/>
  <c r="R14" i="4"/>
  <c r="R24" i="4"/>
  <c r="S17" i="4"/>
  <c r="R17" i="4"/>
  <c r="Q8" i="4"/>
  <c r="D13" i="11" l="1"/>
  <c r="AB13" i="11" s="1"/>
  <c r="AD13" i="11" s="1"/>
  <c r="N14" i="12" s="1"/>
  <c r="D10" i="11"/>
  <c r="AB10" i="11" s="1"/>
  <c r="AD10" i="11" s="1"/>
  <c r="N11" i="12" s="1"/>
  <c r="D26" i="11"/>
  <c r="AB26" i="11" s="1"/>
  <c r="AD26" i="11" s="1"/>
  <c r="N27" i="12" s="1"/>
  <c r="D23" i="11"/>
  <c r="AB23" i="11" s="1"/>
  <c r="AD23" i="11" s="1"/>
  <c r="N24" i="12" s="1"/>
  <c r="D19" i="11"/>
  <c r="AB19" i="11" s="1"/>
  <c r="AD19" i="11" s="1"/>
  <c r="N20" i="12" s="1"/>
  <c r="D21" i="11"/>
  <c r="AB21" i="11" s="1"/>
  <c r="AD21" i="11" s="1"/>
  <c r="N22" i="12" s="1"/>
  <c r="D27" i="11"/>
  <c r="AB27" i="11" s="1"/>
  <c r="AD27" i="11" s="1"/>
  <c r="N28" i="12" s="1"/>
  <c r="D18" i="11"/>
  <c r="AB18" i="11" s="1"/>
  <c r="AD18" i="11" s="1"/>
  <c r="N19" i="12" s="1"/>
  <c r="D15" i="11"/>
  <c r="AB15" i="11" s="1"/>
  <c r="AD15" i="11" s="1"/>
  <c r="N16" i="12" s="1"/>
  <c r="D20" i="11"/>
  <c r="AB20" i="11" s="1"/>
  <c r="AD20" i="11" s="1"/>
  <c r="N21" i="12" s="1"/>
  <c r="L13" i="4"/>
  <c r="L10" i="4"/>
  <c r="D16" i="11"/>
  <c r="AB16" i="11" s="1"/>
  <c r="AD16" i="11" s="1"/>
  <c r="N17" i="12" s="1"/>
  <c r="D14" i="11"/>
  <c r="AB14" i="11" s="1"/>
  <c r="AD14" i="11" s="1"/>
  <c r="N15" i="12" s="1"/>
  <c r="D24" i="11"/>
  <c r="AB24" i="11" s="1"/>
  <c r="AD24" i="11" s="1"/>
  <c r="N25" i="12" s="1"/>
  <c r="D11" i="11"/>
  <c r="AB11" i="11" s="1"/>
  <c r="AD11" i="11" s="1"/>
  <c r="N12" i="12" s="1"/>
  <c r="D25" i="11"/>
  <c r="AB25" i="11" s="1"/>
  <c r="AD25" i="11" s="1"/>
  <c r="N26" i="12" s="1"/>
  <c r="D9" i="11"/>
  <c r="AB9" i="11" s="1"/>
  <c r="AD9" i="11" s="1"/>
  <c r="N10" i="12" s="1"/>
  <c r="S8" i="4"/>
  <c r="R8" i="4"/>
  <c r="D17" i="11"/>
  <c r="AB17" i="11" s="1"/>
  <c r="AD17" i="11" s="1"/>
  <c r="N18" i="12" s="1"/>
  <c r="K80" i="12"/>
  <c r="M80" i="12" s="1"/>
  <c r="K82" i="12"/>
  <c r="M82" i="12" s="1"/>
  <c r="K84" i="12"/>
  <c r="M84" i="12" s="1"/>
  <c r="K81" i="12"/>
  <c r="M81" i="12" s="1"/>
  <c r="K83" i="12"/>
  <c r="M83" i="12" s="1"/>
  <c r="K85" i="12"/>
  <c r="M85" i="12" s="1"/>
  <c r="K87" i="12"/>
  <c r="M87" i="12" s="1"/>
  <c r="K89" i="12"/>
  <c r="M89" i="12" s="1"/>
  <c r="K91" i="12"/>
  <c r="M91" i="12" s="1"/>
  <c r="K93" i="12"/>
  <c r="M93" i="12" s="1"/>
  <c r="K95" i="12"/>
  <c r="M95" i="12" s="1"/>
  <c r="K97" i="12"/>
  <c r="M97" i="12" s="1"/>
  <c r="K47" i="12"/>
  <c r="M47" i="12" s="1"/>
  <c r="K51" i="12"/>
  <c r="M51" i="12" s="1"/>
  <c r="K46" i="12"/>
  <c r="M46" i="12" s="1"/>
  <c r="K50" i="12"/>
  <c r="M50" i="12" s="1"/>
  <c r="K48" i="12"/>
  <c r="M48" i="12" s="1"/>
  <c r="K60" i="12"/>
  <c r="M60" i="12" s="1"/>
  <c r="K54" i="12"/>
  <c r="M54" i="12" s="1"/>
  <c r="K79" i="12"/>
  <c r="M79" i="12" s="1"/>
  <c r="K59" i="12"/>
  <c r="M59" i="12" s="1"/>
  <c r="K55" i="12"/>
  <c r="M55" i="12" s="1"/>
  <c r="K53" i="12"/>
  <c r="M53" i="12" s="1"/>
  <c r="K62" i="12"/>
  <c r="M62" i="12" s="1"/>
  <c r="K86" i="12"/>
  <c r="M86" i="12" s="1"/>
  <c r="K88" i="12"/>
  <c r="M88" i="12" s="1"/>
  <c r="K90" i="12"/>
  <c r="M90" i="12" s="1"/>
  <c r="K92" i="12"/>
  <c r="M92" i="12" s="1"/>
  <c r="K94" i="12"/>
  <c r="M94" i="12" s="1"/>
  <c r="K96" i="12"/>
  <c r="M96" i="12" s="1"/>
  <c r="K98" i="12"/>
  <c r="M98" i="12" s="1"/>
  <c r="K45" i="12"/>
  <c r="M45" i="12" s="1"/>
  <c r="K49" i="12"/>
  <c r="M49" i="12" s="1"/>
  <c r="K56" i="12"/>
  <c r="M56" i="12" s="1"/>
  <c r="K57" i="12"/>
  <c r="M57" i="12" s="1"/>
  <c r="K58" i="12"/>
  <c r="M58" i="12" s="1"/>
  <c r="K44" i="12"/>
  <c r="M44" i="12" s="1"/>
  <c r="K63" i="12"/>
  <c r="M63" i="12" s="1"/>
  <c r="K52" i="12"/>
  <c r="M52" i="12" s="1"/>
  <c r="K61" i="12"/>
  <c r="M61" i="12" s="1"/>
  <c r="L81" i="4"/>
  <c r="K28" i="4" l="1"/>
  <c r="K60" i="4" s="1"/>
  <c r="K92" i="4" s="1"/>
  <c r="L44" i="4"/>
  <c r="L74" i="4"/>
  <c r="L46" i="4"/>
  <c r="L88" i="4"/>
  <c r="L80" i="4"/>
  <c r="L40" i="4"/>
  <c r="L84" i="4"/>
  <c r="L77" i="4"/>
  <c r="L51" i="4"/>
  <c r="L73" i="4"/>
  <c r="L42" i="4"/>
  <c r="L52" i="4"/>
  <c r="L41" i="4"/>
  <c r="L56" i="4"/>
  <c r="L82" i="4"/>
  <c r="L72" i="4"/>
  <c r="L48" i="4"/>
  <c r="L54" i="4"/>
  <c r="L86" i="4"/>
  <c r="L91" i="4"/>
  <c r="L45" i="4"/>
  <c r="L89" i="4"/>
  <c r="L53" i="4"/>
  <c r="L57" i="4"/>
  <c r="L83" i="4"/>
  <c r="L87" i="4"/>
  <c r="L58" i="4"/>
  <c r="L75" i="4"/>
  <c r="L76" i="4"/>
  <c r="L50" i="4"/>
  <c r="L90" i="4"/>
  <c r="L79" i="4"/>
  <c r="L78" i="4"/>
  <c r="L43" i="4"/>
  <c r="L47" i="4"/>
  <c r="L49" i="4"/>
  <c r="L59" i="4"/>
  <c r="L85" i="4"/>
  <c r="L55" i="4"/>
  <c r="K11" i="12"/>
  <c r="M11" i="12" s="1"/>
  <c r="K15" i="12"/>
  <c r="M15" i="12" s="1"/>
  <c r="K19" i="12"/>
  <c r="M19" i="12" s="1"/>
  <c r="K23" i="12"/>
  <c r="M23" i="12" s="1"/>
  <c r="K27" i="12"/>
  <c r="M27" i="12" s="1"/>
  <c r="K12" i="12"/>
  <c r="M12" i="12" s="1"/>
  <c r="K16" i="12"/>
  <c r="M16" i="12" s="1"/>
  <c r="K20" i="12"/>
  <c r="M20" i="12" s="1"/>
  <c r="K24" i="12"/>
  <c r="M24" i="12" s="1"/>
  <c r="K28" i="12"/>
  <c r="M28" i="12" s="1"/>
  <c r="K14" i="12"/>
  <c r="M14" i="12" s="1"/>
  <c r="K22" i="12"/>
  <c r="M22" i="12" s="1"/>
  <c r="K13" i="12"/>
  <c r="M13" i="12" s="1"/>
  <c r="K17" i="12"/>
  <c r="M17" i="12" s="1"/>
  <c r="K21" i="12"/>
  <c r="M21" i="12" s="1"/>
  <c r="K25" i="12"/>
  <c r="M25" i="12" s="1"/>
  <c r="M9" i="12"/>
  <c r="K10" i="12"/>
  <c r="M10" i="12" s="1"/>
  <c r="K18" i="12"/>
  <c r="M18" i="12" s="1"/>
  <c r="K26" i="12"/>
  <c r="M26" i="12" s="1"/>
  <c r="L15" i="4"/>
  <c r="L23" i="4"/>
  <c r="L22" i="4"/>
  <c r="L14" i="4"/>
  <c r="L25" i="4"/>
  <c r="L17" i="4"/>
  <c r="L24" i="4"/>
  <c r="L16" i="4"/>
  <c r="L27" i="4"/>
  <c r="L26" i="4"/>
  <c r="L18" i="4"/>
  <c r="L21" i="4"/>
  <c r="L20" i="4"/>
  <c r="L11" i="4"/>
  <c r="L19" i="4"/>
  <c r="L9" i="4"/>
  <c r="L12" i="4"/>
  <c r="L8" i="4"/>
  <c r="D8" i="11" l="1"/>
  <c r="AB8" i="11" s="1"/>
  <c r="N59" i="12"/>
  <c r="O59" i="12" s="1"/>
  <c r="N63" i="12"/>
  <c r="O63" i="12" s="1"/>
  <c r="N50" i="12"/>
  <c r="O50" i="12" s="1"/>
  <c r="N82" i="12"/>
  <c r="O82" i="12" s="1"/>
  <c r="N83" i="12"/>
  <c r="O83" i="12" s="1"/>
  <c r="N85" i="12"/>
  <c r="O85" i="12" s="1"/>
  <c r="N93" i="12"/>
  <c r="O93" i="12" s="1"/>
  <c r="N51" i="12"/>
  <c r="O51" i="12" s="1"/>
  <c r="N58" i="12"/>
  <c r="O58" i="12" s="1"/>
  <c r="O44" i="12"/>
  <c r="N97" i="12"/>
  <c r="O97" i="12" s="1"/>
  <c r="N53" i="12"/>
  <c r="O53" i="12" s="1"/>
  <c r="N88" i="12"/>
  <c r="O88" i="12" s="1"/>
  <c r="N61" i="12"/>
  <c r="O61" i="12" s="1"/>
  <c r="N98" i="12"/>
  <c r="O98" i="12" s="1"/>
  <c r="N52" i="12"/>
  <c r="O52" i="12" s="1"/>
  <c r="N87" i="12"/>
  <c r="O87" i="12" s="1"/>
  <c r="N54" i="12"/>
  <c r="O54" i="12" s="1"/>
  <c r="N90" i="12"/>
  <c r="O90" i="12" s="1"/>
  <c r="O79" i="12"/>
  <c r="N81" i="12"/>
  <c r="O81" i="12" s="1"/>
  <c r="N46" i="12"/>
  <c r="O46" i="12" s="1"/>
  <c r="N80" i="12"/>
  <c r="O80" i="12" s="1"/>
  <c r="N47" i="12"/>
  <c r="O47" i="12" s="1"/>
  <c r="N95" i="12"/>
  <c r="O95" i="12" s="1"/>
  <c r="N60" i="12"/>
  <c r="O60" i="12" s="1"/>
  <c r="N48" i="12"/>
  <c r="O48" i="12" s="1"/>
  <c r="N56" i="12"/>
  <c r="O56" i="12" s="1"/>
  <c r="N49" i="12"/>
  <c r="O49" i="12" s="1"/>
  <c r="N92" i="12"/>
  <c r="O92" i="12" s="1"/>
  <c r="N86" i="12"/>
  <c r="O86" i="12" s="1"/>
  <c r="N62" i="12"/>
  <c r="O62" i="12" s="1"/>
  <c r="N94" i="12"/>
  <c r="O94" i="12" s="1"/>
  <c r="N84" i="12"/>
  <c r="O84" i="12" s="1"/>
  <c r="N96" i="12"/>
  <c r="O96" i="12" s="1"/>
  <c r="N89" i="12"/>
  <c r="O89" i="12" s="1"/>
  <c r="N91" i="12"/>
  <c r="O91" i="12" s="1"/>
  <c r="N45" i="12"/>
  <c r="O45" i="12" s="1"/>
  <c r="N55" i="12"/>
  <c r="O55" i="12" s="1"/>
  <c r="N57" i="12"/>
  <c r="O57" i="12" s="1"/>
  <c r="O10" i="12"/>
  <c r="O12" i="12"/>
  <c r="O28" i="12"/>
  <c r="O23" i="12"/>
  <c r="O17" i="12"/>
  <c r="O26" i="12"/>
  <c r="O18" i="12"/>
  <c r="O20" i="12"/>
  <c r="O11" i="12"/>
  <c r="O24" i="12"/>
  <c r="O25" i="12"/>
  <c r="O15" i="12"/>
  <c r="O13" i="12"/>
  <c r="O22" i="12"/>
  <c r="O19" i="12"/>
  <c r="O16" i="12"/>
  <c r="O27" i="12"/>
  <c r="O21" i="12"/>
  <c r="O14" i="12"/>
  <c r="H321" i="13" l="1"/>
  <c r="I321" i="13" s="1"/>
  <c r="H222" i="13"/>
  <c r="I222" i="13" s="1"/>
  <c r="H123" i="13"/>
  <c r="I123" i="13" s="1"/>
  <c r="H24" i="13"/>
  <c r="I24" i="13" s="1"/>
  <c r="H314" i="13"/>
  <c r="I314" i="13" s="1"/>
  <c r="H215" i="13"/>
  <c r="I215" i="13" s="1"/>
  <c r="H116" i="13"/>
  <c r="I116" i="13" s="1"/>
  <c r="H17" i="13"/>
  <c r="I17" i="13" s="1"/>
  <c r="H289" i="13"/>
  <c r="I289" i="13" s="1"/>
  <c r="H388" i="13"/>
  <c r="I388" i="13" s="1"/>
  <c r="H190" i="13"/>
  <c r="I190" i="13" s="1"/>
  <c r="H91" i="13"/>
  <c r="I91" i="13" s="1"/>
  <c r="H382" i="13"/>
  <c r="I382" i="13" s="1"/>
  <c r="H283" i="13"/>
  <c r="I283" i="13" s="1"/>
  <c r="H184" i="13"/>
  <c r="I184" i="13" s="1"/>
  <c r="H85" i="13"/>
  <c r="I85" i="13" s="1"/>
  <c r="H389" i="13"/>
  <c r="I389" i="13" s="1"/>
  <c r="H290" i="13"/>
  <c r="I290" i="13" s="1"/>
  <c r="H191" i="13"/>
  <c r="I191" i="13" s="1"/>
  <c r="H92" i="13"/>
  <c r="H344" i="13"/>
  <c r="I344" i="13" s="1"/>
  <c r="H245" i="13"/>
  <c r="I245" i="13" s="1"/>
  <c r="H47" i="13"/>
  <c r="I47" i="13" s="1"/>
  <c r="H317" i="13"/>
  <c r="I317" i="13" s="1"/>
  <c r="H218" i="13"/>
  <c r="I218" i="13" s="1"/>
  <c r="H119" i="13"/>
  <c r="I119" i="13" s="1"/>
  <c r="H20" i="13"/>
  <c r="I20" i="13" s="1"/>
  <c r="H318" i="13"/>
  <c r="I318" i="13" s="1"/>
  <c r="H219" i="13"/>
  <c r="I219" i="13" s="1"/>
  <c r="H120" i="13"/>
  <c r="I120" i="13" s="1"/>
  <c r="H21" i="13"/>
  <c r="I21" i="13" s="1"/>
  <c r="H320" i="13"/>
  <c r="I320" i="13" s="1"/>
  <c r="H221" i="13"/>
  <c r="I221" i="13" s="1"/>
  <c r="H122" i="13"/>
  <c r="I122" i="13" s="1"/>
  <c r="H23" i="13"/>
  <c r="I23" i="13" s="1"/>
  <c r="H322" i="13"/>
  <c r="I322" i="13" s="1"/>
  <c r="H223" i="13"/>
  <c r="I223" i="13" s="1"/>
  <c r="H124" i="13"/>
  <c r="I124" i="13" s="1"/>
  <c r="H25" i="13"/>
  <c r="I25" i="13" s="1"/>
  <c r="H308" i="13"/>
  <c r="I308" i="13" s="1"/>
  <c r="H209" i="13"/>
  <c r="I209" i="13" s="1"/>
  <c r="H110" i="13"/>
  <c r="I110" i="13" s="1"/>
  <c r="H11" i="13"/>
  <c r="I11" i="13" s="1"/>
  <c r="H339" i="13"/>
  <c r="I339" i="13" s="1"/>
  <c r="H240" i="13"/>
  <c r="I240" i="13" s="1"/>
  <c r="H42" i="13"/>
  <c r="I42" i="13" s="1"/>
  <c r="H277" i="13"/>
  <c r="I277" i="13" s="1"/>
  <c r="H376" i="13"/>
  <c r="I376" i="13" s="1"/>
  <c r="H178" i="13"/>
  <c r="I178" i="13" s="1"/>
  <c r="H79" i="13"/>
  <c r="I79" i="13" s="1"/>
  <c r="H285" i="13"/>
  <c r="I285" i="13" s="1"/>
  <c r="H384" i="13"/>
  <c r="I384" i="13" s="1"/>
  <c r="H186" i="13"/>
  <c r="I186" i="13" s="1"/>
  <c r="H87" i="13"/>
  <c r="I87" i="13" s="1"/>
  <c r="H354" i="13"/>
  <c r="I354" i="13" s="1"/>
  <c r="H255" i="13"/>
  <c r="I255" i="13" s="1"/>
  <c r="H57" i="13"/>
  <c r="I57" i="13" s="1"/>
  <c r="H340" i="13"/>
  <c r="I340" i="13" s="1"/>
  <c r="H241" i="13"/>
  <c r="I241" i="13" s="1"/>
  <c r="H43" i="13"/>
  <c r="I43" i="13" s="1"/>
  <c r="H348" i="13"/>
  <c r="I348" i="13" s="1"/>
  <c r="H249" i="13"/>
  <c r="I249" i="13" s="1"/>
  <c r="H51" i="13"/>
  <c r="I51" i="13" s="1"/>
  <c r="H355" i="13"/>
  <c r="I355" i="13" s="1"/>
  <c r="H256" i="13"/>
  <c r="I256" i="13" s="1"/>
  <c r="H58" i="13"/>
  <c r="I58" i="13" s="1"/>
  <c r="H338" i="13"/>
  <c r="I338" i="13" s="1"/>
  <c r="H239" i="13"/>
  <c r="I239" i="13" s="1"/>
  <c r="H377" i="13"/>
  <c r="I377" i="13" s="1"/>
  <c r="H278" i="13"/>
  <c r="I278" i="13" s="1"/>
  <c r="H179" i="13"/>
  <c r="I179" i="13" s="1"/>
  <c r="H80" i="13"/>
  <c r="I80" i="13" s="1"/>
  <c r="H357" i="13"/>
  <c r="I357" i="13" s="1"/>
  <c r="H258" i="13"/>
  <c r="I258" i="13" s="1"/>
  <c r="H60" i="13"/>
  <c r="I60" i="13" s="1"/>
  <c r="H310" i="13"/>
  <c r="I310" i="13" s="1"/>
  <c r="H211" i="13"/>
  <c r="I211" i="13" s="1"/>
  <c r="H112" i="13"/>
  <c r="I112" i="13" s="1"/>
  <c r="H13" i="13"/>
  <c r="I13" i="13" s="1"/>
  <c r="H324" i="13"/>
  <c r="I324" i="13" s="1"/>
  <c r="H225" i="13"/>
  <c r="I225" i="13" s="1"/>
  <c r="H126" i="13"/>
  <c r="I126" i="13" s="1"/>
  <c r="H27" i="13"/>
  <c r="I27" i="13" s="1"/>
  <c r="H342" i="13"/>
  <c r="I342" i="13" s="1"/>
  <c r="H243" i="13"/>
  <c r="I243" i="13" s="1"/>
  <c r="H45" i="13"/>
  <c r="I45" i="13" s="1"/>
  <c r="H390" i="13"/>
  <c r="I390" i="13" s="1"/>
  <c r="H291" i="13"/>
  <c r="I291" i="13" s="1"/>
  <c r="H192" i="13"/>
  <c r="I192" i="13" s="1"/>
  <c r="H93" i="13"/>
  <c r="H309" i="13"/>
  <c r="I309" i="13" s="1"/>
  <c r="H210" i="13"/>
  <c r="I210" i="13" s="1"/>
  <c r="H111" i="13"/>
  <c r="I111" i="13" s="1"/>
  <c r="H12" i="13"/>
  <c r="I12" i="13" s="1"/>
  <c r="H9" i="13"/>
  <c r="H108" i="13"/>
  <c r="I108" i="13" s="1"/>
  <c r="H383" i="13"/>
  <c r="I383" i="13" s="1"/>
  <c r="H284" i="13"/>
  <c r="I284" i="13" s="1"/>
  <c r="H185" i="13"/>
  <c r="I185" i="13" s="1"/>
  <c r="H86" i="13"/>
  <c r="I86" i="13" s="1"/>
  <c r="H386" i="13"/>
  <c r="I386" i="13" s="1"/>
  <c r="H287" i="13"/>
  <c r="I287" i="13" s="1"/>
  <c r="H188" i="13"/>
  <c r="I188" i="13" s="1"/>
  <c r="H89" i="13"/>
  <c r="I89" i="13" s="1"/>
  <c r="H343" i="13"/>
  <c r="I343" i="13" s="1"/>
  <c r="H244" i="13"/>
  <c r="I244" i="13" s="1"/>
  <c r="H46" i="13"/>
  <c r="I46" i="13" s="1"/>
  <c r="H387" i="13"/>
  <c r="I387" i="13" s="1"/>
  <c r="H288" i="13"/>
  <c r="I288" i="13" s="1"/>
  <c r="H189" i="13"/>
  <c r="I189" i="13" s="1"/>
  <c r="H90" i="13"/>
  <c r="I90" i="13" s="1"/>
  <c r="H373" i="13"/>
  <c r="I373" i="13" s="1"/>
  <c r="H274" i="13"/>
  <c r="I274" i="13" s="1"/>
  <c r="H175" i="13"/>
  <c r="I175" i="13" s="1"/>
  <c r="H76" i="13"/>
  <c r="I76" i="13" s="1"/>
  <c r="H379" i="13"/>
  <c r="I379" i="13" s="1"/>
  <c r="H280" i="13"/>
  <c r="I280" i="13" s="1"/>
  <c r="H181" i="13"/>
  <c r="I181" i="13" s="1"/>
  <c r="H82" i="13"/>
  <c r="I82" i="13" s="1"/>
  <c r="H281" i="13"/>
  <c r="I281" i="13" s="1"/>
  <c r="H380" i="13"/>
  <c r="I380" i="13" s="1"/>
  <c r="H182" i="13"/>
  <c r="I182" i="13" s="1"/>
  <c r="H83" i="13"/>
  <c r="I83" i="13" s="1"/>
  <c r="H352" i="13"/>
  <c r="I352" i="13" s="1"/>
  <c r="H253" i="13"/>
  <c r="I253" i="13" s="1"/>
  <c r="H55" i="13"/>
  <c r="I55" i="13" s="1"/>
  <c r="H375" i="13"/>
  <c r="I375" i="13" s="1"/>
  <c r="H276" i="13"/>
  <c r="I276" i="13" s="1"/>
  <c r="H177" i="13"/>
  <c r="I177" i="13" s="1"/>
  <c r="H78" i="13"/>
  <c r="I78" i="13" s="1"/>
  <c r="H353" i="13"/>
  <c r="I353" i="13" s="1"/>
  <c r="H254" i="13"/>
  <c r="I254" i="13" s="1"/>
  <c r="H56" i="13"/>
  <c r="I56" i="13" s="1"/>
  <c r="H315" i="13"/>
  <c r="I315" i="13" s="1"/>
  <c r="H216" i="13"/>
  <c r="I216" i="13" s="1"/>
  <c r="H117" i="13"/>
  <c r="I117" i="13" s="1"/>
  <c r="H18" i="13"/>
  <c r="I18" i="13" s="1"/>
  <c r="H349" i="13"/>
  <c r="I349" i="13" s="1"/>
  <c r="H250" i="13"/>
  <c r="I250" i="13" s="1"/>
  <c r="H52" i="13"/>
  <c r="I52" i="13" s="1"/>
  <c r="H378" i="13"/>
  <c r="I378" i="13" s="1"/>
  <c r="H279" i="13"/>
  <c r="I279" i="13" s="1"/>
  <c r="H180" i="13"/>
  <c r="I180" i="13" s="1"/>
  <c r="H81" i="13"/>
  <c r="I81" i="13" s="1"/>
  <c r="H273" i="13"/>
  <c r="I273" i="13" s="1"/>
  <c r="H372" i="13"/>
  <c r="I372" i="13" s="1"/>
  <c r="H174" i="13"/>
  <c r="I174" i="13" s="1"/>
  <c r="H75" i="13"/>
  <c r="I75" i="13" s="1"/>
  <c r="H385" i="13"/>
  <c r="I385" i="13" s="1"/>
  <c r="H286" i="13"/>
  <c r="I286" i="13" s="1"/>
  <c r="H187" i="13"/>
  <c r="I187" i="13" s="1"/>
  <c r="H88" i="13"/>
  <c r="I88" i="13" s="1"/>
  <c r="H323" i="13"/>
  <c r="I323" i="13" s="1"/>
  <c r="H224" i="13"/>
  <c r="I224" i="13" s="1"/>
  <c r="H125" i="13"/>
  <c r="I125" i="13" s="1"/>
  <c r="H26" i="13"/>
  <c r="I26" i="13" s="1"/>
  <c r="H307" i="13"/>
  <c r="I307" i="13" s="1"/>
  <c r="H208" i="13"/>
  <c r="I208" i="13" s="1"/>
  <c r="H109" i="13"/>
  <c r="I109" i="13" s="1"/>
  <c r="H10" i="13"/>
  <c r="I10" i="13" s="1"/>
  <c r="H313" i="13"/>
  <c r="I313" i="13" s="1"/>
  <c r="H214" i="13"/>
  <c r="I214" i="13" s="1"/>
  <c r="H115" i="13"/>
  <c r="I115" i="13" s="1"/>
  <c r="H16" i="13"/>
  <c r="I16" i="13" s="1"/>
  <c r="H312" i="13"/>
  <c r="I312" i="13" s="1"/>
  <c r="H213" i="13"/>
  <c r="I213" i="13" s="1"/>
  <c r="H114" i="13"/>
  <c r="I114" i="13" s="1"/>
  <c r="H15" i="13"/>
  <c r="I15" i="13" s="1"/>
  <c r="I9" i="13"/>
  <c r="H311" i="13"/>
  <c r="I311" i="13" s="1"/>
  <c r="H212" i="13"/>
  <c r="I212" i="13" s="1"/>
  <c r="H113" i="13"/>
  <c r="I113" i="13" s="1"/>
  <c r="H14" i="13"/>
  <c r="I14" i="13" s="1"/>
  <c r="H316" i="13"/>
  <c r="I316" i="13" s="1"/>
  <c r="H217" i="13"/>
  <c r="I217" i="13" s="1"/>
  <c r="H118" i="13"/>
  <c r="I118" i="13" s="1"/>
  <c r="H19" i="13"/>
  <c r="I19" i="13" s="1"/>
  <c r="H319" i="13"/>
  <c r="I319" i="13" s="1"/>
  <c r="H220" i="13"/>
  <c r="I220" i="13" s="1"/>
  <c r="H121" i="13"/>
  <c r="I121" i="13" s="1"/>
  <c r="H22" i="13"/>
  <c r="I22" i="13" s="1"/>
  <c r="H351" i="13"/>
  <c r="I351" i="13" s="1"/>
  <c r="H252" i="13"/>
  <c r="I252" i="13" s="1"/>
  <c r="H54" i="13"/>
  <c r="I54" i="13" s="1"/>
  <c r="H381" i="13"/>
  <c r="I381" i="13" s="1"/>
  <c r="H282" i="13"/>
  <c r="I282" i="13" s="1"/>
  <c r="H183" i="13"/>
  <c r="I183" i="13" s="1"/>
  <c r="H84" i="13"/>
  <c r="I84" i="13" s="1"/>
  <c r="H257" i="13"/>
  <c r="I257" i="13" s="1"/>
  <c r="H356" i="13"/>
  <c r="I356" i="13" s="1"/>
  <c r="H59" i="13"/>
  <c r="I59" i="13" s="1"/>
  <c r="H350" i="13"/>
  <c r="I350" i="13" s="1"/>
  <c r="H251" i="13"/>
  <c r="I251" i="13" s="1"/>
  <c r="H53" i="13"/>
  <c r="I53" i="13" s="1"/>
  <c r="H341" i="13"/>
  <c r="I341" i="13" s="1"/>
  <c r="H242" i="13"/>
  <c r="I242" i="13" s="1"/>
  <c r="H44" i="13"/>
  <c r="I44" i="13" s="1"/>
  <c r="H371" i="13"/>
  <c r="I371" i="13" s="1"/>
  <c r="H272" i="13"/>
  <c r="I272" i="13" s="1"/>
  <c r="H173" i="13"/>
  <c r="I173" i="13" s="1"/>
  <c r="H346" i="13"/>
  <c r="I346" i="13" s="1"/>
  <c r="H247" i="13"/>
  <c r="I247" i="13" s="1"/>
  <c r="H49" i="13"/>
  <c r="I49" i="13" s="1"/>
  <c r="H347" i="13"/>
  <c r="I347" i="13" s="1"/>
  <c r="H248" i="13"/>
  <c r="I248" i="13" s="1"/>
  <c r="H50" i="13"/>
  <c r="I50" i="13" s="1"/>
  <c r="H345" i="13"/>
  <c r="I345" i="13" s="1"/>
  <c r="H246" i="13"/>
  <c r="I246" i="13" s="1"/>
  <c r="H48" i="13"/>
  <c r="I48" i="13" s="1"/>
  <c r="H374" i="13"/>
  <c r="I374" i="13" s="1"/>
  <c r="H275" i="13"/>
  <c r="I275" i="13" s="1"/>
  <c r="H176" i="13"/>
  <c r="I176" i="13" s="1"/>
  <c r="H77" i="13"/>
  <c r="I77" i="13" s="1"/>
  <c r="AD8" i="11"/>
  <c r="N9" i="12" l="1"/>
  <c r="O9" i="12" s="1"/>
  <c r="H207" i="13" l="1"/>
  <c r="I207" i="13" s="1"/>
  <c r="H306" i="13"/>
  <c r="I306" i="13" s="1"/>
  <c r="H140" i="13"/>
  <c r="I140" i="13" s="1"/>
  <c r="H74" i="13"/>
  <c r="I74" i="13" s="1"/>
  <c r="H41" i="13"/>
  <c r="I41" i="13" s="1"/>
  <c r="H305" i="13"/>
  <c r="I305" i="13" s="1"/>
  <c r="H206" i="13"/>
  <c r="I206" i="13" s="1"/>
  <c r="H107" i="13"/>
  <c r="I107" i="13" s="1"/>
  <c r="H8" i="13"/>
  <c r="G28" i="13" l="1"/>
  <c r="E359" i="13" l="1"/>
  <c r="E392" i="13"/>
  <c r="E326" i="13"/>
  <c r="E293" i="13"/>
  <c r="E227" i="13"/>
  <c r="E260" i="13"/>
  <c r="E194" i="13"/>
  <c r="E29" i="13"/>
  <c r="E128" i="13"/>
  <c r="E95" i="13"/>
  <c r="E62" i="13"/>
  <c r="E161" i="13"/>
  <c r="M8" i="13"/>
  <c r="I8" i="13"/>
  <c r="I28" i="13" s="1"/>
  <c r="I29" i="13" l="1"/>
  <c r="I62" i="13" s="1"/>
  <c r="I95" i="13" s="1"/>
  <c r="I128" i="13" s="1"/>
  <c r="I161" i="13" s="1"/>
  <c r="I194" i="13" s="1"/>
  <c r="I227" i="13" s="1"/>
  <c r="I260" i="13" s="1"/>
  <c r="I293" i="13" s="1"/>
  <c r="I326" i="13" s="1"/>
  <c r="I359" i="13" s="1"/>
  <c r="I392" i="13" s="1"/>
  <c r="F7" i="24" s="1"/>
  <c r="I61" i="13"/>
  <c r="I94" i="13" s="1"/>
  <c r="I127" i="13" s="1"/>
  <c r="I160" i="13" s="1"/>
  <c r="I193" i="13" s="1"/>
  <c r="I226" i="13" s="1"/>
  <c r="I259" i="13" s="1"/>
  <c r="I292" i="13" s="1"/>
  <c r="I325" i="13" s="1"/>
  <c r="I358" i="13" s="1"/>
  <c r="I391" i="13" s="1"/>
  <c r="F15" i="24" l="1"/>
  <c r="F14" i="24"/>
</calcChain>
</file>

<file path=xl/sharedStrings.xml><?xml version="1.0" encoding="utf-8"?>
<sst xmlns="http://schemas.openxmlformats.org/spreadsheetml/2006/main" count="2933" uniqueCount="202">
  <si>
    <t>PROJE BİLGİLERİ</t>
  </si>
  <si>
    <t>Proje No</t>
  </si>
  <si>
    <t>Mali Rapor Yılı</t>
  </si>
  <si>
    <t>Proje Başvuru Tarihi</t>
  </si>
  <si>
    <t>Destek Başlangıç Tarihi</t>
  </si>
  <si>
    <t>Destek Bitiş Tarihi</t>
  </si>
  <si>
    <t>PERSONEL BİLGİLERİ</t>
  </si>
  <si>
    <t>Sıra No</t>
  </si>
  <si>
    <t>Adı Soyadı</t>
  </si>
  <si>
    <t>TC Kimlik No</t>
  </si>
  <si>
    <t>Projedeki Görevi/Ünvanı</t>
  </si>
  <si>
    <t>Emekli mi?</t>
  </si>
  <si>
    <t>Proje Adı</t>
  </si>
  <si>
    <t>Asgari Ücret</t>
  </si>
  <si>
    <t>TÜBİTAK</t>
  </si>
  <si>
    <t>TEKNOLOJİ VE YENİLİK DESTEK PROGRAMLARI</t>
  </si>
  <si>
    <t xml:space="preserve">BAŞKANLIĞI </t>
  </si>
  <si>
    <t>DESTEK PROGRAMLARI</t>
  </si>
  <si>
    <t xml:space="preserve"> </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</si>
  <si>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</si>
  <si>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</si>
  <si>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</si>
  <si>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</si>
  <si>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</si>
  <si>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</si>
  <si>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</si>
  <si>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</si>
  <si>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</si>
  <si>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</si>
  <si>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</si>
  <si>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</si>
  <si>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</si>
  <si>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</si>
  <si>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2.3 İlgili Dönemde Eğitim Durumuna Göre Uygulanacak Personel Ortalama  Aylık Maliyet Formu(G011C)</t>
  </si>
  <si>
    <t>3.Seyahat Giderleri Formu (G012)</t>
  </si>
  <si>
    <t>4.Alet/Teçhizat/Yazılım/Yayın Giderleri Formu (G013)</t>
  </si>
  <si>
    <t>Taahhütname kuruluş tarafından mevzuata uygun olarak imzalanarak TÜBİTAK'a gönderilecektir.</t>
  </si>
  <si>
    <t>PERSONEL AYLIK MALİYET FORMU</t>
  </si>
  <si>
    <t>Prim Gün Sayısı</t>
  </si>
  <si>
    <t>İşsizlik Sigortası İşveren Payı</t>
  </si>
  <si>
    <t>TOPLAM MALİYET</t>
  </si>
  <si>
    <t>SGK 
İşveren Payı</t>
  </si>
  <si>
    <t>SGK İşvren Payı Tavan</t>
  </si>
  <si>
    <t>İşsizlik Sigortası İşveren Payı Tavan</t>
  </si>
  <si>
    <t>G011-A</t>
  </si>
  <si>
    <t>SGK TAVAN</t>
  </si>
  <si>
    <t>Tarih</t>
  </si>
  <si>
    <t>____/____/________</t>
  </si>
  <si>
    <t>Kuruluş Yetkilisi</t>
  </si>
  <si>
    <t>Kaşe-İmza</t>
  </si>
  <si>
    <t>Adı/Soyadı</t>
  </si>
  <si>
    <t>TOPLAM</t>
  </si>
  <si>
    <t>SGK İşveren Payı</t>
  </si>
  <si>
    <t>FİRMA BEYANI</t>
  </si>
  <si>
    <t>MİN</t>
  </si>
  <si>
    <t>PERSONEL ORTALAMA AYLIK MALİYET FORMU</t>
  </si>
  <si>
    <t>Dönemde Çalışılan Toplam Prim Gün Sayısı</t>
  </si>
  <si>
    <t>Dönem Toplam Maliyeti</t>
  </si>
  <si>
    <t>Çalışılan Toplam Ay</t>
  </si>
  <si>
    <t>Ortalama Aylık Maliyet (TL)</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</si>
  <si>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</si>
  <si>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</si>
  <si>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</si>
  <si>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</si>
  <si>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</si>
  <si>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</si>
  <si>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</si>
  <si>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</si>
  <si>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</si>
  <si>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</si>
  <si>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</si>
  <si>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</si>
  <si>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</si>
  <si>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</si>
  <si>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</si>
  <si>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</si>
  <si>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</si>
  <si>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</si>
  <si>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</si>
  <si>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</si>
  <si>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</si>
  <si>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</si>
  <si>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</si>
  <si>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</si>
  <si>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Adam/Ay Oranı</t>
  </si>
  <si>
    <t>Çalışılan Ay</t>
  </si>
  <si>
    <t>Adam-Ay Değeri</t>
  </si>
  <si>
    <t>Ortalama Aylık Maliyet</t>
  </si>
  <si>
    <t>Toplam 
Maliyet</t>
  </si>
  <si>
    <t xml:space="preserve">Dönemdeki tüm iş paketlerinde gerçekleşen adam-ay değeri toplamı </t>
  </si>
  <si>
    <t>PERSONEL LİSTESİ</t>
  </si>
  <si>
    <t>Personal Tablo</t>
  </si>
  <si>
    <t xml:space="preserve">Bu formda beyan edilen harcama ve giderlere ilişkin mali raporda yer alan belgelerin asıllarının aynısı olduğunu ve asıllarının kuruluşumuzda saklandığını taahhüt ederiz. </t>
  </si>
  <si>
    <t>G011</t>
  </si>
  <si>
    <t>Adam Ay Üst</t>
  </si>
  <si>
    <t>Kullanılan</t>
  </si>
  <si>
    <t>Çalışılan Aylar</t>
  </si>
  <si>
    <t>SEYAHAT GİDERLERİ FORMU</t>
  </si>
  <si>
    <t>G012</t>
  </si>
  <si>
    <t>Belge Tarihi</t>
  </si>
  <si>
    <t>Belge Numarası</t>
  </si>
  <si>
    <t>Ödenen Tutar</t>
  </si>
  <si>
    <t>KDV HARİÇ</t>
  </si>
  <si>
    <t xml:space="preserve">Gidilen Yer </t>
  </si>
  <si>
    <t>Seyahatin Proje İle İlgisi</t>
  </si>
  <si>
    <t>KDV DAHİL</t>
  </si>
  <si>
    <t>ALET / TEÇHİZAT /  YAZILIM / YAYIN GİDERLERİ FORMU</t>
  </si>
  <si>
    <t>G013</t>
  </si>
  <si>
    <t>Alet/Teçhizat/Yazılım/Yayın Adı</t>
  </si>
  <si>
    <t>Adet</t>
  </si>
  <si>
    <t>Yaptırılan İş**</t>
  </si>
  <si>
    <t>Kuruluş Adı (Üniversite ise, Bölüm, Akademisyen Unvan ve Adı)</t>
  </si>
  <si>
    <t>HİZMET ALIMLARI GİDER FORMU</t>
  </si>
  <si>
    <t>M015 Formundaki Sıra No</t>
  </si>
  <si>
    <t xml:space="preserve">Kuruluş Türü* </t>
  </si>
  <si>
    <t>G015-A (YURTİÇİ)</t>
  </si>
  <si>
    <t>PROJE DÖNEMSEL TOPLAM GİDERLER TABLOSU</t>
  </si>
  <si>
    <t>G020</t>
  </si>
  <si>
    <t>GİDER KALEMLERİ</t>
  </si>
  <si>
    <t>Dönem Gideri (TL)</t>
  </si>
  <si>
    <t>Personel Giderleri (G011)</t>
  </si>
  <si>
    <t>Seyahat Giderleri (G012)</t>
  </si>
  <si>
    <t>Alet/Teçhizat/Yazılım/Yayın Giderleri (G013)</t>
  </si>
  <si>
    <t>Yurtiçi</t>
  </si>
  <si>
    <t>Yurtdışı</t>
  </si>
  <si>
    <t>Hizmet Alım Giderleri (G015)</t>
  </si>
  <si>
    <t>5510 Sayılı Kanun ve Diğer Kanunlar Kapsamında Yararlanılan Tutar</t>
  </si>
  <si>
    <t>OCAK</t>
  </si>
  <si>
    <t>SGK İşveren Payı Tavan</t>
  </si>
  <si>
    <t>ŞUBAT</t>
  </si>
  <si>
    <t>MART</t>
  </si>
  <si>
    <t>NİSAN</t>
  </si>
  <si>
    <t>MAYIS</t>
  </si>
  <si>
    <t>HAZİRAN</t>
  </si>
  <si>
    <t>TEMMUZ</t>
  </si>
  <si>
    <t>AĞUSTOS</t>
  </si>
  <si>
    <t>EYLÜL</t>
  </si>
  <si>
    <t>EKİM</t>
  </si>
  <si>
    <t>KASIM</t>
  </si>
  <si>
    <t>ARALIK</t>
  </si>
  <si>
    <t>Modül No/Adı</t>
  </si>
  <si>
    <t>M012 Formundaki Sıra No</t>
  </si>
  <si>
    <t>01.3.1.02 Geçici İşçilerin Ücretleri</t>
  </si>
  <si>
    <t>01.1.6.01 Ödül ve İkramiyeler (PTİ)</t>
  </si>
  <si>
    <t>Seyahat Giderleri</t>
  </si>
  <si>
    <t>Alet/Teçhizat/Yazılım/Yayın Giderleri</t>
  </si>
  <si>
    <t>06.1.2.02 Bilgisayar Alımları</t>
  </si>
  <si>
    <t>06.3.1.01 Bilgisayar Yazılımı Alımları</t>
  </si>
  <si>
    <t>03.2.1.05 Baskı ve Cilt Giderleri</t>
  </si>
  <si>
    <t>06.1.6.01 Basılı Yayın Alımları ve Yapımları</t>
  </si>
  <si>
    <t>06.1.6.03 Elektronik Ortamda Yayın Alımları ve Yapımları</t>
  </si>
  <si>
    <t>06.1.2.90 Diğer Makine Teçhizat Alımları</t>
  </si>
  <si>
    <t>Hizmet Alımları</t>
  </si>
  <si>
    <t>03.5.1.03 Bilgisayar Hizmeti Alımları  (Paket yazılım ve Donanım Hariç)</t>
  </si>
  <si>
    <t xml:space="preserve">03.6.2.01 Tanıtma, Ağırlama, Tören, Fuar, Organizasyon Giderleri </t>
  </si>
  <si>
    <t>03.5.1.90 Diğer Müşavir Firma ve Kişilere Ödemeler</t>
  </si>
  <si>
    <t>03.5.2.03 Bilgiye Abonelik Giderleri</t>
  </si>
  <si>
    <t>Ekonomik Kod</t>
  </si>
  <si>
    <t>M013 Formundaki Sıra No</t>
  </si>
  <si>
    <t>1513 -Teknoloji Transfer Ofisleri Destekleme Programı</t>
  </si>
  <si>
    <t>SÜRÜM 01.00</t>
  </si>
  <si>
    <t>5.Hizmet Alımları Gider Formu (G015)</t>
  </si>
  <si>
    <t>6.Proje Dönemsel Toplam Giderler Tablosu (G020)</t>
  </si>
  <si>
    <t>Projedeki Görevi/Unvanı</t>
  </si>
  <si>
    <t>YARARLANILAN TEŞVİKLER</t>
  </si>
  <si>
    <t>5746 Sayılı Kanun Kapsamında Yararlanılan SGK İşveren Payı Desteği</t>
  </si>
  <si>
    <t>Asıl
Brüt Ücret</t>
  </si>
  <si>
    <t>Bu formda  beyan edilen bilgilerin defter kayıt ve belgeler ile ücret bordrosuna uygun olduğunu, ikramiye,  huzur hakkı, prim, sosyal yardım, vb. TÜBİTAK tarafından desteklenmeyen giderlerin beyan edilmediğini kabul ve taahhüt  ederiz.</t>
  </si>
  <si>
    <t>Bu formda  beyan edilen bilgilerin defter kayıt ve belgeler ile ücret bordrosu bilgilerine uygun olduğunu kabul ve taahhüt  ederiz.</t>
  </si>
  <si>
    <t xml:space="preserve">Bu formda beyan edilen harcama ve giderlere ilişkin mali raporda tevsik edici belgelerin ve ödeme belgelerinin bulunduğunu ve bu belgelerin kuruluşumuzda saklandığını kabul ve taahhüt ederiz. </t>
  </si>
  <si>
    <t>G018</t>
  </si>
  <si>
    <t>Projedeki Görevi</t>
  </si>
  <si>
    <t>Kabul Edilen Aylık PTİ</t>
  </si>
  <si>
    <t>Projede Göreve Başlama Tarihi</t>
  </si>
  <si>
    <t>Projeden Ayrılma Tarihi</t>
  </si>
  <si>
    <t>GENEL TOPLAM</t>
  </si>
  <si>
    <t xml:space="preserve">   </t>
  </si>
  <si>
    <t>PROJE TEŞVİK İKRAMİYESİ FORMU</t>
  </si>
  <si>
    <t>Ödenen Tutarlar</t>
  </si>
  <si>
    <t>Proje Teşvik İkramiyesi (G018)</t>
  </si>
  <si>
    <t>Projedeki Görevi / Unvanı</t>
  </si>
  <si>
    <t>Ulaşım Çeşidi</t>
  </si>
  <si>
    <t>*KOBİ, Büyük firma, üniversite,Konferans/Fuar (Birini Seçiniz)
**Eğitim, Danışmanlık, Konferans/Fuar  vb.</t>
  </si>
  <si>
    <t>Dönem Toplamı (KDV Dahil)</t>
  </si>
  <si>
    <t>Dönem Toplamı (KDV Hariç)</t>
  </si>
  <si>
    <t>A</t>
  </si>
  <si>
    <t>03.3.1.01 Yurtiçi Geçici Görev Yollukları</t>
  </si>
  <si>
    <t>03.3.3.01 Yurtdışı Geçici Görev Yollukları</t>
  </si>
  <si>
    <t>03.5.9.90 Diğer Hizmet Alımları</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</si>
  <si>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</si>
  <si>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</si>
  <si>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GİDER FORMLARI</t>
  </si>
  <si>
    <t>Yaptırılan İşin Açıklaması ve Kurum Dışında Yaptırılma Nedenleri</t>
  </si>
  <si>
    <t/>
  </si>
  <si>
    <t>G015-A (YURTDIŞI)</t>
  </si>
  <si>
    <t>Gider Formları İmza Tarihi</t>
  </si>
  <si>
    <t>Gider Formlarını İmzalayacak Kuruluş/Kurum Yetkilisi/Yetkililerinin Adı Soyadı</t>
  </si>
  <si>
    <t>KAŞE/İMZA</t>
  </si>
  <si>
    <t>Diğer Kanunlar Kapsamında Yararlanılan Teşvikler/
Destekler</t>
  </si>
  <si>
    <t>SOL TARAFTAKİ BOYALI ALANLAR DOLDURULMALIDIR.</t>
  </si>
  <si>
    <t>5746/4691 Sayılı Kanun Kapsamında Yararlanılan Gelir Vergisi Stopaj Teşviki</t>
  </si>
  <si>
    <t>Dönem Başında Geçerli Brüt Asgari Ücret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</si>
</sst>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0.00_ ;\-#,##0.00\ "/>
    <numFmt numFmtId="166" formatCode="0.000000"/>
    <numFmt numFmtId="167" formatCode="#,##0_ ;\-#,##0\ "/>
  </numFmts>
  <fonts count="49" x14ac:knownFonts="1">
    <font>
      <sz val="11"/>
      <color theme="1"/>
      <name val="Calibri"/>
      <family val="2"/>
      <charset val="162"/>
      <scheme val="minor"/>
    </font>
    <font>
      <b/>
      <sz val="11"/>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2"/>
      <color rgb="FF000000"/>
      <name val="Arial"/>
      <family val="2"/>
      <charset val="162"/>
    </font>
    <font>
      <b/>
      <sz val="14"/>
      <color rgb="FF000000"/>
      <name val="Arial"/>
      <family val="2"/>
      <charset val="162"/>
    </font>
    <font>
      <b/>
      <sz val="14"/>
      <color theme="1"/>
      <name val="Calibri"/>
      <family val="2"/>
      <charset val="162"/>
      <scheme val="minor"/>
    </font>
    <font>
      <sz val="10"/>
      <color theme="1"/>
      <name val="Calibri"/>
      <family val="2"/>
      <charset val="162"/>
      <scheme val="minor"/>
    </font>
    <font>
      <b/>
      <sz val="11"/>
      <color rgb="FFFF0000"/>
      <name val="Calibri"/>
      <family val="2"/>
      <charset val="162"/>
      <scheme val="minor"/>
    </font>
    <font>
      <b/>
      <sz val="12"/>
      <color theme="1"/>
      <name val="Arial"/>
      <family val="2"/>
      <charset val="162"/>
    </font>
    <font>
      <sz val="9"/>
      <color rgb="FF000000"/>
      <name val="Arial"/>
      <family val="2"/>
      <charset val="162"/>
    </font>
    <font>
      <b/>
      <sz val="12"/>
      <color theme="1"/>
      <name val="Calibri"/>
      <family val="2"/>
      <charset val="162"/>
      <scheme val="minor"/>
    </font>
    <font>
      <sz val="11"/>
      <color theme="1"/>
      <name val="Calibri"/>
      <family val="2"/>
      <charset val="162"/>
    </font>
    <font>
      <b/>
      <sz val="12"/>
      <color rgb="FFFF0000"/>
      <name val="Calibri"/>
      <family val="2"/>
      <charset val="162"/>
      <scheme val="minor"/>
    </font>
    <font>
      <sz val="14"/>
      <color theme="1"/>
      <name val="Calibri"/>
      <family val="2"/>
      <charset val="162"/>
      <scheme val="minor"/>
    </font>
    <font>
      <sz val="8"/>
      <name val="Calibri"/>
      <family val="2"/>
      <charset val="162"/>
      <scheme val="minor"/>
    </font>
    <font>
      <sz val="14"/>
      <color rgb="FFFF0000"/>
      <name val="Calibri"/>
      <family val="2"/>
      <charset val="162"/>
      <scheme val="minor"/>
    </font>
    <font>
      <b/>
      <sz val="14"/>
      <color rgb="FFFF0000"/>
      <name val="Calibri"/>
      <family val="2"/>
      <charset val="162"/>
      <scheme val="minor"/>
    </font>
    <font>
      <b/>
      <sz val="20"/>
      <color theme="1"/>
      <name val="Calibri"/>
      <family val="2"/>
      <charset val="162"/>
      <scheme val="minor"/>
    </font>
    <font>
      <sz val="12"/>
      <color theme="1"/>
      <name val="Calibri"/>
      <family val="2"/>
      <charset val="162"/>
      <scheme val="minor"/>
    </font>
    <font>
      <b/>
      <sz val="12"/>
      <color rgb="FF000000"/>
      <name val="Calibri"/>
      <family val="2"/>
      <charset val="162"/>
      <scheme val="minor"/>
    </font>
    <font>
      <sz val="12"/>
      <color rgb="FF000000"/>
      <name val="Calibri"/>
      <family val="2"/>
      <charset val="162"/>
      <scheme val="minor"/>
    </font>
    <font>
      <sz val="9"/>
      <name val="Arial"/>
      <family val="2"/>
      <charset val="162"/>
    </font>
    <font>
      <sz val="12"/>
      <color rgb="FFFF0000"/>
      <name val="Calibri"/>
      <family val="2"/>
      <charset val="162"/>
      <scheme val="minor"/>
    </font>
    <font>
      <b/>
      <sz val="13"/>
      <color theme="1"/>
      <name val="Calibri"/>
      <family val="2"/>
      <charset val="162"/>
      <scheme val="minor"/>
    </font>
    <font>
      <b/>
      <sz val="13"/>
      <color rgb="FF000000"/>
      <name val="Arial"/>
      <family val="2"/>
      <charset val="162"/>
    </font>
    <font>
      <sz val="13"/>
      <color theme="1"/>
      <name val="Calibri"/>
      <family val="2"/>
      <charset val="162"/>
      <scheme val="minor"/>
    </font>
    <font>
      <sz val="11"/>
      <name val="Calibri"/>
      <family val="2"/>
      <charset val="162"/>
      <scheme val="minor"/>
    </font>
    <font>
      <b/>
      <sz val="11"/>
      <name val="Calibri"/>
      <family val="2"/>
      <charset val="162"/>
      <scheme val="minor"/>
    </font>
    <font>
      <b/>
      <sz val="16"/>
      <color rgb="FFFF0000"/>
      <name val="Calibri"/>
      <family val="2"/>
      <charset val="162"/>
      <scheme val="minor"/>
    </font>
    <font>
      <b/>
      <sz val="20"/>
      <color rgb="FF000000"/>
      <name val="Calibri"/>
      <family val="2"/>
      <charset val="162"/>
      <scheme val="minor"/>
    </font>
    <font>
      <b/>
      <sz val="10"/>
      <color rgb="FFFF0000"/>
      <name val="Arial"/>
      <family val="2"/>
      <charset val="162"/>
    </font>
    <font>
      <b/>
      <sz val="10"/>
      <color rgb="FFFF0000"/>
      <name val="Calibri"/>
      <family val="2"/>
      <charset val="162"/>
      <scheme val="minor"/>
    </font>
    <font>
      <b/>
      <sz val="14"/>
      <color rgb="FF000000"/>
      <name val="Calibri"/>
      <family val="2"/>
      <charset val="162"/>
      <scheme val="minor"/>
    </font>
    <font>
      <sz val="11"/>
      <color indexed="8"/>
      <name val="Calibri"/>
      <family val="2"/>
      <charset val="162"/>
    </font>
    <font>
      <b/>
      <sz val="16"/>
      <color rgb="FF000000"/>
      <name val="Calibri"/>
      <family val="2"/>
      <charset val="162"/>
      <scheme val="minor"/>
    </font>
    <font>
      <b/>
      <sz val="22"/>
      <color rgb="FF000000"/>
      <name val="Calibri"/>
      <family val="2"/>
      <charset val="162"/>
      <scheme val="minor"/>
    </font>
    <font>
      <b/>
      <sz val="16"/>
      <color theme="1"/>
      <name val="Calibri"/>
      <family val="2"/>
      <charset val="162"/>
      <scheme val="minor"/>
    </font>
    <font>
      <sz val="13"/>
      <color rgb="FF000000"/>
      <name val="Calibri"/>
      <family val="2"/>
      <charset val="162"/>
      <scheme val="minor"/>
    </font>
    <font>
      <sz val="14"/>
      <color rgb="FF000000"/>
      <name val="Calibri"/>
      <family val="2"/>
      <charset val="162"/>
      <scheme val="minor"/>
    </font>
    <font>
      <i/>
      <sz val="11"/>
      <color theme="1"/>
      <name val="Calibri"/>
      <family val="2"/>
      <charset val="162"/>
      <scheme val="minor"/>
    </font>
    <font>
      <b/>
      <sz val="15"/>
      <color theme="1"/>
      <name val="Calibri"/>
      <family val="2"/>
      <charset val="162"/>
      <scheme val="minor"/>
    </font>
    <font>
      <sz val="15"/>
      <color theme="1"/>
      <name val="Calibri"/>
      <family val="2"/>
      <charset val="162"/>
      <scheme val="minor"/>
    </font>
    <font>
      <b/>
      <sz val="10"/>
      <color theme="1"/>
      <name val="Calibri"/>
      <family val="2"/>
      <charset val="162"/>
      <scheme val="minor"/>
    </font>
    <font>
      <b/>
      <sz val="13.5"/>
      <color theme="1"/>
      <name val="Calibri"/>
      <family val="2"/>
      <charset val="162"/>
      <scheme val="minor"/>
    </font>
    <font>
      <sz val="13.5"/>
      <color theme="1"/>
      <name val="Calibri"/>
      <family val="2"/>
      <charset val="162"/>
      <scheme val="minor"/>
    </font>
    <font>
      <b/>
      <sz val="11.5"/>
      <color theme="1"/>
      <name val="Calibri"/>
      <family val="2"/>
      <charset val="162"/>
      <scheme val="minor"/>
    </font>
    <font>
      <sz val="11"/>
      <color rgb="FF000000"/>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s>
  <cellStyleXfs count="3">
    <xf numFmtId="0" fontId="0" fillId="0" borderId="0"/>
    <xf numFmtId="0" fontId="3" fillId="0" borderId="0"/>
    <xf numFmtId="43" fontId="4" fillId="0" borderId="0" applyFont="0" applyFill="0" applyBorder="0" applyAlignment="0" applyProtection="0"/>
  </cellStyleXfs>
  <cellXfs count="500">
    <xf numFmtId="0" fontId="0" fillId="0" borderId="0" xfId="0"/>
    <xf numFmtId="0" fontId="0" fillId="0" borderId="0" xfId="0" applyAlignment="1">
      <alignment horizontal="center"/>
    </xf>
    <xf numFmtId="0" fontId="5" fillId="0" borderId="0" xfId="0" applyFont="1" applyProtection="1">
      <protection locked="0"/>
    </xf>
    <xf numFmtId="0" fontId="0" fillId="0" borderId="8"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1" fillId="0" borderId="18" xfId="0" applyFont="1" applyBorder="1" applyAlignment="1">
      <alignment horizontal="center" vertical="center" wrapText="1"/>
    </xf>
    <xf numFmtId="0" fontId="9" fillId="0" borderId="0" xfId="0" applyFont="1"/>
    <xf numFmtId="0" fontId="1" fillId="0" borderId="0" xfId="0" applyFont="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164" fontId="0" fillId="0" borderId="16" xfId="0" applyNumberFormat="1" applyBorder="1" applyAlignment="1">
      <alignment horizontal="center"/>
    </xf>
    <xf numFmtId="164" fontId="0" fillId="0" borderId="1" xfId="0" applyNumberFormat="1" applyBorder="1" applyAlignment="1">
      <alignment horizontal="center"/>
    </xf>
    <xf numFmtId="164" fontId="0" fillId="0" borderId="17" xfId="0" applyNumberFormat="1" applyBorder="1" applyAlignment="1">
      <alignment horizontal="center"/>
    </xf>
    <xf numFmtId="0" fontId="0" fillId="0" borderId="1" xfId="0" applyBorder="1" applyAlignment="1">
      <alignment horizontal="center"/>
    </xf>
    <xf numFmtId="0" fontId="11" fillId="0" borderId="18" xfId="0" applyFont="1" applyBorder="1" applyAlignment="1" applyProtection="1">
      <alignment horizontal="center" vertical="center" textRotation="90"/>
      <protection locked="0"/>
    </xf>
    <xf numFmtId="0" fontId="14" fillId="0" borderId="0" xfId="0" applyFont="1"/>
    <xf numFmtId="0" fontId="14" fillId="0" borderId="0" xfId="0" applyFont="1" applyAlignment="1">
      <alignment horizontal="center"/>
    </xf>
    <xf numFmtId="0" fontId="1" fillId="0" borderId="12" xfId="0" applyFont="1" applyBorder="1" applyAlignment="1">
      <alignment horizontal="center"/>
    </xf>
    <xf numFmtId="0" fontId="0" fillId="0" borderId="0" xfId="0" applyProtection="1">
      <protection locked="0"/>
    </xf>
    <xf numFmtId="0" fontId="0" fillId="0" borderId="0" xfId="0" applyAlignment="1" applyProtection="1">
      <alignment horizontal="center"/>
      <protection locked="0"/>
    </xf>
    <xf numFmtId="0" fontId="15" fillId="0" borderId="0" xfId="0" applyFont="1"/>
    <xf numFmtId="0" fontId="7" fillId="0" borderId="0" xfId="0" applyFont="1" applyAlignment="1">
      <alignment horizontal="center" vertical="center" wrapText="1"/>
    </xf>
    <xf numFmtId="0" fontId="18" fillId="0" borderId="0" xfId="0" applyFont="1"/>
    <xf numFmtId="0" fontId="1" fillId="0" borderId="16" xfId="0" applyFont="1" applyBorder="1" applyAlignment="1" applyProtection="1">
      <alignment horizontal="center"/>
      <protection locked="0"/>
    </xf>
    <xf numFmtId="0" fontId="0" fillId="0" borderId="23" xfId="0" applyBorder="1" applyAlignment="1">
      <alignment horizontal="center" vertical="center"/>
    </xf>
    <xf numFmtId="0" fontId="20" fillId="0" borderId="0" xfId="0" applyFont="1" applyAlignment="1" applyProtection="1">
      <alignment horizontal="center"/>
      <protection locked="0"/>
    </xf>
    <xf numFmtId="0" fontId="20" fillId="0" borderId="0" xfId="0" applyFont="1" applyProtection="1">
      <protection locked="0"/>
    </xf>
    <xf numFmtId="0" fontId="12" fillId="0" borderId="22" xfId="0" applyFont="1" applyBorder="1" applyProtection="1">
      <protection locked="0"/>
    </xf>
    <xf numFmtId="0" fontId="12" fillId="0" borderId="0" xfId="0" applyFont="1" applyAlignment="1" applyProtection="1">
      <alignment horizontal="right"/>
      <protection locked="0"/>
    </xf>
    <xf numFmtId="0" fontId="12" fillId="0" borderId="18" xfId="0" applyFont="1" applyBorder="1" applyProtection="1">
      <protection locked="0"/>
    </xf>
    <xf numFmtId="0" fontId="12" fillId="0" borderId="23" xfId="0" applyFont="1" applyBorder="1" applyProtection="1">
      <protection locked="0"/>
    </xf>
    <xf numFmtId="0" fontId="12" fillId="0" borderId="18" xfId="0" applyFont="1" applyBorder="1" applyAlignment="1" applyProtection="1">
      <alignment horizontal="center" vertical="center" wrapText="1"/>
      <protection locked="0"/>
    </xf>
    <xf numFmtId="0" fontId="12" fillId="0" borderId="31" xfId="0" applyFont="1" applyBorder="1" applyAlignment="1" applyProtection="1">
      <alignment horizontal="center" vertical="center" wrapText="1"/>
      <protection locked="0"/>
    </xf>
    <xf numFmtId="0" fontId="20" fillId="0" borderId="1"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20" fillId="0" borderId="8" xfId="0" applyFont="1" applyBorder="1" applyAlignment="1" applyProtection="1">
      <alignment horizontal="center"/>
      <protection locked="0"/>
    </xf>
    <xf numFmtId="0" fontId="20" fillId="0" borderId="16" xfId="0" applyFont="1" applyBorder="1" applyAlignment="1" applyProtection="1">
      <alignment horizontal="center"/>
      <protection locked="0"/>
    </xf>
    <xf numFmtId="165" fontId="20" fillId="0" borderId="16" xfId="2" applyNumberFormat="1" applyFont="1" applyBorder="1" applyProtection="1">
      <protection locked="0"/>
    </xf>
    <xf numFmtId="0" fontId="20" fillId="0" borderId="12" xfId="0" applyFont="1" applyBorder="1" applyAlignment="1" applyProtection="1">
      <alignment horizontal="center"/>
      <protection locked="0"/>
    </xf>
    <xf numFmtId="0" fontId="20" fillId="0" borderId="1" xfId="0" applyFont="1" applyBorder="1" applyAlignment="1" applyProtection="1">
      <alignment horizontal="center"/>
      <protection locked="0"/>
    </xf>
    <xf numFmtId="165" fontId="20" fillId="0" borderId="1" xfId="2" applyNumberFormat="1" applyFont="1" applyBorder="1" applyProtection="1">
      <protection locked="0"/>
    </xf>
    <xf numFmtId="0" fontId="20" fillId="0" borderId="14" xfId="0" applyFont="1" applyBorder="1" applyAlignment="1" applyProtection="1">
      <alignment horizontal="center"/>
      <protection locked="0"/>
    </xf>
    <xf numFmtId="0" fontId="20" fillId="0" borderId="17" xfId="0" applyFont="1" applyBorder="1" applyAlignment="1" applyProtection="1">
      <alignment horizontal="center"/>
      <protection locked="0"/>
    </xf>
    <xf numFmtId="165" fontId="20" fillId="0" borderId="17" xfId="2" applyNumberFormat="1" applyFont="1" applyBorder="1" applyProtection="1">
      <protection locked="0"/>
    </xf>
    <xf numFmtId="43" fontId="20" fillId="0" borderId="0" xfId="2" applyFont="1" applyAlignment="1" applyProtection="1">
      <alignment horizontal="center"/>
      <protection locked="0"/>
    </xf>
    <xf numFmtId="2" fontId="20" fillId="0" borderId="0" xfId="0" applyNumberFormat="1" applyFont="1" applyAlignment="1" applyProtection="1">
      <alignment horizontal="center"/>
      <protection locked="0"/>
    </xf>
    <xf numFmtId="0" fontId="20" fillId="0" borderId="0" xfId="0" applyFont="1" applyAlignment="1" applyProtection="1">
      <alignment wrapText="1"/>
      <protection locked="0"/>
    </xf>
    <xf numFmtId="0" fontId="20" fillId="0" borderId="0" xfId="0" applyFont="1" applyAlignment="1" applyProtection="1">
      <alignment horizontal="center" wrapText="1"/>
      <protection locked="0"/>
    </xf>
    <xf numFmtId="0" fontId="12" fillId="0" borderId="0" xfId="0" applyFont="1" applyAlignment="1" applyProtection="1">
      <alignment horizontal="center"/>
      <protection locked="0"/>
    </xf>
    <xf numFmtId="0" fontId="20" fillId="0" borderId="0" xfId="0" applyFont="1"/>
    <xf numFmtId="0" fontId="12" fillId="0" borderId="8" xfId="0" applyFont="1" applyBorder="1" applyAlignment="1">
      <alignment horizontal="center"/>
    </xf>
    <xf numFmtId="0" fontId="12" fillId="0" borderId="10" xfId="0" applyFont="1" applyBorder="1" applyAlignment="1">
      <alignment horizontal="center"/>
    </xf>
    <xf numFmtId="0" fontId="22" fillId="0" borderId="41" xfId="0" applyFont="1" applyBorder="1" applyAlignment="1" applyProtection="1">
      <alignment wrapText="1"/>
      <protection locked="0"/>
    </xf>
    <xf numFmtId="49" fontId="22" fillId="0" borderId="41" xfId="0" applyNumberFormat="1" applyFont="1" applyBorder="1" applyAlignment="1" applyProtection="1">
      <alignment wrapText="1"/>
      <protection locked="0"/>
    </xf>
    <xf numFmtId="0" fontId="22" fillId="0" borderId="2" xfId="0" applyFont="1" applyBorder="1" applyAlignment="1" applyProtection="1">
      <alignment wrapText="1"/>
      <protection locked="0"/>
    </xf>
    <xf numFmtId="0" fontId="22" fillId="0" borderId="0" xfId="0" applyFont="1" applyProtection="1">
      <protection locked="0"/>
    </xf>
    <xf numFmtId="0" fontId="22" fillId="0" borderId="0" xfId="0" applyFont="1" applyAlignment="1" applyProtection="1">
      <alignment horizontal="center"/>
      <protection locked="0"/>
    </xf>
    <xf numFmtId="4" fontId="22" fillId="0" borderId="41" xfId="0" applyNumberFormat="1" applyFont="1" applyBorder="1" applyAlignment="1" applyProtection="1">
      <alignment wrapText="1"/>
      <protection locked="0"/>
    </xf>
    <xf numFmtId="4" fontId="20" fillId="0" borderId="0" xfId="0" applyNumberFormat="1" applyFont="1" applyProtection="1">
      <protection locked="0"/>
    </xf>
    <xf numFmtId="4" fontId="20" fillId="0" borderId="0" xfId="0" applyNumberFormat="1" applyFont="1"/>
    <xf numFmtId="4" fontId="22" fillId="0" borderId="0" xfId="0" applyNumberFormat="1" applyFont="1" applyProtection="1">
      <protection locked="0"/>
    </xf>
    <xf numFmtId="4" fontId="22" fillId="0" borderId="0" xfId="0" applyNumberFormat="1" applyFont="1" applyAlignment="1" applyProtection="1">
      <alignment horizontal="left"/>
      <protection locked="0"/>
    </xf>
    <xf numFmtId="0" fontId="21" fillId="0" borderId="42" xfId="0" applyFont="1" applyBorder="1" applyAlignment="1" applyProtection="1">
      <alignment horizontal="center" wrapText="1"/>
      <protection locked="0"/>
    </xf>
    <xf numFmtId="49" fontId="22" fillId="0" borderId="43" xfId="0" applyNumberFormat="1" applyFont="1" applyBorder="1" applyAlignment="1" applyProtection="1">
      <alignment wrapText="1"/>
      <protection locked="0"/>
    </xf>
    <xf numFmtId="4" fontId="22" fillId="0" borderId="43" xfId="0" applyNumberFormat="1" applyFont="1" applyBorder="1" applyAlignment="1" applyProtection="1">
      <alignment wrapText="1"/>
      <protection locked="0"/>
    </xf>
    <xf numFmtId="0" fontId="21" fillId="0" borderId="45" xfId="0" applyFont="1" applyBorder="1" applyAlignment="1" applyProtection="1">
      <alignment horizontal="center" wrapText="1"/>
      <protection locked="0"/>
    </xf>
    <xf numFmtId="0" fontId="21" fillId="0" borderId="47" xfId="0" applyFont="1" applyBorder="1" applyAlignment="1" applyProtection="1">
      <alignment horizontal="center" wrapText="1"/>
      <protection locked="0"/>
    </xf>
    <xf numFmtId="0" fontId="22" fillId="0" borderId="48" xfId="0" applyFont="1" applyBorder="1" applyAlignment="1" applyProtection="1">
      <alignment wrapText="1"/>
      <protection locked="0"/>
    </xf>
    <xf numFmtId="49" fontId="22" fillId="0" borderId="48" xfId="0" applyNumberFormat="1" applyFont="1" applyBorder="1" applyAlignment="1" applyProtection="1">
      <alignment wrapText="1"/>
      <protection locked="0"/>
    </xf>
    <xf numFmtId="4" fontId="22" fillId="0" borderId="48" xfId="0" applyNumberFormat="1" applyFont="1" applyBorder="1" applyAlignment="1" applyProtection="1">
      <alignment wrapText="1"/>
      <protection locked="0"/>
    </xf>
    <xf numFmtId="0" fontId="20" fillId="0" borderId="0" xfId="0" applyFont="1" applyAlignment="1">
      <alignment horizontal="center"/>
    </xf>
    <xf numFmtId="0" fontId="12" fillId="0" borderId="16" xfId="0" applyFont="1" applyBorder="1" applyAlignment="1" applyProtection="1">
      <alignment horizontal="center"/>
      <protection locked="0"/>
    </xf>
    <xf numFmtId="0" fontId="20" fillId="0" borderId="16" xfId="0" applyFont="1" applyBorder="1" applyAlignment="1" applyProtection="1">
      <alignment horizontal="left"/>
      <protection locked="0"/>
    </xf>
    <xf numFmtId="0" fontId="20" fillId="0" borderId="16" xfId="0" applyFont="1" applyBorder="1" applyAlignment="1" applyProtection="1">
      <alignment wrapText="1"/>
      <protection locked="0"/>
    </xf>
    <xf numFmtId="14" fontId="20" fillId="0" borderId="16" xfId="0" applyNumberFormat="1" applyFont="1" applyBorder="1" applyAlignment="1" applyProtection="1">
      <alignment horizontal="left" wrapText="1"/>
      <protection locked="0"/>
    </xf>
    <xf numFmtId="0" fontId="12" fillId="0" borderId="32" xfId="0" applyFont="1" applyBorder="1" applyAlignment="1" applyProtection="1">
      <alignment horizontal="center"/>
      <protection locked="0"/>
    </xf>
    <xf numFmtId="0" fontId="20" fillId="0" borderId="32" xfId="0" applyFont="1" applyBorder="1" applyAlignment="1" applyProtection="1">
      <alignment horizontal="left"/>
      <protection locked="0"/>
    </xf>
    <xf numFmtId="0" fontId="20" fillId="0" borderId="32" xfId="0" applyFont="1" applyBorder="1" applyAlignment="1" applyProtection="1">
      <alignment wrapText="1"/>
      <protection locked="0"/>
    </xf>
    <xf numFmtId="14" fontId="20" fillId="0" borderId="32" xfId="0" applyNumberFormat="1" applyFont="1" applyBorder="1" applyAlignment="1" applyProtection="1">
      <alignment horizontal="left" wrapText="1"/>
      <protection locked="0"/>
    </xf>
    <xf numFmtId="0" fontId="12" fillId="0" borderId="29" xfId="0" applyFont="1" applyBorder="1" applyAlignment="1">
      <alignment horizontal="center"/>
    </xf>
    <xf numFmtId="0" fontId="20" fillId="0" borderId="30" xfId="0" applyFont="1" applyBorder="1" applyAlignment="1" applyProtection="1">
      <alignment horizontal="left"/>
      <protection locked="0"/>
    </xf>
    <xf numFmtId="0" fontId="20" fillId="0" borderId="30" xfId="0" applyFont="1" applyBorder="1" applyAlignment="1" applyProtection="1">
      <alignment wrapText="1"/>
      <protection locked="0"/>
    </xf>
    <xf numFmtId="14" fontId="20" fillId="0" borderId="30" xfId="0" applyNumberFormat="1" applyFont="1" applyBorder="1" applyAlignment="1" applyProtection="1">
      <alignment horizontal="left" wrapText="1"/>
      <protection locked="0"/>
    </xf>
    <xf numFmtId="0" fontId="20" fillId="0" borderId="0" xfId="0" applyFont="1" applyAlignment="1">
      <alignment horizontal="left"/>
    </xf>
    <xf numFmtId="14" fontId="20" fillId="0" borderId="0" xfId="0" applyNumberFormat="1" applyFont="1"/>
    <xf numFmtId="14" fontId="12" fillId="0" borderId="35" xfId="0" applyNumberFormat="1" applyFont="1" applyBorder="1" applyAlignment="1">
      <alignment horizontal="center"/>
    </xf>
    <xf numFmtId="14" fontId="12" fillId="0" borderId="18" xfId="0" applyNumberFormat="1" applyFont="1" applyBorder="1" applyAlignment="1">
      <alignment horizontal="center"/>
    </xf>
    <xf numFmtId="0" fontId="0" fillId="0" borderId="16" xfId="0" applyBorder="1" applyAlignment="1" applyProtection="1">
      <alignment horizontal="center"/>
      <protection locked="0"/>
    </xf>
    <xf numFmtId="0" fontId="0" fillId="0" borderId="1" xfId="0" applyBorder="1" applyAlignment="1" applyProtection="1">
      <alignment horizontal="center"/>
      <protection locked="0"/>
    </xf>
    <xf numFmtId="0" fontId="0" fillId="0" borderId="17" xfId="0" applyBorder="1" applyAlignment="1" applyProtection="1">
      <alignment horizontal="center"/>
      <protection locked="0"/>
    </xf>
    <xf numFmtId="0" fontId="23" fillId="3" borderId="18" xfId="0" applyFont="1" applyFill="1" applyBorder="1" applyAlignment="1" applyProtection="1">
      <alignment horizontal="center" vertical="center" textRotation="90"/>
      <protection locked="0"/>
    </xf>
    <xf numFmtId="0" fontId="1" fillId="0" borderId="10" xfId="0" applyFont="1" applyBorder="1" applyAlignment="1">
      <alignment horizontal="center"/>
    </xf>
    <xf numFmtId="0" fontId="1" fillId="0" borderId="39" xfId="0" applyFont="1" applyBorder="1" applyAlignment="1">
      <alignment horizontal="center"/>
    </xf>
    <xf numFmtId="4" fontId="21" fillId="0" borderId="18" xfId="0" applyNumberFormat="1" applyFont="1" applyBorder="1" applyAlignment="1">
      <alignment horizontal="center" vertical="center" wrapText="1"/>
    </xf>
    <xf numFmtId="0" fontId="1" fillId="0" borderId="18" xfId="0" applyFont="1" applyBorder="1" applyAlignment="1" applyProtection="1">
      <alignment horizontal="left" wrapText="1"/>
      <protection locked="0"/>
    </xf>
    <xf numFmtId="0" fontId="20" fillId="0" borderId="32" xfId="0" applyFont="1" applyBorder="1" applyAlignment="1" applyProtection="1">
      <alignment horizontal="left" wrapText="1"/>
      <protection locked="0"/>
    </xf>
    <xf numFmtId="0" fontId="20" fillId="0" borderId="32" xfId="0" applyFont="1" applyBorder="1" applyAlignment="1" applyProtection="1">
      <alignment horizontal="center"/>
      <protection locked="0"/>
    </xf>
    <xf numFmtId="164" fontId="20" fillId="0" borderId="32" xfId="0" applyNumberFormat="1" applyFont="1" applyBorder="1" applyAlignment="1" applyProtection="1">
      <alignment horizontal="center"/>
      <protection locked="0"/>
    </xf>
    <xf numFmtId="0" fontId="12" fillId="0" borderId="1" xfId="0" applyFont="1" applyBorder="1" applyAlignment="1" applyProtection="1">
      <alignment horizontal="center"/>
      <protection locked="0"/>
    </xf>
    <xf numFmtId="0" fontId="20" fillId="0" borderId="1" xfId="0" applyFont="1" applyBorder="1" applyAlignment="1" applyProtection="1">
      <alignment wrapText="1"/>
      <protection locked="0"/>
    </xf>
    <xf numFmtId="0" fontId="21" fillId="0" borderId="18" xfId="0" applyFont="1" applyBorder="1" applyAlignment="1" applyProtection="1">
      <alignment horizontal="center" vertical="center"/>
      <protection locked="0"/>
    </xf>
    <xf numFmtId="0" fontId="12" fillId="0" borderId="0" xfId="0" applyFont="1"/>
    <xf numFmtId="0" fontId="0" fillId="0" borderId="16" xfId="0" applyBorder="1" applyAlignment="1" applyProtection="1">
      <alignment wrapText="1"/>
      <protection locked="0"/>
    </xf>
    <xf numFmtId="0" fontId="1" fillId="0" borderId="1" xfId="0" applyFont="1" applyBorder="1" applyAlignment="1" applyProtection="1">
      <alignment horizontal="center"/>
      <protection locked="0"/>
    </xf>
    <xf numFmtId="0" fontId="0" fillId="0" borderId="1" xfId="0" applyBorder="1" applyAlignment="1" applyProtection="1">
      <alignment wrapText="1"/>
      <protection locked="0"/>
    </xf>
    <xf numFmtId="0" fontId="1" fillId="0" borderId="8" xfId="0" applyFont="1" applyBorder="1" applyAlignment="1">
      <alignment horizontal="center"/>
    </xf>
    <xf numFmtId="0" fontId="24" fillId="0" borderId="0" xfId="0" applyFont="1"/>
    <xf numFmtId="0" fontId="27" fillId="0" borderId="0" xfId="0" applyFont="1" applyProtection="1">
      <protection locked="0"/>
    </xf>
    <xf numFmtId="0" fontId="27" fillId="0" borderId="0" xfId="0" applyFont="1"/>
    <xf numFmtId="0" fontId="5" fillId="0" borderId="0" xfId="0" applyFont="1" applyAlignment="1" applyProtection="1">
      <alignment horizontal="center"/>
      <protection locked="0"/>
    </xf>
    <xf numFmtId="0" fontId="28" fillId="0" borderId="0" xfId="0" applyFont="1"/>
    <xf numFmtId="0" fontId="29" fillId="0" borderId="0" xfId="0" applyFont="1" applyAlignment="1">
      <alignment horizontal="center" vertical="center" wrapText="1"/>
    </xf>
    <xf numFmtId="0" fontId="28" fillId="0" borderId="0" xfId="0" applyFont="1" applyAlignment="1">
      <alignment horizontal="center"/>
    </xf>
    <xf numFmtId="0" fontId="0" fillId="0" borderId="0" xfId="0" applyProtection="1">
      <protection hidden="1"/>
    </xf>
    <xf numFmtId="0" fontId="0" fillId="0" borderId="18" xfId="0" applyBorder="1" applyAlignment="1" applyProtection="1">
      <alignment horizontal="center"/>
      <protection hidden="1"/>
    </xf>
    <xf numFmtId="0" fontId="5" fillId="0" borderId="0" xfId="0" applyFont="1" applyAlignment="1" applyProtection="1">
      <alignment horizontal="center"/>
      <protection hidden="1"/>
    </xf>
    <xf numFmtId="0" fontId="20" fillId="0" borderId="0" xfId="0" applyFont="1" applyProtection="1">
      <protection hidden="1"/>
    </xf>
    <xf numFmtId="0" fontId="20" fillId="0" borderId="1" xfId="0" applyFont="1" applyBorder="1" applyAlignment="1" applyProtection="1">
      <alignment horizontal="center"/>
      <protection hidden="1"/>
    </xf>
    <xf numFmtId="165" fontId="20" fillId="0" borderId="1" xfId="2" applyNumberFormat="1" applyFont="1" applyBorder="1" applyProtection="1">
      <protection hidden="1"/>
    </xf>
    <xf numFmtId="165" fontId="20" fillId="0" borderId="9" xfId="2" applyNumberFormat="1" applyFont="1" applyBorder="1" applyProtection="1">
      <protection hidden="1"/>
    </xf>
    <xf numFmtId="165" fontId="20" fillId="0" borderId="13" xfId="2" applyNumberFormat="1" applyFont="1" applyBorder="1" applyProtection="1">
      <protection hidden="1"/>
    </xf>
    <xf numFmtId="165" fontId="20" fillId="0" borderId="15" xfId="2" applyNumberFormat="1" applyFont="1" applyBorder="1" applyProtection="1">
      <protection hidden="1"/>
    </xf>
    <xf numFmtId="0" fontId="20" fillId="0" borderId="16" xfId="0" applyFont="1" applyBorder="1" applyAlignment="1" applyProtection="1">
      <alignment horizontal="left"/>
      <protection hidden="1"/>
    </xf>
    <xf numFmtId="0" fontId="20" fillId="0" borderId="1" xfId="0" applyFont="1" applyBorder="1" applyAlignment="1" applyProtection="1">
      <alignment horizontal="left"/>
      <protection hidden="1"/>
    </xf>
    <xf numFmtId="0" fontId="20" fillId="0" borderId="17" xfId="0" applyFont="1" applyBorder="1" applyAlignment="1" applyProtection="1">
      <alignment horizontal="left"/>
      <protection hidden="1"/>
    </xf>
    <xf numFmtId="0" fontId="8" fillId="0" borderId="16" xfId="0" applyFont="1" applyBorder="1" applyAlignment="1" applyProtection="1">
      <alignment horizontal="left"/>
      <protection hidden="1"/>
    </xf>
    <xf numFmtId="0" fontId="8" fillId="0" borderId="16" xfId="0" applyFon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167" fontId="8" fillId="0" borderId="16" xfId="0" applyNumberFormat="1" applyFont="1" applyBorder="1" applyAlignment="1" applyProtection="1">
      <alignment horizontal="center"/>
      <protection hidden="1"/>
    </xf>
    <xf numFmtId="165" fontId="8" fillId="0" borderId="16" xfId="0" applyNumberFormat="1"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0" fontId="8" fillId="0" borderId="32" xfId="0" applyFont="1" applyBorder="1" applyAlignment="1" applyProtection="1">
      <alignment horizontal="center"/>
      <protection hidden="1"/>
    </xf>
    <xf numFmtId="165" fontId="8" fillId="0" borderId="32"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0" fontId="8" fillId="0" borderId="30" xfId="0" applyFont="1" applyBorder="1" applyAlignment="1" applyProtection="1">
      <alignment horizontal="center"/>
      <protection hidden="1"/>
    </xf>
    <xf numFmtId="165" fontId="8" fillId="0" borderId="30"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165" fontId="8" fillId="0" borderId="28" xfId="2" applyNumberFormat="1" applyFont="1" applyBorder="1" applyAlignment="1" applyProtection="1">
      <alignment horizontal="center"/>
      <protection hidden="1"/>
    </xf>
    <xf numFmtId="1" fontId="8" fillId="0" borderId="16" xfId="0" applyNumberFormat="1" applyFont="1" applyBorder="1" applyAlignment="1" applyProtection="1">
      <alignment horizontal="center"/>
      <protection hidden="1"/>
    </xf>
    <xf numFmtId="1" fontId="8" fillId="0" borderId="1" xfId="0" applyNumberFormat="1" applyFont="1" applyBorder="1" applyAlignment="1" applyProtection="1">
      <alignment horizontal="center"/>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0" fontId="0" fillId="0" borderId="16" xfId="0" applyBorder="1" applyAlignment="1" applyProtection="1">
      <alignment horizontal="center"/>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0" fontId="0" fillId="0" borderId="17" xfId="0"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28" fillId="0" borderId="0" xfId="0" applyFont="1" applyProtection="1">
      <protection hidden="1"/>
    </xf>
    <xf numFmtId="1" fontId="0" fillId="0" borderId="32" xfId="0" applyNumberFormat="1" applyBorder="1" applyAlignment="1" applyProtection="1">
      <alignment horizontal="center"/>
      <protection hidden="1"/>
    </xf>
    <xf numFmtId="0" fontId="0" fillId="0" borderId="32" xfId="0" applyBorder="1" applyAlignment="1" applyProtection="1">
      <alignment wrapText="1"/>
      <protection hidden="1"/>
    </xf>
    <xf numFmtId="0" fontId="0" fillId="0" borderId="1" xfId="0" applyBorder="1" applyAlignment="1" applyProtection="1">
      <alignment wrapText="1"/>
      <protection hidden="1"/>
    </xf>
    <xf numFmtId="1" fontId="0" fillId="0" borderId="24" xfId="0" applyNumberFormat="1" applyBorder="1" applyAlignment="1" applyProtection="1">
      <alignment horizontal="center"/>
      <protection hidden="1"/>
    </xf>
    <xf numFmtId="0" fontId="0" fillId="0" borderId="24" xfId="0" applyBorder="1" applyAlignment="1" applyProtection="1">
      <alignment wrapText="1"/>
      <protection hidden="1"/>
    </xf>
    <xf numFmtId="4" fontId="0" fillId="0" borderId="32" xfId="0" applyNumberFormat="1" applyBorder="1" applyAlignment="1" applyProtection="1">
      <alignment horizontal="right"/>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0" fontId="17" fillId="0" borderId="0" xfId="0" applyFont="1" applyProtection="1">
      <protection hidden="1"/>
    </xf>
    <xf numFmtId="4" fontId="0" fillId="0" borderId="1" xfId="0" applyNumberFormat="1" applyBorder="1" applyAlignment="1" applyProtection="1">
      <alignment horizontal="right"/>
      <protection hidden="1"/>
    </xf>
    <xf numFmtId="4" fontId="0" fillId="0" borderId="32"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4" xfId="0" applyNumberFormat="1" applyBorder="1" applyAlignment="1" applyProtection="1">
      <alignment horizontal="center"/>
      <protection hidden="1"/>
    </xf>
    <xf numFmtId="4" fontId="12" fillId="0" borderId="23" xfId="0" applyNumberFormat="1" applyFont="1" applyBorder="1" applyAlignment="1" applyProtection="1">
      <alignment horizontal="center"/>
      <protection hidden="1"/>
    </xf>
    <xf numFmtId="4" fontId="12" fillId="0" borderId="18"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0" xfId="0" applyNumberFormat="1" applyBorder="1" applyAlignment="1" applyProtection="1">
      <alignment horizontal="right"/>
      <protection hidden="1"/>
    </xf>
    <xf numFmtId="4" fontId="12" fillId="0" borderId="21" xfId="0" applyNumberFormat="1" applyFont="1" applyBorder="1" applyAlignment="1" applyProtection="1">
      <alignment horizontal="center"/>
      <protection hidden="1"/>
    </xf>
    <xf numFmtId="4" fontId="0" fillId="0" borderId="24" xfId="0" applyNumberFormat="1" applyBorder="1" applyAlignment="1" applyProtection="1">
      <alignment horizontal="right"/>
      <protection hidden="1"/>
    </xf>
    <xf numFmtId="0" fontId="14" fillId="0" borderId="0" xfId="0" applyFont="1" applyProtection="1">
      <protection hidden="1"/>
    </xf>
    <xf numFmtId="4" fontId="22" fillId="0" borderId="44" xfId="0" applyNumberFormat="1" applyFont="1" applyBorder="1" applyAlignment="1" applyProtection="1">
      <alignment wrapText="1"/>
      <protection hidden="1"/>
    </xf>
    <xf numFmtId="4" fontId="22" fillId="0" borderId="46" xfId="0" applyNumberFormat="1" applyFont="1" applyBorder="1" applyAlignment="1" applyProtection="1">
      <alignment wrapText="1"/>
      <protection hidden="1"/>
    </xf>
    <xf numFmtId="4" fontId="22" fillId="0" borderId="49" xfId="0" applyNumberFormat="1" applyFont="1" applyBorder="1" applyAlignment="1" applyProtection="1">
      <alignment wrapText="1"/>
      <protection hidden="1"/>
    </xf>
    <xf numFmtId="4" fontId="21" fillId="0" borderId="18" xfId="0" applyNumberFormat="1" applyFont="1" applyBorder="1" applyAlignment="1" applyProtection="1">
      <alignment horizontal="right" wrapText="1"/>
      <protection hidden="1"/>
    </xf>
    <xf numFmtId="0" fontId="32" fillId="0" borderId="0" xfId="0" applyFont="1" applyProtection="1">
      <protection locked="0"/>
    </xf>
    <xf numFmtId="0" fontId="33" fillId="0" borderId="0" xfId="0" applyFont="1" applyProtection="1">
      <protection locked="0"/>
    </xf>
    <xf numFmtId="0" fontId="33" fillId="0" borderId="0" xfId="0" applyFont="1" applyAlignment="1" applyProtection="1">
      <alignment horizontal="center" vertical="center" wrapText="1"/>
      <protection locked="0"/>
    </xf>
    <xf numFmtId="43" fontId="33" fillId="0" borderId="0" xfId="2" applyFont="1" applyAlignment="1" applyProtection="1">
      <alignment horizontal="left" vertical="top" wrapText="1"/>
      <protection hidden="1"/>
    </xf>
    <xf numFmtId="43" fontId="33" fillId="0" borderId="0" xfId="2" applyFont="1" applyAlignment="1" applyProtection="1">
      <alignment horizontal="left" vertical="top" wrapText="1"/>
      <protection locked="0"/>
    </xf>
    <xf numFmtId="0" fontId="33" fillId="0" borderId="0" xfId="0" applyFont="1" applyAlignment="1" applyProtection="1">
      <alignment wrapText="1"/>
      <protection locked="0"/>
    </xf>
    <xf numFmtId="4" fontId="0" fillId="0" borderId="32" xfId="0" applyNumberFormat="1" applyBorder="1" applyAlignment="1" applyProtection="1">
      <alignment horizontal="center"/>
      <protection locked="0"/>
    </xf>
    <xf numFmtId="2" fontId="0" fillId="0" borderId="32" xfId="0" applyNumberFormat="1" applyBorder="1" applyAlignment="1" applyProtection="1">
      <alignment horizontal="center"/>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4" fontId="0" fillId="0" borderId="24" xfId="0" applyNumberFormat="1" applyBorder="1" applyAlignment="1" applyProtection="1">
      <alignment horizontal="center"/>
      <protection locked="0"/>
    </xf>
    <xf numFmtId="2" fontId="0" fillId="0" borderId="24" xfId="0" applyNumberFormat="1" applyBorder="1" applyAlignment="1" applyProtection="1">
      <alignment horizontal="center"/>
      <protection locked="0"/>
    </xf>
    <xf numFmtId="0" fontId="0" fillId="0" borderId="32" xfId="0" applyBorder="1" applyProtection="1">
      <protection locked="0"/>
    </xf>
    <xf numFmtId="0" fontId="0" fillId="0" borderId="1" xfId="0" applyBorder="1" applyProtection="1">
      <protection locked="0"/>
    </xf>
    <xf numFmtId="0" fontId="0" fillId="0" borderId="24" xfId="0" applyBorder="1" applyProtection="1">
      <protection locked="0"/>
    </xf>
    <xf numFmtId="164" fontId="20" fillId="0" borderId="16" xfId="0" applyNumberFormat="1" applyFont="1" applyBorder="1" applyAlignment="1" applyProtection="1">
      <alignment horizontal="center"/>
      <protection locked="0"/>
    </xf>
    <xf numFmtId="164" fontId="20" fillId="0" borderId="30" xfId="0" applyNumberFormat="1" applyFont="1" applyBorder="1" applyAlignment="1" applyProtection="1">
      <alignment horizontal="center"/>
      <protection locked="0"/>
    </xf>
    <xf numFmtId="164" fontId="20" fillId="0" borderId="0" xfId="0" applyNumberFormat="1" applyFont="1"/>
    <xf numFmtId="4" fontId="0" fillId="0" borderId="1" xfId="0" applyNumberFormat="1" applyBorder="1" applyAlignment="1" applyProtection="1">
      <alignment horizontal="right"/>
      <protection locked="0"/>
    </xf>
    <xf numFmtId="4" fontId="0" fillId="0" borderId="13" xfId="0" applyNumberFormat="1" applyBorder="1" applyAlignment="1" applyProtection="1">
      <alignment horizontal="right"/>
      <protection locked="0"/>
    </xf>
    <xf numFmtId="4" fontId="20" fillId="0" borderId="0" xfId="0" applyNumberFormat="1" applyFont="1" applyAlignment="1">
      <alignment horizontal="right"/>
    </xf>
    <xf numFmtId="4" fontId="20" fillId="0" borderId="32" xfId="0" applyNumberFormat="1" applyFont="1" applyBorder="1" applyAlignment="1" applyProtection="1">
      <alignment horizontal="right"/>
      <protection locked="0"/>
    </xf>
    <xf numFmtId="4" fontId="20" fillId="0" borderId="16" xfId="0" applyNumberFormat="1" applyFont="1" applyBorder="1" applyAlignment="1" applyProtection="1">
      <alignment horizontal="right"/>
      <protection locked="0"/>
    </xf>
    <xf numFmtId="4" fontId="20" fillId="0" borderId="9" xfId="0" applyNumberFormat="1" applyFont="1" applyBorder="1" applyAlignment="1" applyProtection="1">
      <alignment horizontal="right"/>
      <protection locked="0"/>
    </xf>
    <xf numFmtId="4" fontId="20" fillId="0" borderId="11" xfId="0" applyNumberFormat="1" applyFont="1" applyBorder="1" applyAlignment="1" applyProtection="1">
      <alignment horizontal="right"/>
      <protection locked="0"/>
    </xf>
    <xf numFmtId="4" fontId="20" fillId="0" borderId="30" xfId="0" applyNumberFormat="1" applyFont="1" applyBorder="1" applyAlignment="1" applyProtection="1">
      <alignment horizontal="right"/>
      <protection locked="0"/>
    </xf>
    <xf numFmtId="4" fontId="20" fillId="0" borderId="28" xfId="0" applyNumberFormat="1" applyFont="1" applyBorder="1" applyAlignment="1" applyProtection="1">
      <alignment horizontal="right"/>
      <protection locked="0"/>
    </xf>
    <xf numFmtId="0" fontId="21" fillId="0" borderId="0" xfId="0" applyFont="1" applyProtection="1">
      <protection locked="0"/>
    </xf>
    <xf numFmtId="0" fontId="14" fillId="0" borderId="0" xfId="0" applyFont="1" applyProtection="1">
      <protection locked="0"/>
    </xf>
    <xf numFmtId="49" fontId="22" fillId="0" borderId="43" xfId="0" applyNumberFormat="1" applyFont="1" applyBorder="1" applyAlignment="1" applyProtection="1">
      <alignment horizontal="left" wrapText="1"/>
      <protection locked="0"/>
    </xf>
    <xf numFmtId="49" fontId="22" fillId="0" borderId="41" xfId="0" applyNumberFormat="1" applyFont="1" applyBorder="1" applyAlignment="1" applyProtection="1">
      <alignment horizontal="left"/>
      <protection locked="0"/>
    </xf>
    <xf numFmtId="49" fontId="22" fillId="0" borderId="48" xfId="0" applyNumberFormat="1" applyFont="1" applyBorder="1" applyAlignment="1" applyProtection="1">
      <alignment horizontal="left"/>
      <protection locked="0"/>
    </xf>
    <xf numFmtId="0" fontId="22" fillId="0" borderId="43" xfId="0" applyFont="1" applyBorder="1" applyAlignment="1" applyProtection="1">
      <alignment wrapText="1"/>
      <protection locked="0"/>
    </xf>
    <xf numFmtId="164" fontId="22" fillId="0" borderId="43" xfId="0" applyNumberFormat="1" applyFont="1" applyBorder="1" applyAlignment="1" applyProtection="1">
      <alignment wrapText="1"/>
      <protection locked="0"/>
    </xf>
    <xf numFmtId="164" fontId="22" fillId="0" borderId="41" xfId="0" applyNumberFormat="1" applyFont="1" applyBorder="1" applyAlignment="1" applyProtection="1">
      <alignment wrapText="1"/>
      <protection locked="0"/>
    </xf>
    <xf numFmtId="164" fontId="22" fillId="0" borderId="48" xfId="0" applyNumberFormat="1" applyFont="1" applyBorder="1" applyAlignment="1" applyProtection="1">
      <alignment wrapText="1"/>
      <protection locked="0"/>
    </xf>
    <xf numFmtId="4" fontId="12" fillId="0" borderId="35" xfId="0" applyNumberFormat="1" applyFont="1" applyBorder="1" applyAlignment="1" applyProtection="1">
      <alignment horizontal="right"/>
      <protection hidden="1"/>
    </xf>
    <xf numFmtId="0" fontId="19" fillId="0" borderId="0" xfId="0" applyFont="1" applyAlignment="1">
      <alignment horizontal="center"/>
    </xf>
    <xf numFmtId="0" fontId="1" fillId="0" borderId="18" xfId="0" applyFont="1" applyBorder="1" applyAlignment="1" applyProtection="1">
      <alignment horizontal="center"/>
      <protection locked="0"/>
    </xf>
    <xf numFmtId="0" fontId="12" fillId="0" borderId="30" xfId="0" applyFont="1" applyBorder="1" applyAlignment="1" applyProtection="1">
      <alignment horizontal="center"/>
      <protection locked="0"/>
    </xf>
    <xf numFmtId="4" fontId="7" fillId="0" borderId="0" xfId="0" applyNumberFormat="1" applyFont="1" applyAlignment="1">
      <alignment horizontal="center" vertical="center" wrapText="1"/>
    </xf>
    <xf numFmtId="164" fontId="0" fillId="0" borderId="1" xfId="0" applyNumberFormat="1" applyBorder="1" applyAlignment="1" applyProtection="1">
      <alignment horizontal="center"/>
      <protection locked="0"/>
    </xf>
    <xf numFmtId="0" fontId="21" fillId="0" borderId="0" xfId="0" applyFont="1" applyAlignment="1" applyProtection="1">
      <alignment horizontal="center"/>
      <protection locked="0"/>
    </xf>
    <xf numFmtId="4" fontId="25" fillId="0" borderId="18" xfId="0" applyNumberFormat="1" applyFont="1" applyBorder="1" applyAlignment="1" applyProtection="1">
      <alignment horizontal="center"/>
      <protection hidden="1"/>
    </xf>
    <xf numFmtId="4" fontId="25" fillId="0" borderId="18" xfId="0" applyNumberFormat="1" applyFont="1" applyBorder="1" applyAlignment="1" applyProtection="1">
      <alignment horizontal="center" vertical="center"/>
      <protection hidden="1"/>
    </xf>
    <xf numFmtId="0" fontId="25" fillId="0" borderId="18" xfId="0" applyFont="1" applyBorder="1" applyAlignment="1" applyProtection="1">
      <alignment horizontal="left"/>
      <protection hidden="1"/>
    </xf>
    <xf numFmtId="164" fontId="0" fillId="0" borderId="16" xfId="0" applyNumberFormat="1" applyBorder="1" applyAlignment="1" applyProtection="1">
      <alignment horizontal="center"/>
      <protection hidden="1"/>
    </xf>
    <xf numFmtId="164" fontId="0" fillId="0" borderId="1" xfId="0" applyNumberFormat="1" applyBorder="1" applyAlignment="1" applyProtection="1">
      <alignment horizontal="center"/>
      <protection hidden="1"/>
    </xf>
    <xf numFmtId="164" fontId="0" fillId="0" borderId="17" xfId="0" applyNumberFormat="1" applyBorder="1" applyAlignment="1" applyProtection="1">
      <alignment horizontal="center"/>
      <protection hidden="1"/>
    </xf>
    <xf numFmtId="0" fontId="0" fillId="4" borderId="18" xfId="0" applyFill="1" applyBorder="1"/>
    <xf numFmtId="4" fontId="12" fillId="0" borderId="4" xfId="0" applyNumberFormat="1" applyFont="1" applyBorder="1" applyAlignment="1" applyProtection="1">
      <alignment horizontal="right"/>
      <protection hidden="1"/>
    </xf>
    <xf numFmtId="0" fontId="12" fillId="0" borderId="18" xfId="0" applyFont="1" applyBorder="1" applyAlignment="1">
      <alignment horizontal="center"/>
    </xf>
    <xf numFmtId="43" fontId="20" fillId="0" borderId="0" xfId="2" applyFont="1"/>
    <xf numFmtId="43" fontId="20" fillId="0" borderId="0" xfId="2" applyFont="1" applyAlignment="1">
      <alignment horizontal="center"/>
    </xf>
    <xf numFmtId="43" fontId="20" fillId="0" borderId="0" xfId="2" applyFont="1" applyProtection="1"/>
    <xf numFmtId="0" fontId="1" fillId="0" borderId="18" xfId="0" applyFont="1" applyBorder="1" applyProtection="1">
      <protection hidden="1"/>
    </xf>
    <xf numFmtId="0" fontId="1" fillId="0" borderId="33" xfId="0" applyFont="1" applyBorder="1" applyProtection="1">
      <protection hidden="1"/>
    </xf>
    <xf numFmtId="0" fontId="1" fillId="0" borderId="0" xfId="0" applyFont="1" applyAlignment="1" applyProtection="1">
      <alignment horizontal="center" vertical="center" wrapText="1"/>
      <protection hidden="1"/>
    </xf>
    <xf numFmtId="166" fontId="0" fillId="0" borderId="0" xfId="0" applyNumberFormat="1" applyProtection="1">
      <protection hidden="1"/>
    </xf>
    <xf numFmtId="0" fontId="1" fillId="0" borderId="18" xfId="0" applyFont="1" applyBorder="1" applyAlignment="1" applyProtection="1">
      <alignment horizontal="center" vertical="center" wrapText="1"/>
      <protection hidden="1"/>
    </xf>
    <xf numFmtId="0" fontId="1" fillId="0" borderId="0" xfId="0" applyFont="1" applyProtection="1">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8" fillId="0" borderId="0" xfId="0" applyFont="1" applyProtection="1">
      <protection hidden="1"/>
    </xf>
    <xf numFmtId="0" fontId="9" fillId="0" borderId="0" xfId="0" applyFont="1" applyProtection="1">
      <protection hidden="1"/>
    </xf>
    <xf numFmtId="0" fontId="12" fillId="0" borderId="6" xfId="0" applyFont="1" applyBorder="1" applyAlignment="1" applyProtection="1">
      <alignment horizontal="center"/>
      <protection hidden="1"/>
    </xf>
    <xf numFmtId="4" fontId="12" fillId="0" borderId="30" xfId="0" applyNumberFormat="1" applyFont="1" applyBorder="1" applyAlignment="1" applyProtection="1">
      <alignment horizontal="right"/>
      <protection hidden="1"/>
    </xf>
    <xf numFmtId="4" fontId="12" fillId="0" borderId="28" xfId="0" applyNumberFormat="1" applyFont="1" applyBorder="1" applyAlignment="1" applyProtection="1">
      <alignment horizontal="right"/>
      <protection hidden="1"/>
    </xf>
    <xf numFmtId="4" fontId="12" fillId="0" borderId="6" xfId="0" applyNumberFormat="1" applyFont="1" applyBorder="1" applyAlignment="1" applyProtection="1">
      <alignment horizontal="right"/>
      <protection hidden="1"/>
    </xf>
    <xf numFmtId="165" fontId="12" fillId="0" borderId="7" xfId="0" applyNumberFormat="1" applyFont="1" applyBorder="1" applyAlignment="1" applyProtection="1">
      <alignment horizontal="right"/>
      <protection hidden="1"/>
    </xf>
    <xf numFmtId="0" fontId="12" fillId="0" borderId="20" xfId="0" applyFont="1" applyBorder="1" applyAlignment="1">
      <alignment horizontal="center"/>
    </xf>
    <xf numFmtId="4" fontId="12" fillId="0" borderId="35" xfId="0" applyNumberFormat="1" applyFont="1" applyBorder="1" applyAlignment="1" applyProtection="1">
      <alignment horizontal="right" vertical="center"/>
      <protection hidden="1"/>
    </xf>
    <xf numFmtId="0" fontId="20" fillId="0" borderId="16" xfId="0" applyFont="1" applyBorder="1" applyAlignment="1" applyProtection="1">
      <alignment horizontal="left" wrapText="1"/>
      <protection locked="0"/>
    </xf>
    <xf numFmtId="0" fontId="12" fillId="0" borderId="17" xfId="0" applyFont="1" applyBorder="1" applyAlignment="1" applyProtection="1">
      <alignment horizontal="center"/>
      <protection locked="0"/>
    </xf>
    <xf numFmtId="0" fontId="20" fillId="0" borderId="30" xfId="0" applyFont="1" applyBorder="1" applyAlignment="1" applyProtection="1">
      <alignment horizontal="center"/>
      <protection locked="0"/>
    </xf>
    <xf numFmtId="0" fontId="20" fillId="0" borderId="17" xfId="0" applyFont="1" applyBorder="1" applyAlignment="1" applyProtection="1">
      <alignment wrapText="1"/>
      <protection locked="0"/>
    </xf>
    <xf numFmtId="0" fontId="36" fillId="0" borderId="0" xfId="0" applyFont="1" applyAlignment="1" applyProtection="1">
      <alignment horizontal="center" vertical="center"/>
      <protection locked="0"/>
    </xf>
    <xf numFmtId="0" fontId="2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0" fontId="21" fillId="0" borderId="0" xfId="0" applyFont="1" applyAlignment="1" applyProtection="1">
      <alignment horizontal="justify" vertical="center"/>
      <protection locked="0"/>
    </xf>
    <xf numFmtId="0" fontId="21" fillId="0" borderId="0" xfId="0" applyFont="1" applyAlignment="1" applyProtection="1">
      <alignment horizontal="left"/>
      <protection locked="0"/>
    </xf>
    <xf numFmtId="0" fontId="21" fillId="0" borderId="0" xfId="0" applyFont="1" applyAlignment="1">
      <alignment horizontal="left"/>
    </xf>
    <xf numFmtId="0" fontId="21" fillId="0" borderId="0" xfId="0" applyFont="1" applyAlignment="1" applyProtection="1">
      <alignment horizontal="left" wrapText="1"/>
      <protection locked="0"/>
    </xf>
    <xf numFmtId="164" fontId="21" fillId="0" borderId="0" xfId="0" applyNumberFormat="1" applyFont="1" applyAlignment="1">
      <alignment horizontal="left"/>
    </xf>
    <xf numFmtId="14" fontId="21" fillId="0" borderId="0" xfId="0" applyNumberFormat="1" applyFont="1" applyAlignment="1">
      <alignment horizontal="left"/>
    </xf>
    <xf numFmtId="0" fontId="21" fillId="0" borderId="0" xfId="0" applyFont="1" applyAlignment="1" applyProtection="1">
      <alignment horizontal="right" vertical="center"/>
      <protection locked="0"/>
    </xf>
    <xf numFmtId="0" fontId="34" fillId="0" borderId="0" xfId="0" applyFont="1" applyAlignment="1" applyProtection="1">
      <alignment horizontal="right" vertical="center"/>
      <protection locked="0"/>
    </xf>
    <xf numFmtId="0" fontId="38" fillId="0" borderId="0" xfId="0" applyFont="1" applyAlignment="1" applyProtection="1">
      <alignment horizontal="left" vertical="center"/>
      <protection locked="0"/>
    </xf>
    <xf numFmtId="0" fontId="22" fillId="0" borderId="0" xfId="0" applyFont="1" applyAlignment="1" applyProtection="1">
      <alignment vertical="center"/>
      <protection locked="0"/>
    </xf>
    <xf numFmtId="0" fontId="39" fillId="0" borderId="0" xfId="0" applyFont="1" applyAlignment="1" applyProtection="1">
      <alignment vertical="center"/>
      <protection locked="0"/>
    </xf>
    <xf numFmtId="0" fontId="40" fillId="0" borderId="0" xfId="0" applyFont="1" applyAlignment="1" applyProtection="1">
      <alignment horizontal="left" vertical="center"/>
      <protection locked="0"/>
    </xf>
    <xf numFmtId="0" fontId="15" fillId="0" borderId="0" xfId="0" applyFont="1" applyAlignment="1" applyProtection="1">
      <alignment horizontal="center"/>
      <protection locked="0"/>
    </xf>
    <xf numFmtId="0" fontId="40" fillId="0" borderId="0" xfId="0" applyFont="1" applyAlignment="1" applyProtection="1">
      <alignment horizontal="left"/>
      <protection locked="0"/>
    </xf>
    <xf numFmtId="0" fontId="27" fillId="0" borderId="18" xfId="0" applyFont="1" applyBorder="1" applyAlignment="1" applyProtection="1">
      <alignment horizontal="left"/>
      <protection hidden="1"/>
    </xf>
    <xf numFmtId="0" fontId="0" fillId="0" borderId="8" xfId="0" applyBorder="1" applyAlignment="1" applyProtection="1">
      <alignment horizontal="center"/>
      <protection locked="0"/>
    </xf>
    <xf numFmtId="0" fontId="0" fillId="0" borderId="16" xfId="0" applyBorder="1" applyProtection="1">
      <protection locked="0"/>
    </xf>
    <xf numFmtId="1" fontId="0" fillId="0" borderId="16" xfId="0" applyNumberFormat="1" applyBorder="1" applyAlignment="1" applyProtection="1">
      <alignment horizontal="center"/>
      <protection locked="0"/>
    </xf>
    <xf numFmtId="0" fontId="0" fillId="0" borderId="16" xfId="0" applyBorder="1" applyAlignment="1" applyProtection="1">
      <alignment horizontal="left" wrapText="1"/>
      <protection locked="0"/>
    </xf>
    <xf numFmtId="0" fontId="0" fillId="0" borderId="9" xfId="0" applyBorder="1" applyProtection="1">
      <protection locked="0"/>
    </xf>
    <xf numFmtId="0" fontId="0" fillId="0" borderId="12"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Alignment="1" applyProtection="1">
      <alignment horizontal="left" wrapText="1"/>
      <protection locked="0"/>
    </xf>
    <xf numFmtId="0" fontId="0" fillId="0" borderId="13" xfId="0" applyBorder="1" applyProtection="1">
      <protection locked="0"/>
    </xf>
    <xf numFmtId="14" fontId="0" fillId="0" borderId="0" xfId="0" applyNumberFormat="1"/>
    <xf numFmtId="0" fontId="41" fillId="3" borderId="1" xfId="0" applyFont="1" applyFill="1" applyBorder="1"/>
    <xf numFmtId="0" fontId="1" fillId="3" borderId="1" xfId="0" applyFont="1" applyFill="1" applyBorder="1"/>
    <xf numFmtId="0" fontId="0" fillId="0" borderId="14" xfId="0" applyBorder="1" applyAlignment="1" applyProtection="1">
      <alignment horizontal="center"/>
      <protection locked="0"/>
    </xf>
    <xf numFmtId="0" fontId="0" fillId="0" borderId="17" xfId="0" applyBorder="1" applyProtection="1">
      <protection locked="0"/>
    </xf>
    <xf numFmtId="1" fontId="0" fillId="0" borderId="17" xfId="0" applyNumberFormat="1" applyBorder="1" applyAlignment="1" applyProtection="1">
      <alignment horizontal="center"/>
      <protection locked="0"/>
    </xf>
    <xf numFmtId="0" fontId="0" fillId="0" borderId="17" xfId="0" applyBorder="1" applyAlignment="1" applyProtection="1">
      <alignment horizontal="left" wrapText="1"/>
      <protection locked="0"/>
    </xf>
    <xf numFmtId="0" fontId="0" fillId="0" borderId="15" xfId="0" applyBorder="1" applyProtection="1">
      <protection locked="0"/>
    </xf>
    <xf numFmtId="4" fontId="21" fillId="0" borderId="18" xfId="0" applyNumberFormat="1" applyFont="1" applyBorder="1" applyAlignment="1">
      <alignment horizontal="center" vertical="center"/>
    </xf>
    <xf numFmtId="4" fontId="21" fillId="0" borderId="23" xfId="0" applyNumberFormat="1" applyFont="1" applyBorder="1" applyAlignment="1">
      <alignment horizontal="center" vertical="center"/>
    </xf>
    <xf numFmtId="0" fontId="13" fillId="0" borderId="0" xfId="0" applyFont="1" applyAlignment="1">
      <alignment horizontal="center"/>
    </xf>
    <xf numFmtId="0" fontId="12" fillId="0" borderId="12" xfId="0" applyFont="1" applyBorder="1" applyProtection="1">
      <protection locked="0"/>
    </xf>
    <xf numFmtId="0" fontId="38" fillId="0" borderId="0" xfId="0" applyFont="1"/>
    <xf numFmtId="164" fontId="38" fillId="0" borderId="0" xfId="0" applyNumberFormat="1" applyFont="1" applyAlignment="1">
      <alignment horizontal="left"/>
    </xf>
    <xf numFmtId="0" fontId="42" fillId="0" borderId="0" xfId="0" applyFont="1" applyProtection="1">
      <protection locked="0"/>
    </xf>
    <xf numFmtId="0" fontId="43" fillId="0" borderId="0" xfId="0" applyFont="1" applyProtection="1">
      <protection locked="0"/>
    </xf>
    <xf numFmtId="0" fontId="42" fillId="0" borderId="0" xfId="0" applyFont="1"/>
    <xf numFmtId="0" fontId="44" fillId="0" borderId="0" xfId="0" applyFont="1" applyAlignment="1">
      <alignment horizontal="left"/>
    </xf>
    <xf numFmtId="0" fontId="25" fillId="0" borderId="0" xfId="0" applyFont="1"/>
    <xf numFmtId="164" fontId="25" fillId="0" borderId="0" xfId="0" applyNumberFormat="1" applyFont="1" applyAlignment="1">
      <alignment horizontal="left"/>
    </xf>
    <xf numFmtId="0" fontId="27" fillId="0" borderId="0" xfId="0" applyFont="1" applyAlignment="1">
      <alignment horizontal="center"/>
    </xf>
    <xf numFmtId="0" fontId="7" fillId="0" borderId="0" xfId="0" applyFont="1" applyProtection="1">
      <protection locked="0"/>
    </xf>
    <xf numFmtId="164" fontId="7" fillId="0" borderId="0" xfId="0" applyNumberFormat="1" applyFont="1" applyAlignment="1">
      <alignment horizontal="left"/>
    </xf>
    <xf numFmtId="0" fontId="7" fillId="0" borderId="0" xfId="0" applyFont="1"/>
    <xf numFmtId="0" fontId="7" fillId="0" borderId="0" xfId="0" applyFont="1" applyAlignment="1" applyProtection="1">
      <alignment horizontal="center"/>
      <protection locked="0"/>
    </xf>
    <xf numFmtId="0" fontId="15" fillId="0" borderId="0" xfId="0" applyFont="1" applyProtection="1">
      <protection locked="0"/>
    </xf>
    <xf numFmtId="0" fontId="0" fillId="4" borderId="18" xfId="0" applyFill="1" applyBorder="1" applyProtection="1">
      <protection hidden="1"/>
    </xf>
    <xf numFmtId="0" fontId="7" fillId="0" borderId="0" xfId="0" applyFont="1" applyAlignment="1" applyProtection="1">
      <alignment horizontal="left"/>
      <protection locked="0"/>
    </xf>
    <xf numFmtId="0" fontId="7" fillId="0" borderId="0" xfId="0" applyFont="1" applyAlignment="1" applyProtection="1">
      <alignment horizontal="right"/>
      <protection locked="0"/>
    </xf>
    <xf numFmtId="0" fontId="45" fillId="0" borderId="0" xfId="0" applyFont="1" applyAlignment="1" applyProtection="1">
      <alignment horizontal="left"/>
      <protection locked="0"/>
    </xf>
    <xf numFmtId="0" fontId="46" fillId="0" borderId="0" xfId="0" applyFont="1"/>
    <xf numFmtId="0" fontId="45" fillId="0" borderId="0" xfId="0" applyFont="1" applyAlignment="1" applyProtection="1">
      <alignment horizontal="right"/>
      <protection locked="0"/>
    </xf>
    <xf numFmtId="0" fontId="45" fillId="0" borderId="0" xfId="0" applyFont="1"/>
    <xf numFmtId="0" fontId="46" fillId="0" borderId="0" xfId="0" applyFont="1" applyProtection="1">
      <protection locked="0"/>
    </xf>
    <xf numFmtId="164" fontId="45" fillId="0" borderId="0" xfId="0" applyNumberFormat="1" applyFont="1" applyAlignment="1">
      <alignment horizontal="left"/>
    </xf>
    <xf numFmtId="0" fontId="12" fillId="0" borderId="52" xfId="0" applyFont="1" applyBorder="1" applyProtection="1">
      <protection locked="0"/>
    </xf>
    <xf numFmtId="0" fontId="12" fillId="0" borderId="12" xfId="0" applyFont="1" applyBorder="1" applyAlignment="1" applyProtection="1">
      <alignment vertical="center"/>
      <protection locked="0"/>
    </xf>
    <xf numFmtId="0" fontId="12" fillId="0" borderId="12" xfId="0" applyFont="1" applyBorder="1" applyAlignment="1">
      <alignment wrapText="1"/>
    </xf>
    <xf numFmtId="0" fontId="12" fillId="0" borderId="14" xfId="0" applyFont="1" applyBorder="1" applyAlignment="1">
      <alignment wrapText="1"/>
    </xf>
    <xf numFmtId="0" fontId="47" fillId="0" borderId="18" xfId="0" applyFont="1" applyBorder="1" applyAlignment="1" applyProtection="1">
      <alignment horizontal="center" vertical="center" wrapText="1"/>
      <protection locked="0"/>
    </xf>
    <xf numFmtId="0" fontId="30" fillId="0" borderId="0" xfId="0" applyFont="1" applyAlignment="1" applyProtection="1">
      <alignment vertical="center" wrapText="1"/>
      <protection locked="0"/>
    </xf>
    <xf numFmtId="0" fontId="12" fillId="0" borderId="12" xfId="0" applyFont="1" applyBorder="1" applyAlignment="1" applyProtection="1">
      <alignment wrapText="1"/>
      <protection locked="0"/>
    </xf>
    <xf numFmtId="0" fontId="48" fillId="0" borderId="1" xfId="1" applyFont="1" applyBorder="1" applyAlignment="1">
      <alignment vertical="center"/>
    </xf>
    <xf numFmtId="4" fontId="48" fillId="0" borderId="1" xfId="1" applyNumberFormat="1" applyFont="1" applyBorder="1" applyAlignment="1">
      <alignment vertical="center"/>
    </xf>
    <xf numFmtId="0" fontId="24" fillId="0" borderId="0" xfId="0" applyFont="1" applyProtection="1">
      <protection hidden="1"/>
    </xf>
    <xf numFmtId="0" fontId="0" fillId="0" borderId="1" xfId="0" applyBorder="1" applyAlignment="1">
      <alignment horizontal="center" vertical="center" wrapText="1"/>
    </xf>
    <xf numFmtId="164" fontId="20" fillId="0" borderId="1" xfId="0" applyNumberFormat="1" applyFont="1" applyBorder="1" applyAlignment="1" applyProtection="1">
      <alignment horizontal="center"/>
      <protection locked="0"/>
    </xf>
    <xf numFmtId="164" fontId="20" fillId="0" borderId="13" xfId="0" applyNumberFormat="1" applyFont="1" applyBorder="1" applyAlignment="1" applyProtection="1">
      <alignment horizontal="center"/>
      <protection locked="0"/>
    </xf>
    <xf numFmtId="4" fontId="12" fillId="0" borderId="1" xfId="0" applyNumberFormat="1" applyFont="1" applyBorder="1" applyAlignment="1" applyProtection="1">
      <alignment horizontal="left"/>
      <protection hidden="1"/>
    </xf>
    <xf numFmtId="4" fontId="12" fillId="0" borderId="13" xfId="0" applyNumberFormat="1" applyFont="1" applyBorder="1" applyAlignment="1" applyProtection="1">
      <alignment horizontal="left"/>
      <protection hidden="1"/>
    </xf>
    <xf numFmtId="0" fontId="2" fillId="0" borderId="25" xfId="0" applyFont="1" applyBorder="1" applyAlignment="1" applyProtection="1">
      <alignment horizontal="center" vertical="center"/>
      <protection locked="0"/>
    </xf>
    <xf numFmtId="0" fontId="2" fillId="0" borderId="26"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0" fillId="0" borderId="5" xfId="0" applyBorder="1" applyAlignment="1">
      <alignment horizontal="center" vertical="center"/>
    </xf>
    <xf numFmtId="0" fontId="0" fillId="0" borderId="7" xfId="0" applyBorder="1" applyAlignment="1">
      <alignment horizontal="center" vertical="center"/>
    </xf>
    <xf numFmtId="1" fontId="20" fillId="0" borderId="16" xfId="0" applyNumberFormat="1" applyFont="1" applyBorder="1" applyAlignment="1" applyProtection="1">
      <alignment horizontal="center"/>
      <protection locked="0"/>
    </xf>
    <xf numFmtId="1" fontId="20" fillId="0" borderId="9" xfId="0" applyNumberFormat="1" applyFont="1" applyBorder="1" applyAlignment="1" applyProtection="1">
      <alignment horizontal="center"/>
      <protection locked="0"/>
    </xf>
    <xf numFmtId="0" fontId="20" fillId="0" borderId="1" xfId="0" applyFont="1" applyBorder="1" applyAlignment="1" applyProtection="1">
      <alignment horizontal="left" vertical="center" wrapText="1"/>
      <protection locked="0"/>
    </xf>
    <xf numFmtId="0" fontId="20" fillId="0" borderId="13" xfId="0" applyFont="1" applyBorder="1" applyAlignment="1" applyProtection="1">
      <alignment horizontal="left" vertical="center" wrapText="1"/>
      <protection locked="0"/>
    </xf>
    <xf numFmtId="0" fontId="20" fillId="0" borderId="1" xfId="0" applyFont="1" applyBorder="1" applyAlignment="1" applyProtection="1">
      <alignment horizontal="left"/>
      <protection locked="0"/>
    </xf>
    <xf numFmtId="0" fontId="20" fillId="0" borderId="13" xfId="0" applyFont="1" applyBorder="1" applyAlignment="1" applyProtection="1">
      <alignment horizontal="left"/>
      <protection locked="0"/>
    </xf>
    <xf numFmtId="0" fontId="9" fillId="0" borderId="0" xfId="0" applyFont="1" applyAlignment="1" applyProtection="1">
      <alignment horizontal="left" vertical="center" wrapText="1"/>
      <protection hidden="1"/>
    </xf>
    <xf numFmtId="4" fontId="20" fillId="0" borderId="1" xfId="0" applyNumberFormat="1" applyFont="1" applyBorder="1" applyAlignment="1" applyProtection="1">
      <alignment horizontal="left" wrapText="1"/>
      <protection locked="0"/>
    </xf>
    <xf numFmtId="4" fontId="20" fillId="0" borderId="13" xfId="0" applyNumberFormat="1" applyFont="1" applyBorder="1" applyAlignment="1" applyProtection="1">
      <alignment horizontal="left" wrapText="1"/>
      <protection locked="0"/>
    </xf>
    <xf numFmtId="164" fontId="20" fillId="0" borderId="17" xfId="0" applyNumberFormat="1" applyFont="1" applyBorder="1" applyAlignment="1" applyProtection="1">
      <alignment horizontal="left"/>
      <protection locked="0"/>
    </xf>
    <xf numFmtId="164" fontId="20" fillId="0" borderId="15" xfId="0" applyNumberFormat="1" applyFont="1" applyBorder="1" applyAlignment="1" applyProtection="1">
      <alignment horizontal="left"/>
      <protection locked="0"/>
    </xf>
    <xf numFmtId="0" fontId="21" fillId="0" borderId="0" xfId="0" applyFont="1" applyAlignment="1" applyProtection="1">
      <alignment horizontal="center" vertical="center"/>
      <protection locked="0"/>
    </xf>
    <xf numFmtId="0" fontId="37" fillId="0" borderId="0" xfId="0" applyFont="1" applyAlignment="1" applyProtection="1">
      <alignment horizontal="center" vertical="center"/>
      <protection locked="0"/>
    </xf>
    <xf numFmtId="0" fontId="36"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164" fontId="34" fillId="0" borderId="0" xfId="0" applyNumberFormat="1" applyFont="1" applyAlignment="1" applyProtection="1">
      <alignment horizontal="center"/>
      <protection locked="0"/>
    </xf>
    <xf numFmtId="0" fontId="40" fillId="0" borderId="0" xfId="0" applyFont="1" applyAlignment="1" applyProtection="1">
      <alignment horizontal="left" vertical="center" wrapText="1"/>
      <protection locked="0"/>
    </xf>
    <xf numFmtId="0" fontId="34" fillId="0" borderId="0" xfId="0" applyFont="1" applyAlignment="1">
      <alignment horizontal="center" vertical="center"/>
    </xf>
    <xf numFmtId="0" fontId="30" fillId="0" borderId="0" xfId="0" applyFont="1" applyAlignment="1" applyProtection="1">
      <alignment horizontal="center" vertical="center" wrapText="1"/>
      <protection locked="0"/>
    </xf>
    <xf numFmtId="0" fontId="19" fillId="2" borderId="0" xfId="0" applyFont="1" applyFill="1" applyAlignment="1">
      <alignment horizontal="center" vertical="center" wrapText="1"/>
    </xf>
    <xf numFmtId="0" fontId="35" fillId="0" borderId="0" xfId="0" applyFont="1" applyAlignment="1">
      <alignment horizontal="justify" vertical="top" wrapText="1"/>
    </xf>
    <xf numFmtId="0" fontId="42" fillId="0" borderId="0" xfId="0" applyFont="1" applyAlignment="1" applyProtection="1">
      <alignment horizontal="left"/>
      <protection locked="0"/>
    </xf>
    <xf numFmtId="0" fontId="43" fillId="0" borderId="0" xfId="0" applyFont="1" applyAlignment="1" applyProtection="1">
      <alignment horizontal="center"/>
      <protection locked="0"/>
    </xf>
    <xf numFmtId="0" fontId="20" fillId="0" borderId="1" xfId="0" applyFont="1" applyBorder="1" applyAlignment="1" applyProtection="1">
      <alignment horizontal="center"/>
      <protection locked="0"/>
    </xf>
    <xf numFmtId="0" fontId="12" fillId="0" borderId="29" xfId="0" applyFont="1" applyBorder="1" applyAlignment="1" applyProtection="1">
      <alignment horizontal="center"/>
      <protection locked="0"/>
    </xf>
    <xf numFmtId="0" fontId="12" fillId="0" borderId="30" xfId="0" applyFont="1" applyBorder="1" applyAlignment="1" applyProtection="1">
      <alignment horizontal="center"/>
      <protection locked="0"/>
    </xf>
    <xf numFmtId="0" fontId="20" fillId="0" borderId="0" xfId="0" applyFont="1" applyAlignment="1" applyProtection="1">
      <alignment horizontal="left" wrapText="1"/>
      <protection locked="0"/>
    </xf>
    <xf numFmtId="0" fontId="5" fillId="0" borderId="0" xfId="0" applyFont="1" applyAlignment="1" applyProtection="1">
      <alignment horizontal="center"/>
      <protection locked="0"/>
    </xf>
    <xf numFmtId="0" fontId="12" fillId="0" borderId="0" xfId="0" applyFont="1" applyAlignment="1" applyProtection="1">
      <alignment horizontal="center"/>
      <protection hidden="1"/>
    </xf>
    <xf numFmtId="0" fontId="12" fillId="0" borderId="5" xfId="0" applyFont="1" applyBorder="1" applyAlignment="1" applyProtection="1">
      <alignment horizontal="left"/>
      <protection hidden="1"/>
    </xf>
    <xf numFmtId="0" fontId="12" fillId="0" borderId="6" xfId="0" applyFont="1" applyBorder="1" applyAlignment="1" applyProtection="1">
      <alignment horizontal="left"/>
      <protection hidden="1"/>
    </xf>
    <xf numFmtId="0" fontId="12" fillId="0" borderId="7" xfId="0" applyFont="1" applyBorder="1" applyAlignment="1" applyProtection="1">
      <alignment horizontal="left"/>
      <protection hidden="1"/>
    </xf>
    <xf numFmtId="0" fontId="12" fillId="0" borderId="25" xfId="0" applyFont="1" applyBorder="1" applyAlignment="1" applyProtection="1">
      <alignment horizontal="left" vertical="top" wrapText="1"/>
      <protection hidden="1"/>
    </xf>
    <xf numFmtId="0" fontId="12" fillId="0" borderId="26" xfId="0" applyFont="1" applyBorder="1" applyAlignment="1" applyProtection="1">
      <alignment horizontal="left" vertical="top" wrapText="1"/>
      <protection hidden="1"/>
    </xf>
    <xf numFmtId="0" fontId="12" fillId="0" borderId="27" xfId="0" applyFont="1" applyBorder="1" applyAlignment="1" applyProtection="1">
      <alignment horizontal="left" vertical="top" wrapText="1"/>
      <protection hidden="1"/>
    </xf>
    <xf numFmtId="0" fontId="12" fillId="0" borderId="23" xfId="0" applyFont="1" applyBorder="1" applyAlignment="1" applyProtection="1">
      <alignment horizontal="center" vertical="center" wrapText="1"/>
      <protection locked="0"/>
    </xf>
    <xf numFmtId="0" fontId="12" fillId="0" borderId="35" xfId="0" applyFont="1" applyBorder="1" applyAlignment="1" applyProtection="1">
      <alignment horizontal="center" vertical="center" wrapText="1"/>
      <protection locked="0"/>
    </xf>
    <xf numFmtId="0" fontId="12" fillId="0" borderId="31" xfId="0" applyFont="1" applyBorder="1" applyAlignment="1" applyProtection="1">
      <alignment horizontal="center" vertical="center" wrapText="1"/>
      <protection locked="0"/>
    </xf>
    <xf numFmtId="0" fontId="12" fillId="0" borderId="22" xfId="0"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22" xfId="0" applyFont="1" applyBorder="1" applyAlignment="1" applyProtection="1">
      <alignment horizontal="center"/>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pplyProtection="1">
      <alignment horizontal="center"/>
      <protection hidden="1"/>
    </xf>
    <xf numFmtId="0" fontId="1" fillId="0" borderId="36" xfId="0" applyFont="1" applyBorder="1" applyAlignment="1" applyProtection="1">
      <alignment horizontal="center" vertical="center" wrapText="1"/>
      <protection hidden="1"/>
    </xf>
    <xf numFmtId="0" fontId="1" fillId="0" borderId="37" xfId="0" applyFont="1" applyBorder="1" applyAlignment="1" applyProtection="1">
      <alignment horizontal="center" vertical="center" wrapText="1"/>
      <protection hidden="1"/>
    </xf>
    <xf numFmtId="0" fontId="1" fillId="0" borderId="0" xfId="0" applyFont="1" applyAlignment="1" applyProtection="1">
      <alignment horizontal="center"/>
      <protection hidden="1"/>
    </xf>
    <xf numFmtId="0" fontId="7" fillId="0" borderId="22" xfId="0" applyFont="1" applyBorder="1" applyAlignment="1" applyProtection="1">
      <alignment horizontal="right"/>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23" xfId="0" applyFont="1" applyBorder="1" applyAlignment="1" applyProtection="1">
      <alignment horizontal="center" vertical="center" wrapText="1"/>
      <protection hidden="1"/>
    </xf>
    <xf numFmtId="0" fontId="1" fillId="0" borderId="35" xfId="0" applyFont="1" applyBorder="1" applyAlignment="1" applyProtection="1">
      <alignment horizontal="center" vertical="center" wrapText="1"/>
      <protection hidden="1"/>
    </xf>
    <xf numFmtId="0" fontId="1" fillId="0" borderId="33" xfId="0" applyFont="1" applyBorder="1" applyAlignment="1" applyProtection="1">
      <alignment horizontal="left" wrapText="1"/>
      <protection hidden="1"/>
    </xf>
    <xf numFmtId="0" fontId="1" fillId="0" borderId="31" xfId="0" applyFont="1" applyBorder="1" applyAlignment="1" applyProtection="1">
      <alignment horizontal="left" wrapText="1"/>
      <protection hidden="1"/>
    </xf>
    <xf numFmtId="0" fontId="1" fillId="0" borderId="34" xfId="0" applyFont="1" applyBorder="1" applyAlignment="1" applyProtection="1">
      <alignment horizontal="left" wrapText="1"/>
      <protection hidden="1"/>
    </xf>
    <xf numFmtId="0" fontId="1" fillId="0" borderId="20" xfId="0" applyFont="1" applyBorder="1" applyAlignment="1">
      <alignment horizontal="left"/>
    </xf>
    <xf numFmtId="0" fontId="1" fillId="0" borderId="21"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1" fillId="0" borderId="2" xfId="0" applyFont="1" applyBorder="1" applyAlignment="1">
      <alignment horizontal="left"/>
    </xf>
    <xf numFmtId="0" fontId="1" fillId="0" borderId="34"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3" xfId="0" applyBorder="1" applyAlignment="1">
      <alignment horizontal="center" vertical="center"/>
    </xf>
    <xf numFmtId="0" fontId="0" fillId="0" borderId="38" xfId="0" applyBorder="1" applyAlignment="1">
      <alignment horizontal="center" vertical="center"/>
    </xf>
    <xf numFmtId="0" fontId="11" fillId="0" borderId="31" xfId="0" applyFont="1" applyBorder="1" applyAlignment="1" applyProtection="1">
      <alignment horizontal="center" vertical="center" wrapText="1"/>
      <protection locked="0"/>
    </xf>
    <xf numFmtId="0" fontId="0" fillId="0" borderId="33"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0" fillId="0" borderId="38" xfId="0" applyBorder="1" applyAlignment="1">
      <alignment horizontal="center" vertical="center" wrapText="1"/>
    </xf>
    <xf numFmtId="0" fontId="10" fillId="0" borderId="0" xfId="0" applyFont="1" applyAlignment="1">
      <alignment horizontal="center"/>
    </xf>
    <xf numFmtId="0" fontId="7" fillId="0" borderId="22" xfId="0" applyFont="1" applyBorder="1" applyAlignment="1">
      <alignment horizontal="right"/>
    </xf>
    <xf numFmtId="0" fontId="1" fillId="0" borderId="4" xfId="0" applyFont="1" applyBorder="1" applyAlignment="1">
      <alignment horizontal="left"/>
    </xf>
    <xf numFmtId="0" fontId="12" fillId="0" borderId="18" xfId="0" applyFont="1" applyBorder="1" applyAlignment="1">
      <alignment horizontal="right"/>
    </xf>
    <xf numFmtId="0" fontId="0" fillId="0" borderId="18" xfId="0" applyBorder="1" applyAlignment="1">
      <alignment horizontal="center"/>
    </xf>
    <xf numFmtId="0" fontId="7" fillId="0" borderId="0" xfId="0" applyFont="1" applyAlignment="1" applyProtection="1">
      <alignment horizontal="left"/>
      <protection locked="0"/>
    </xf>
    <xf numFmtId="0" fontId="8" fillId="0" borderId="31" xfId="0" applyFont="1" applyBorder="1" applyAlignment="1">
      <alignment horizontal="left" wrapText="1"/>
    </xf>
    <xf numFmtId="0" fontId="1" fillId="0" borderId="33" xfId="0" applyFont="1" applyBorder="1" applyAlignment="1">
      <alignment horizontal="left"/>
    </xf>
    <xf numFmtId="0" fontId="7" fillId="0" borderId="18" xfId="0" applyFont="1" applyBorder="1" applyAlignment="1">
      <alignment horizontal="right"/>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6" fillId="0" borderId="22" xfId="0" applyFont="1" applyBorder="1" applyAlignment="1" applyProtection="1">
      <alignment horizontal="right"/>
      <protection locked="0"/>
    </xf>
    <xf numFmtId="0" fontId="12" fillId="0" borderId="29" xfId="0" applyFont="1" applyBorder="1" applyAlignment="1">
      <alignment horizontal="right"/>
    </xf>
    <xf numFmtId="0" fontId="12" fillId="0" borderId="30" xfId="0" applyFont="1" applyBorder="1" applyAlignment="1">
      <alignment horizontal="right"/>
    </xf>
    <xf numFmtId="0" fontId="12" fillId="0" borderId="50" xfId="0" applyFont="1" applyBorder="1" applyAlignment="1">
      <alignment horizontal="right"/>
    </xf>
    <xf numFmtId="0" fontId="0" fillId="0" borderId="5" xfId="0" applyBorder="1" applyAlignment="1">
      <alignment horizontal="center"/>
    </xf>
    <xf numFmtId="0" fontId="0" fillId="0" borderId="6" xfId="0" applyBorder="1" applyAlignment="1">
      <alignment horizontal="center"/>
    </xf>
    <xf numFmtId="0" fontId="0" fillId="0" borderId="51" xfId="0" applyBorder="1" applyAlignment="1">
      <alignment horizontal="center"/>
    </xf>
    <xf numFmtId="0" fontId="7" fillId="0" borderId="5" xfId="0" applyFont="1" applyBorder="1" applyAlignment="1">
      <alignment horizontal="right"/>
    </xf>
    <xf numFmtId="0" fontId="7" fillId="0" borderId="6" xfId="0" applyFont="1" applyBorder="1" applyAlignment="1">
      <alignment horizontal="right"/>
    </xf>
    <xf numFmtId="0" fontId="7" fillId="0" borderId="27" xfId="0" applyFont="1" applyBorder="1" applyAlignment="1">
      <alignment horizontal="right"/>
    </xf>
    <xf numFmtId="0" fontId="0" fillId="0" borderId="7" xfId="0" applyBorder="1" applyAlignment="1">
      <alignment horizontal="center"/>
    </xf>
    <xf numFmtId="0" fontId="15" fillId="0" borderId="0" xfId="0" applyFont="1" applyAlignment="1" applyProtection="1">
      <alignment horizontal="center"/>
      <protection locked="0"/>
    </xf>
    <xf numFmtId="0" fontId="21" fillId="0" borderId="23" xfId="0" applyFont="1" applyBorder="1" applyAlignment="1" applyProtection="1">
      <alignment horizontal="center" vertical="center" wrapText="1"/>
      <protection locked="0"/>
    </xf>
    <xf numFmtId="0" fontId="21" fillId="0" borderId="35" xfId="0" applyFont="1" applyBorder="1" applyAlignment="1" applyProtection="1">
      <alignment horizontal="center" vertical="center" wrapText="1"/>
      <protection locked="0"/>
    </xf>
    <xf numFmtId="0" fontId="12" fillId="0" borderId="2" xfId="0" applyFont="1" applyBorder="1" applyAlignment="1" applyProtection="1">
      <alignment horizontal="left"/>
      <protection hidden="1"/>
    </xf>
    <xf numFmtId="0" fontId="12" fillId="0" borderId="3" xfId="0" applyFont="1" applyBorder="1" applyAlignment="1" applyProtection="1">
      <alignment horizontal="left"/>
      <protection hidden="1"/>
    </xf>
    <xf numFmtId="0" fontId="12" fillId="0" borderId="4" xfId="0" applyFont="1" applyBorder="1" applyAlignment="1" applyProtection="1">
      <alignment horizontal="left"/>
      <protection hidden="1"/>
    </xf>
    <xf numFmtId="0" fontId="12" fillId="0" borderId="2" xfId="0" applyFont="1" applyBorder="1" applyAlignment="1" applyProtection="1">
      <alignment horizontal="left" wrapText="1"/>
      <protection hidden="1"/>
    </xf>
    <xf numFmtId="0" fontId="12" fillId="0" borderId="3" xfId="0" applyFont="1" applyBorder="1" applyAlignment="1" applyProtection="1">
      <alignment horizontal="left" wrapText="1"/>
      <protection hidden="1"/>
    </xf>
    <xf numFmtId="0" fontId="12" fillId="0" borderId="4" xfId="0" applyFont="1" applyBorder="1" applyAlignment="1" applyProtection="1">
      <alignment horizontal="left" wrapText="1"/>
      <protection hidden="1"/>
    </xf>
    <xf numFmtId="164" fontId="21" fillId="0" borderId="23" xfId="0" applyNumberFormat="1" applyFont="1" applyBorder="1" applyAlignment="1" applyProtection="1">
      <alignment horizontal="center" vertical="center" wrapText="1"/>
      <protection locked="0"/>
    </xf>
    <xf numFmtId="164" fontId="21" fillId="0" borderId="35" xfId="0" applyNumberFormat="1" applyFont="1" applyBorder="1" applyAlignment="1" applyProtection="1">
      <alignment horizontal="center" vertical="center" wrapText="1"/>
      <protection locked="0"/>
    </xf>
    <xf numFmtId="14" fontId="21" fillId="0" borderId="23" xfId="0" applyNumberFormat="1" applyFont="1" applyBorder="1" applyAlignment="1" applyProtection="1">
      <alignment horizontal="center" vertical="center" wrapText="1"/>
      <protection locked="0"/>
    </xf>
    <xf numFmtId="14" fontId="21" fillId="0" borderId="35" xfId="0" applyNumberFormat="1" applyFont="1" applyBorder="1" applyAlignment="1" applyProtection="1">
      <alignment horizontal="center" vertical="center" wrapText="1"/>
      <protection locked="0"/>
    </xf>
    <xf numFmtId="0" fontId="21" fillId="0" borderId="0" xfId="0" applyFont="1" applyAlignment="1" applyProtection="1">
      <alignment horizontal="center"/>
      <protection locked="0"/>
    </xf>
    <xf numFmtId="0" fontId="12" fillId="0" borderId="22" xfId="0" applyFont="1" applyBorder="1" applyAlignment="1">
      <alignment horizontal="right"/>
    </xf>
    <xf numFmtId="0" fontId="12" fillId="0" borderId="2" xfId="0" applyFont="1" applyBorder="1" applyAlignment="1">
      <alignment horizontal="left"/>
    </xf>
    <xf numFmtId="0" fontId="12" fillId="0" borderId="4" xfId="0" applyFont="1" applyBorder="1" applyAlignment="1">
      <alignment horizontal="left"/>
    </xf>
    <xf numFmtId="0" fontId="12" fillId="0" borderId="2" xfId="0" applyFont="1" applyBorder="1"/>
    <xf numFmtId="0" fontId="12" fillId="0" borderId="4" xfId="0" applyFont="1" applyBorder="1"/>
    <xf numFmtId="0" fontId="20" fillId="0" borderId="0" xfId="0" applyFont="1" applyAlignment="1">
      <alignment horizontal="left"/>
    </xf>
    <xf numFmtId="0" fontId="12" fillId="0" borderId="2" xfId="0" applyFont="1" applyBorder="1" applyAlignment="1">
      <alignment horizontal="left" vertical="center"/>
    </xf>
    <xf numFmtId="0" fontId="12" fillId="0" borderId="4" xfId="0" applyFont="1" applyBorder="1" applyAlignment="1">
      <alignment horizontal="left" vertical="center"/>
    </xf>
    <xf numFmtId="0" fontId="12" fillId="0" borderId="2" xfId="0" applyFont="1" applyBorder="1" applyAlignment="1" applyProtection="1">
      <alignment horizontal="left" vertical="center"/>
      <protection hidden="1"/>
    </xf>
    <xf numFmtId="0" fontId="12" fillId="0" borderId="3" xfId="0" applyFont="1" applyBorder="1" applyAlignment="1" applyProtection="1">
      <alignment horizontal="left" vertical="center"/>
      <protection hidden="1"/>
    </xf>
    <xf numFmtId="0" fontId="12" fillId="0" borderId="4" xfId="0" applyFont="1" applyBorder="1" applyAlignment="1" applyProtection="1">
      <alignment horizontal="left" vertical="center"/>
      <protection hidden="1"/>
    </xf>
    <xf numFmtId="0" fontId="12" fillId="0" borderId="2" xfId="0" applyFont="1" applyBorder="1" applyAlignment="1" applyProtection="1">
      <alignment horizontal="left" vertical="center" wrapText="1"/>
      <protection hidden="1"/>
    </xf>
    <xf numFmtId="0" fontId="12" fillId="0" borderId="3" xfId="0" applyFont="1" applyBorder="1" applyAlignment="1" applyProtection="1">
      <alignment horizontal="left" vertical="center" wrapText="1"/>
      <protection hidden="1"/>
    </xf>
    <xf numFmtId="0" fontId="12" fillId="0" borderId="4" xfId="0" applyFont="1" applyBorder="1" applyAlignment="1" applyProtection="1">
      <alignment horizontal="left" vertical="center" wrapText="1"/>
      <protection hidden="1"/>
    </xf>
    <xf numFmtId="0" fontId="12" fillId="0" borderId="0" xfId="0" applyFont="1" applyAlignment="1">
      <alignment horizontal="right"/>
    </xf>
    <xf numFmtId="0" fontId="20" fillId="0" borderId="31" xfId="0" applyFont="1" applyBorder="1" applyAlignment="1">
      <alignment horizontal="left" vertical="top" wrapText="1"/>
    </xf>
    <xf numFmtId="0" fontId="20" fillId="0" borderId="34" xfId="0" applyFont="1" applyBorder="1" applyAlignment="1">
      <alignment horizontal="left" vertical="top" wrapText="1"/>
    </xf>
    <xf numFmtId="164" fontId="21" fillId="0" borderId="23" xfId="0" applyNumberFormat="1" applyFont="1" applyBorder="1" applyAlignment="1">
      <alignment horizontal="center" vertical="center" wrapText="1"/>
    </xf>
    <xf numFmtId="164" fontId="21" fillId="0" borderId="38" xfId="0" applyNumberFormat="1" applyFont="1" applyBorder="1" applyAlignment="1">
      <alignment horizontal="center" vertical="center" wrapText="1"/>
    </xf>
    <xf numFmtId="0" fontId="21" fillId="0" borderId="23"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35" xfId="0" applyFont="1" applyBorder="1" applyAlignment="1">
      <alignment horizontal="center" vertical="center" wrapText="1"/>
    </xf>
    <xf numFmtId="0" fontId="34" fillId="0" borderId="0" xfId="0" applyFont="1" applyAlignment="1" applyProtection="1">
      <alignment horizontal="center"/>
      <protection locked="0"/>
    </xf>
    <xf numFmtId="4" fontId="21" fillId="0" borderId="23" xfId="0" applyNumberFormat="1" applyFont="1" applyBorder="1" applyAlignment="1" applyProtection="1">
      <alignment horizontal="center" vertical="center" wrapText="1"/>
      <protection locked="0"/>
    </xf>
    <xf numFmtId="4" fontId="21" fillId="0" borderId="35" xfId="0" applyNumberFormat="1" applyFont="1" applyBorder="1" applyAlignment="1" applyProtection="1">
      <alignment horizontal="center" vertical="center" wrapText="1"/>
      <protection locked="0"/>
    </xf>
    <xf numFmtId="0" fontId="21" fillId="0" borderId="3" xfId="0" applyFont="1" applyBorder="1" applyAlignment="1">
      <alignment horizontal="right" wrapText="1"/>
    </xf>
    <xf numFmtId="0" fontId="21" fillId="0" borderId="4" xfId="0" applyFont="1" applyBorder="1" applyAlignment="1">
      <alignment horizontal="right" wrapText="1"/>
    </xf>
    <xf numFmtId="0" fontId="22" fillId="0" borderId="0" xfId="0" applyFont="1" applyAlignment="1">
      <alignment horizontal="left" vertical="top" wrapText="1"/>
    </xf>
    <xf numFmtId="0" fontId="12" fillId="0" borderId="20" xfId="0" applyFont="1" applyBorder="1" applyAlignment="1" applyProtection="1">
      <alignment horizontal="left" wrapText="1"/>
      <protection hidden="1"/>
    </xf>
    <xf numFmtId="0" fontId="12" fillId="0" borderId="22" xfId="0" applyFont="1" applyBorder="1" applyAlignment="1" applyProtection="1">
      <alignment horizontal="left" wrapText="1"/>
      <protection hidden="1"/>
    </xf>
    <xf numFmtId="0" fontId="12" fillId="0" borderId="21" xfId="0" applyFont="1" applyBorder="1" applyAlignment="1" applyProtection="1">
      <alignment horizontal="left" wrapText="1"/>
      <protection hidden="1"/>
    </xf>
    <xf numFmtId="4" fontId="31" fillId="0" borderId="33" xfId="0" applyNumberFormat="1" applyFont="1" applyBorder="1" applyAlignment="1">
      <alignment horizontal="center" vertical="center" wrapText="1"/>
    </xf>
    <xf numFmtId="4" fontId="31" fillId="0" borderId="31" xfId="0" applyNumberFormat="1" applyFont="1" applyBorder="1" applyAlignment="1">
      <alignment horizontal="center" vertical="center" wrapText="1"/>
    </xf>
    <xf numFmtId="4" fontId="31" fillId="0" borderId="34" xfId="0" applyNumberFormat="1" applyFont="1" applyBorder="1" applyAlignment="1">
      <alignment horizontal="center" vertical="center" wrapText="1"/>
    </xf>
    <xf numFmtId="0" fontId="26" fillId="0" borderId="0" xfId="0" applyFont="1" applyAlignment="1" applyProtection="1">
      <alignment horizontal="center"/>
      <protection locked="0"/>
    </xf>
    <xf numFmtId="0" fontId="26" fillId="0" borderId="0" xfId="0" applyFont="1" applyAlignment="1" applyProtection="1">
      <alignment horizontal="center"/>
      <protection hidden="1"/>
    </xf>
    <xf numFmtId="0" fontId="25" fillId="0" borderId="0" xfId="0" applyFont="1" applyAlignment="1" applyProtection="1">
      <alignment horizontal="right"/>
      <protection locked="0"/>
    </xf>
    <xf numFmtId="0" fontId="25" fillId="0" borderId="18" xfId="0" applyFont="1" applyBorder="1" applyAlignment="1" applyProtection="1">
      <alignment horizontal="left"/>
      <protection hidden="1"/>
    </xf>
    <xf numFmtId="0" fontId="25" fillId="0" borderId="18" xfId="0" applyFont="1" applyBorder="1" applyAlignment="1" applyProtection="1">
      <alignment horizontal="center" vertical="center"/>
      <protection hidden="1"/>
    </xf>
    <xf numFmtId="0" fontId="27" fillId="0" borderId="18" xfId="0" applyFont="1" applyBorder="1" applyAlignment="1" applyProtection="1">
      <alignment horizontal="left"/>
      <protection hidden="1"/>
    </xf>
    <xf numFmtId="4" fontId="25" fillId="0" borderId="18" xfId="0" applyNumberFormat="1" applyFont="1" applyBorder="1" applyAlignment="1" applyProtection="1">
      <alignment horizontal="center" vertical="center"/>
      <protection hidden="1"/>
    </xf>
    <xf numFmtId="4" fontId="25" fillId="0" borderId="18" xfId="0" applyNumberFormat="1" applyFont="1" applyBorder="1" applyAlignment="1" applyProtection="1">
      <alignment horizontal="center"/>
      <protection hidden="1"/>
    </xf>
    <xf numFmtId="0" fontId="25" fillId="0" borderId="18" xfId="0" applyFont="1" applyBorder="1" applyAlignment="1" applyProtection="1">
      <alignment horizontal="right" vertical="center"/>
      <protection hidden="1"/>
    </xf>
    <xf numFmtId="0" fontId="27" fillId="0" borderId="18" xfId="0" applyFont="1" applyBorder="1" applyAlignment="1" applyProtection="1">
      <alignment horizontal="center"/>
      <protection hidden="1"/>
    </xf>
    <xf numFmtId="0" fontId="27" fillId="0" borderId="18" xfId="0" applyFont="1" applyBorder="1" applyAlignment="1" applyProtection="1">
      <alignment horizontal="left" vertical="center" wrapText="1"/>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A1:O73"/>
  <sheetViews>
    <sheetView tabSelected="1" zoomScale="90" zoomScaleNormal="90" workbookViewId="0">
      <selection activeCell="C2" sqref="C2:D2"/>
    </sheetView>
  </sheetViews>
  <sheetFormatPr defaultColWidth="9.125" defaultRowHeight="14.3" x14ac:dyDescent="0.25"/>
  <cols>
    <col min="1" max="1" width="7.125" style="20" bestFit="1" customWidth="1"/>
    <col min="2" max="2" width="36.375" style="19" customWidth="1"/>
    <col min="3" max="3" width="15.375" style="19" customWidth="1"/>
    <col min="4" max="4" width="40.125" style="19" customWidth="1"/>
    <col min="5" max="5" width="13" style="19" customWidth="1"/>
    <col min="6" max="6" width="9.375" style="19" customWidth="1"/>
    <col min="7" max="7" width="9.125" style="19" customWidth="1"/>
    <col min="8" max="9" width="11.25" hidden="1" customWidth="1"/>
    <col min="10" max="10" width="9.125" hidden="1" customWidth="1"/>
    <col min="11" max="12" width="10.75" hidden="1" customWidth="1"/>
    <col min="13" max="13" width="5.375" hidden="1" customWidth="1"/>
    <col min="14" max="14" width="58.375" hidden="1" customWidth="1"/>
    <col min="15" max="15" width="9.125" customWidth="1"/>
    <col min="16" max="16384" width="9.125" style="19"/>
  </cols>
  <sheetData>
    <row r="1" spans="1:15" ht="31.6" customHeight="1" thickBot="1" x14ac:dyDescent="0.3">
      <c r="B1" s="336" t="s">
        <v>0</v>
      </c>
      <c r="C1" s="337"/>
      <c r="D1" s="338"/>
      <c r="H1" s="115" t="str">
        <f>CONCATENATE("A1:F",COUNTA(B14:B73)+14)</f>
        <v>A1:F14</v>
      </c>
    </row>
    <row r="2" spans="1:15" ht="22.6" customHeight="1" x14ac:dyDescent="0.3">
      <c r="B2" s="321" t="s">
        <v>1</v>
      </c>
      <c r="C2" s="344"/>
      <c r="D2" s="345"/>
      <c r="E2" s="350" t="str">
        <f>IF(COUNTA(C2:D8)=7,"","SOL TARAFTAKİ BOYALI HÜCRELER DOLDURULMALIDIR.")</f>
        <v>SOL TARAFTAKİ BOYALI HÜCRELER DOLDURULMALIDIR.</v>
      </c>
      <c r="F2" s="350"/>
    </row>
    <row r="3" spans="1:15" ht="94.6" customHeight="1" x14ac:dyDescent="0.25">
      <c r="B3" s="322" t="s">
        <v>12</v>
      </c>
      <c r="C3" s="346"/>
      <c r="D3" s="347"/>
      <c r="E3" s="350"/>
      <c r="F3" s="350"/>
    </row>
    <row r="4" spans="1:15" ht="22.6" customHeight="1" x14ac:dyDescent="0.3">
      <c r="B4" s="297" t="s">
        <v>2</v>
      </c>
      <c r="C4" s="348"/>
      <c r="D4" s="349"/>
      <c r="E4" s="350" t="str">
        <f>IF(COUNTA(C2:D8)=7,"","BOYALI HÜCRELER DOLDURDUKTAN SONRA GİDER FORMLARINA VERİ GİRİŞİ YAPILMALIDIR.")</f>
        <v>BOYALI HÜCRELER DOLDURDUKTAN SONRA GİDER FORMLARINA VERİ GİRİŞİ YAPILMALIDIR.</v>
      </c>
      <c r="F4" s="350"/>
    </row>
    <row r="5" spans="1:15" ht="22.6" customHeight="1" x14ac:dyDescent="0.3">
      <c r="B5" s="297" t="s">
        <v>3</v>
      </c>
      <c r="C5" s="332"/>
      <c r="D5" s="333"/>
      <c r="E5" s="350"/>
      <c r="F5" s="350"/>
    </row>
    <row r="6" spans="1:15" ht="22.6" customHeight="1" x14ac:dyDescent="0.3">
      <c r="B6" s="297" t="s">
        <v>4</v>
      </c>
      <c r="C6" s="332"/>
      <c r="D6" s="333"/>
      <c r="E6" s="350"/>
      <c r="F6" s="350"/>
      <c r="H6">
        <v>2021</v>
      </c>
    </row>
    <row r="7" spans="1:15" ht="22.6" customHeight="1" x14ac:dyDescent="0.3">
      <c r="B7" s="297" t="s">
        <v>5</v>
      </c>
      <c r="C7" s="332"/>
      <c r="D7" s="333"/>
      <c r="E7" s="350"/>
      <c r="F7" s="350"/>
      <c r="H7">
        <v>2022</v>
      </c>
    </row>
    <row r="8" spans="1:15" ht="36" customHeight="1" x14ac:dyDescent="0.3">
      <c r="B8" s="327" t="s">
        <v>201</v>
      </c>
      <c r="C8" s="334" t="str">
        <f>IF(Yil&gt;0,VLOOKUP(VALUE(Yil&amp;1),AsgariUcret,2,0),"")</f>
        <v/>
      </c>
      <c r="D8" s="335"/>
      <c r="E8" s="350"/>
      <c r="F8" s="350"/>
      <c r="H8">
        <v>2023</v>
      </c>
    </row>
    <row r="9" spans="1:15" ht="61.5" customHeight="1" x14ac:dyDescent="0.3">
      <c r="B9" s="323" t="s">
        <v>196</v>
      </c>
      <c r="C9" s="351"/>
      <c r="D9" s="352"/>
      <c r="E9" s="350"/>
      <c r="F9" s="350"/>
      <c r="H9">
        <v>2024</v>
      </c>
    </row>
    <row r="10" spans="1:15" ht="27.7" customHeight="1" thickBot="1" x14ac:dyDescent="0.35">
      <c r="B10" s="324" t="s">
        <v>195</v>
      </c>
      <c r="C10" s="353">
        <f ca="1">TODAY()</f>
        <v>45653</v>
      </c>
      <c r="D10" s="354"/>
      <c r="E10" s="350"/>
      <c r="F10" s="350"/>
      <c r="H10">
        <v>2025</v>
      </c>
    </row>
    <row r="11" spans="1:15" ht="15.8" thickBot="1" x14ac:dyDescent="0.3"/>
    <row r="12" spans="1:15" ht="31.6" customHeight="1" thickBot="1" x14ac:dyDescent="0.3">
      <c r="A12" s="339" t="s">
        <v>6</v>
      </c>
      <c r="B12" s="340"/>
      <c r="C12" s="340"/>
      <c r="D12" s="340"/>
      <c r="E12" s="341"/>
      <c r="H12" s="342" t="s">
        <v>13</v>
      </c>
      <c r="I12" s="343"/>
      <c r="K12" s="331" t="s">
        <v>45</v>
      </c>
      <c r="L12" s="331"/>
      <c r="N12" s="25" t="s">
        <v>72</v>
      </c>
    </row>
    <row r="13" spans="1:15" s="20" customFormat="1" ht="21.1" customHeight="1" thickBot="1" x14ac:dyDescent="0.3">
      <c r="A13" s="220" t="s">
        <v>7</v>
      </c>
      <c r="B13" s="220" t="s">
        <v>8</v>
      </c>
      <c r="C13" s="220" t="s">
        <v>9</v>
      </c>
      <c r="D13" s="220" t="s">
        <v>163</v>
      </c>
      <c r="E13" s="220" t="s">
        <v>11</v>
      </c>
      <c r="H13" s="328">
        <v>20211</v>
      </c>
      <c r="I13" s="329">
        <v>3577.5</v>
      </c>
      <c r="J13" s="1"/>
      <c r="K13" s="328">
        <v>20211</v>
      </c>
      <c r="L13" s="329">
        <v>26831.25</v>
      </c>
      <c r="M13" s="1"/>
      <c r="N13" s="116">
        <v>1513</v>
      </c>
      <c r="O13" s="1"/>
    </row>
    <row r="14" spans="1:15" ht="18" customHeight="1" x14ac:dyDescent="0.25">
      <c r="A14" s="277">
        <v>1</v>
      </c>
      <c r="B14" s="278"/>
      <c r="C14" s="279"/>
      <c r="D14" s="280"/>
      <c r="E14" s="281"/>
      <c r="H14" s="328">
        <v>20212</v>
      </c>
      <c r="I14" s="329">
        <v>3577.5</v>
      </c>
      <c r="K14" s="328">
        <v>20212</v>
      </c>
      <c r="L14" s="329">
        <v>26831.25</v>
      </c>
    </row>
    <row r="15" spans="1:15" ht="18" customHeight="1" x14ac:dyDescent="0.25">
      <c r="A15" s="282">
        <v>2</v>
      </c>
      <c r="B15" s="195"/>
      <c r="C15" s="283"/>
      <c r="D15" s="284"/>
      <c r="E15" s="285"/>
      <c r="H15" s="328">
        <v>20221</v>
      </c>
      <c r="I15" s="329">
        <v>5004</v>
      </c>
      <c r="K15" s="328">
        <v>20221</v>
      </c>
      <c r="L15" s="329">
        <v>37530</v>
      </c>
    </row>
    <row r="16" spans="1:15" ht="18" customHeight="1" x14ac:dyDescent="0.25">
      <c r="A16" s="282">
        <v>3</v>
      </c>
      <c r="B16" s="195"/>
      <c r="C16" s="283"/>
      <c r="D16" s="284"/>
      <c r="E16" s="285"/>
      <c r="H16" s="328">
        <v>20222</v>
      </c>
      <c r="I16" s="329">
        <v>6471</v>
      </c>
      <c r="K16" s="328">
        <v>20222</v>
      </c>
      <c r="L16" s="329">
        <v>48532.5</v>
      </c>
      <c r="N16" t="s">
        <v>90</v>
      </c>
    </row>
    <row r="17" spans="1:14" ht="18" customHeight="1" x14ac:dyDescent="0.25">
      <c r="A17" s="282">
        <v>4</v>
      </c>
      <c r="B17" s="195"/>
      <c r="C17" s="283"/>
      <c r="D17" s="284"/>
      <c r="E17" s="285"/>
      <c r="H17" s="328">
        <v>20231</v>
      </c>
      <c r="I17" s="329">
        <v>10008</v>
      </c>
      <c r="K17" s="328">
        <v>20231</v>
      </c>
      <c r="L17" s="329">
        <v>75060</v>
      </c>
      <c r="N17" s="115" t="str">
        <f>CONCATENATE("'Proje ve Personel Bilgileri'!B$14:$B$",COUNTA(B14:B73)+14)</f>
        <v>'Proje ve Personel Bilgileri'!B$14:$B$14</v>
      </c>
    </row>
    <row r="18" spans="1:14" ht="18" customHeight="1" x14ac:dyDescent="0.25">
      <c r="A18" s="282">
        <v>5</v>
      </c>
      <c r="B18" s="195"/>
      <c r="C18" s="283"/>
      <c r="D18" s="284"/>
      <c r="E18" s="285"/>
      <c r="H18" s="328">
        <v>20232</v>
      </c>
      <c r="I18" s="329">
        <v>13414.5</v>
      </c>
      <c r="K18" s="328">
        <v>20232</v>
      </c>
      <c r="L18" s="329">
        <v>100608.9</v>
      </c>
    </row>
    <row r="19" spans="1:14" ht="18" customHeight="1" x14ac:dyDescent="0.25">
      <c r="A19" s="282">
        <v>6</v>
      </c>
      <c r="B19" s="195"/>
      <c r="C19" s="283"/>
      <c r="D19" s="284"/>
      <c r="E19" s="285"/>
      <c r="H19" s="328">
        <v>20241</v>
      </c>
      <c r="I19" s="329">
        <v>20002.5</v>
      </c>
      <c r="K19" s="328">
        <v>20241</v>
      </c>
      <c r="L19" s="329">
        <v>150018.9</v>
      </c>
      <c r="N19" t="s">
        <v>91</v>
      </c>
    </row>
    <row r="20" spans="1:14" ht="18" customHeight="1" x14ac:dyDescent="0.25">
      <c r="A20" s="282">
        <v>7</v>
      </c>
      <c r="B20" s="195"/>
      <c r="C20" s="283"/>
      <c r="D20" s="284"/>
      <c r="E20" s="285"/>
      <c r="H20" s="328">
        <v>20242</v>
      </c>
      <c r="I20" s="329">
        <v>20002.5</v>
      </c>
      <c r="K20" s="328">
        <v>20242</v>
      </c>
      <c r="L20" s="329">
        <v>150018.9</v>
      </c>
      <c r="N20" s="115" t="str">
        <f>CONCATENATE("'Proje ve Personel Bilgileri'!$B$14:$D$",COUNTA(B14:B73)+14)</f>
        <v>'Proje ve Personel Bilgileri'!$B$14:$D$14</v>
      </c>
    </row>
    <row r="21" spans="1:14" ht="18" customHeight="1" x14ac:dyDescent="0.25">
      <c r="A21" s="282">
        <v>8</v>
      </c>
      <c r="B21" s="195"/>
      <c r="C21" s="283"/>
      <c r="D21" s="284"/>
      <c r="E21" s="285"/>
      <c r="H21" s="328">
        <v>20251</v>
      </c>
      <c r="I21" s="329">
        <v>26005.5</v>
      </c>
      <c r="K21" s="328">
        <v>20251</v>
      </c>
      <c r="L21" s="329">
        <v>195041.5</v>
      </c>
    </row>
    <row r="22" spans="1:14" ht="18" customHeight="1" x14ac:dyDescent="0.25">
      <c r="A22" s="282">
        <v>9</v>
      </c>
      <c r="B22" s="195"/>
      <c r="C22" s="283"/>
      <c r="D22" s="284"/>
      <c r="E22" s="285"/>
      <c r="H22" s="328">
        <v>20252</v>
      </c>
      <c r="I22" s="329">
        <v>26005.5</v>
      </c>
      <c r="K22" s="328">
        <v>20252</v>
      </c>
      <c r="L22" s="329">
        <v>195041.5</v>
      </c>
    </row>
    <row r="23" spans="1:14" ht="18" customHeight="1" x14ac:dyDescent="0.25">
      <c r="A23" s="282">
        <v>10</v>
      </c>
      <c r="B23" s="195"/>
      <c r="C23" s="283"/>
      <c r="D23" s="284"/>
      <c r="E23" s="285"/>
      <c r="H23" s="328">
        <v>20261</v>
      </c>
      <c r="I23" s="329"/>
      <c r="K23" s="328">
        <v>20261</v>
      </c>
      <c r="L23" s="329"/>
    </row>
    <row r="24" spans="1:14" ht="18" customHeight="1" x14ac:dyDescent="0.25">
      <c r="A24" s="282">
        <v>11</v>
      </c>
      <c r="B24" s="195"/>
      <c r="C24" s="283"/>
      <c r="D24" s="284"/>
      <c r="E24" s="285"/>
      <c r="H24" s="328">
        <v>20262</v>
      </c>
      <c r="I24" s="329"/>
      <c r="K24" s="328">
        <v>20262</v>
      </c>
      <c r="L24" s="329"/>
    </row>
    <row r="25" spans="1:14" ht="18" customHeight="1" x14ac:dyDescent="0.25">
      <c r="A25" s="282">
        <v>12</v>
      </c>
      <c r="B25" s="195"/>
      <c r="C25" s="283"/>
      <c r="D25" s="284"/>
      <c r="E25" s="285"/>
      <c r="H25" s="286">
        <f>DATE(Yil,1,1)</f>
        <v>1</v>
      </c>
      <c r="I25" s="286">
        <f>DATE(Yil,12,31)</f>
        <v>366</v>
      </c>
    </row>
    <row r="26" spans="1:14" ht="18" customHeight="1" x14ac:dyDescent="0.25">
      <c r="A26" s="282">
        <v>13</v>
      </c>
      <c r="B26" s="195"/>
      <c r="C26" s="283"/>
      <c r="D26" s="284"/>
      <c r="E26" s="285"/>
    </row>
    <row r="27" spans="1:14" ht="18" customHeight="1" x14ac:dyDescent="0.25">
      <c r="A27" s="282">
        <v>14</v>
      </c>
      <c r="B27" s="195"/>
      <c r="C27" s="283"/>
      <c r="D27" s="284"/>
      <c r="E27" s="285"/>
    </row>
    <row r="28" spans="1:14" ht="18" customHeight="1" x14ac:dyDescent="0.25">
      <c r="A28" s="282">
        <v>15</v>
      </c>
      <c r="B28" s="195"/>
      <c r="C28" s="283"/>
      <c r="D28" s="284"/>
      <c r="E28" s="285"/>
    </row>
    <row r="29" spans="1:14" ht="18" customHeight="1" x14ac:dyDescent="0.25">
      <c r="A29" s="282">
        <v>16</v>
      </c>
      <c r="B29" s="195"/>
      <c r="C29" s="283"/>
      <c r="D29" s="284"/>
      <c r="E29" s="285"/>
    </row>
    <row r="30" spans="1:14" ht="18" customHeight="1" x14ac:dyDescent="0.25">
      <c r="A30" s="282">
        <v>17</v>
      </c>
      <c r="B30" s="195"/>
      <c r="C30" s="283"/>
      <c r="D30" s="284"/>
      <c r="E30" s="285"/>
    </row>
    <row r="31" spans="1:14" ht="18" customHeight="1" x14ac:dyDescent="0.25">
      <c r="A31" s="282">
        <v>18</v>
      </c>
      <c r="B31" s="195"/>
      <c r="C31" s="283"/>
      <c r="D31" s="284"/>
      <c r="E31" s="285"/>
    </row>
    <row r="32" spans="1:14" ht="18" customHeight="1" x14ac:dyDescent="0.25">
      <c r="A32" s="282">
        <v>19</v>
      </c>
      <c r="B32" s="195"/>
      <c r="C32" s="283"/>
      <c r="D32" s="284"/>
      <c r="E32" s="285"/>
    </row>
    <row r="33" spans="1:14" ht="18" customHeight="1" x14ac:dyDescent="0.25">
      <c r="A33" s="282">
        <v>20</v>
      </c>
      <c r="B33" s="195"/>
      <c r="C33" s="283"/>
      <c r="D33" s="284"/>
      <c r="E33" s="285"/>
    </row>
    <row r="34" spans="1:14" ht="18" customHeight="1" x14ac:dyDescent="0.25">
      <c r="A34" s="282">
        <v>21</v>
      </c>
      <c r="B34" s="195"/>
      <c r="C34" s="283"/>
      <c r="D34" s="284"/>
      <c r="E34" s="285"/>
    </row>
    <row r="35" spans="1:14" ht="18" customHeight="1" x14ac:dyDescent="0.25">
      <c r="A35" s="282">
        <v>22</v>
      </c>
      <c r="B35" s="195"/>
      <c r="C35" s="283"/>
      <c r="D35" s="284"/>
      <c r="E35" s="285"/>
    </row>
    <row r="36" spans="1:14" ht="18" customHeight="1" x14ac:dyDescent="0.25">
      <c r="A36" s="282">
        <v>23</v>
      </c>
      <c r="B36" s="195"/>
      <c r="C36" s="283"/>
      <c r="D36" s="284"/>
      <c r="E36" s="285"/>
    </row>
    <row r="37" spans="1:14" ht="18" customHeight="1" x14ac:dyDescent="0.25">
      <c r="A37" s="282">
        <v>24</v>
      </c>
      <c r="B37" s="195"/>
      <c r="C37" s="283"/>
      <c r="D37" s="284"/>
      <c r="E37" s="285"/>
      <c r="N37" s="287" t="s">
        <v>142</v>
      </c>
    </row>
    <row r="38" spans="1:14" ht="18" customHeight="1" x14ac:dyDescent="0.25">
      <c r="A38" s="282">
        <v>25</v>
      </c>
      <c r="B38" s="195"/>
      <c r="C38" s="283"/>
      <c r="D38" s="284"/>
      <c r="E38" s="285"/>
      <c r="N38" s="287" t="s">
        <v>143</v>
      </c>
    </row>
    <row r="39" spans="1:14" ht="18" customHeight="1" x14ac:dyDescent="0.25">
      <c r="A39" s="282">
        <v>26</v>
      </c>
      <c r="B39" s="195"/>
      <c r="C39" s="283"/>
      <c r="D39" s="284"/>
      <c r="E39" s="285"/>
      <c r="N39" s="288" t="s">
        <v>144</v>
      </c>
    </row>
    <row r="40" spans="1:14" ht="18" customHeight="1" x14ac:dyDescent="0.25">
      <c r="A40" s="282">
        <v>27</v>
      </c>
      <c r="B40" s="195"/>
      <c r="C40" s="283"/>
      <c r="D40" s="284"/>
      <c r="E40" s="285"/>
      <c r="N40" s="287" t="s">
        <v>186</v>
      </c>
    </row>
    <row r="41" spans="1:14" ht="18" customHeight="1" x14ac:dyDescent="0.25">
      <c r="A41" s="282">
        <v>28</v>
      </c>
      <c r="B41" s="195"/>
      <c r="C41" s="283"/>
      <c r="D41" s="284"/>
      <c r="E41" s="285"/>
      <c r="N41" s="287" t="s">
        <v>187</v>
      </c>
    </row>
    <row r="42" spans="1:14" ht="18" customHeight="1" x14ac:dyDescent="0.25">
      <c r="A42" s="282">
        <v>29</v>
      </c>
      <c r="B42" s="195"/>
      <c r="C42" s="283"/>
      <c r="D42" s="284"/>
      <c r="E42" s="285"/>
      <c r="N42" s="288" t="s">
        <v>145</v>
      </c>
    </row>
    <row r="43" spans="1:14" ht="18" customHeight="1" x14ac:dyDescent="0.25">
      <c r="A43" s="282">
        <v>30</v>
      </c>
      <c r="B43" s="195"/>
      <c r="C43" s="283"/>
      <c r="D43" s="284"/>
      <c r="E43" s="285"/>
      <c r="N43" s="287" t="s">
        <v>146</v>
      </c>
    </row>
    <row r="44" spans="1:14" ht="18" customHeight="1" x14ac:dyDescent="0.25">
      <c r="A44" s="282">
        <v>31</v>
      </c>
      <c r="B44" s="195"/>
      <c r="C44" s="283"/>
      <c r="D44" s="284"/>
      <c r="E44" s="285"/>
      <c r="N44" s="287" t="s">
        <v>147</v>
      </c>
    </row>
    <row r="45" spans="1:14" ht="18" customHeight="1" x14ac:dyDescent="0.25">
      <c r="A45" s="282">
        <v>32</v>
      </c>
      <c r="B45" s="195"/>
      <c r="C45" s="283"/>
      <c r="D45" s="284"/>
      <c r="E45" s="285"/>
      <c r="N45" s="287" t="s">
        <v>148</v>
      </c>
    </row>
    <row r="46" spans="1:14" ht="18" customHeight="1" x14ac:dyDescent="0.25">
      <c r="A46" s="282">
        <v>33</v>
      </c>
      <c r="B46" s="195"/>
      <c r="C46" s="283"/>
      <c r="D46" s="284"/>
      <c r="E46" s="285"/>
      <c r="N46" s="287" t="s">
        <v>149</v>
      </c>
    </row>
    <row r="47" spans="1:14" ht="18" customHeight="1" x14ac:dyDescent="0.25">
      <c r="A47" s="282">
        <v>34</v>
      </c>
      <c r="B47" s="195"/>
      <c r="C47" s="283"/>
      <c r="D47" s="284"/>
      <c r="E47" s="285"/>
      <c r="N47" s="287" t="s">
        <v>150</v>
      </c>
    </row>
    <row r="48" spans="1:14" ht="18" customHeight="1" x14ac:dyDescent="0.25">
      <c r="A48" s="282">
        <v>35</v>
      </c>
      <c r="B48" s="195"/>
      <c r="C48" s="283"/>
      <c r="D48" s="284"/>
      <c r="E48" s="285"/>
      <c r="N48" s="287" t="s">
        <v>151</v>
      </c>
    </row>
    <row r="49" spans="1:14" ht="18" customHeight="1" x14ac:dyDescent="0.25">
      <c r="A49" s="282">
        <v>36</v>
      </c>
      <c r="B49" s="195"/>
      <c r="C49" s="283"/>
      <c r="D49" s="284"/>
      <c r="E49" s="285"/>
      <c r="N49" s="288" t="s">
        <v>152</v>
      </c>
    </row>
    <row r="50" spans="1:14" ht="18" customHeight="1" x14ac:dyDescent="0.25">
      <c r="A50" s="282">
        <v>37</v>
      </c>
      <c r="B50" s="195"/>
      <c r="C50" s="283"/>
      <c r="D50" s="284"/>
      <c r="E50" s="285"/>
      <c r="N50" s="287" t="s">
        <v>153</v>
      </c>
    </row>
    <row r="51" spans="1:14" ht="18" customHeight="1" x14ac:dyDescent="0.25">
      <c r="A51" s="282">
        <v>38</v>
      </c>
      <c r="B51" s="195"/>
      <c r="C51" s="283"/>
      <c r="D51" s="284"/>
      <c r="E51" s="285"/>
      <c r="N51" s="287" t="s">
        <v>154</v>
      </c>
    </row>
    <row r="52" spans="1:14" ht="18" customHeight="1" x14ac:dyDescent="0.25">
      <c r="A52" s="282">
        <v>39</v>
      </c>
      <c r="B52" s="195"/>
      <c r="C52" s="283"/>
      <c r="D52" s="284"/>
      <c r="E52" s="285"/>
      <c r="N52" s="287" t="s">
        <v>155</v>
      </c>
    </row>
    <row r="53" spans="1:14" ht="18" customHeight="1" x14ac:dyDescent="0.25">
      <c r="A53" s="282">
        <v>40</v>
      </c>
      <c r="B53" s="195"/>
      <c r="C53" s="283"/>
      <c r="D53" s="284"/>
      <c r="E53" s="285"/>
      <c r="N53" s="287" t="s">
        <v>156</v>
      </c>
    </row>
    <row r="54" spans="1:14" ht="18" customHeight="1" x14ac:dyDescent="0.25">
      <c r="A54" s="282">
        <v>41</v>
      </c>
      <c r="B54" s="195"/>
      <c r="C54" s="283"/>
      <c r="D54" s="284"/>
      <c r="E54" s="285"/>
      <c r="N54" s="287" t="s">
        <v>188</v>
      </c>
    </row>
    <row r="55" spans="1:14" ht="18" customHeight="1" x14ac:dyDescent="0.25">
      <c r="A55" s="282">
        <v>42</v>
      </c>
      <c r="B55" s="195"/>
      <c r="C55" s="283"/>
      <c r="D55" s="284"/>
      <c r="E55" s="285"/>
    </row>
    <row r="56" spans="1:14" ht="18" customHeight="1" x14ac:dyDescent="0.25">
      <c r="A56" s="282">
        <v>43</v>
      </c>
      <c r="B56" s="195"/>
      <c r="C56" s="283"/>
      <c r="D56" s="284"/>
      <c r="E56" s="285"/>
    </row>
    <row r="57" spans="1:14" ht="18" customHeight="1" x14ac:dyDescent="0.25">
      <c r="A57" s="282">
        <v>44</v>
      </c>
      <c r="B57" s="195"/>
      <c r="C57" s="283"/>
      <c r="D57" s="284"/>
      <c r="E57" s="285"/>
    </row>
    <row r="58" spans="1:14" ht="18" customHeight="1" x14ac:dyDescent="0.25">
      <c r="A58" s="282">
        <v>45</v>
      </c>
      <c r="B58" s="195"/>
      <c r="C58" s="283"/>
      <c r="D58" s="284"/>
      <c r="E58" s="285"/>
    </row>
    <row r="59" spans="1:14" ht="18" customHeight="1" x14ac:dyDescent="0.25">
      <c r="A59" s="282">
        <v>46</v>
      </c>
      <c r="B59" s="195"/>
      <c r="C59" s="283"/>
      <c r="D59" s="284"/>
      <c r="E59" s="285"/>
    </row>
    <row r="60" spans="1:14" ht="18" customHeight="1" x14ac:dyDescent="0.25">
      <c r="A60" s="282">
        <v>47</v>
      </c>
      <c r="B60" s="195"/>
      <c r="C60" s="283"/>
      <c r="D60" s="284"/>
      <c r="E60" s="285"/>
    </row>
    <row r="61" spans="1:14" ht="18" customHeight="1" x14ac:dyDescent="0.25">
      <c r="A61" s="282">
        <v>48</v>
      </c>
      <c r="B61" s="195"/>
      <c r="C61" s="283"/>
      <c r="D61" s="284"/>
      <c r="E61" s="285"/>
    </row>
    <row r="62" spans="1:14" ht="18" customHeight="1" x14ac:dyDescent="0.25">
      <c r="A62" s="282">
        <v>49</v>
      </c>
      <c r="B62" s="195"/>
      <c r="C62" s="283"/>
      <c r="D62" s="284"/>
      <c r="E62" s="285"/>
    </row>
    <row r="63" spans="1:14" ht="18" customHeight="1" x14ac:dyDescent="0.25">
      <c r="A63" s="282">
        <v>50</v>
      </c>
      <c r="B63" s="195"/>
      <c r="C63" s="283"/>
      <c r="D63" s="284"/>
      <c r="E63" s="285"/>
    </row>
    <row r="64" spans="1:14" ht="18" customHeight="1" x14ac:dyDescent="0.25">
      <c r="A64" s="282">
        <v>51</v>
      </c>
      <c r="B64" s="195"/>
      <c r="C64" s="283"/>
      <c r="D64" s="284"/>
      <c r="E64" s="285"/>
    </row>
    <row r="65" spans="1:5" ht="18" customHeight="1" x14ac:dyDescent="0.25">
      <c r="A65" s="282">
        <v>52</v>
      </c>
      <c r="B65" s="195"/>
      <c r="C65" s="283"/>
      <c r="D65" s="284"/>
      <c r="E65" s="285"/>
    </row>
    <row r="66" spans="1:5" ht="18" customHeight="1" x14ac:dyDescent="0.25">
      <c r="A66" s="282">
        <v>53</v>
      </c>
      <c r="B66" s="195"/>
      <c r="C66" s="283"/>
      <c r="D66" s="284"/>
      <c r="E66" s="285"/>
    </row>
    <row r="67" spans="1:5" ht="18" customHeight="1" x14ac:dyDescent="0.25">
      <c r="A67" s="282">
        <v>54</v>
      </c>
      <c r="B67" s="195"/>
      <c r="C67" s="283"/>
      <c r="D67" s="284"/>
      <c r="E67" s="285"/>
    </row>
    <row r="68" spans="1:5" ht="18" customHeight="1" x14ac:dyDescent="0.25">
      <c r="A68" s="282">
        <v>55</v>
      </c>
      <c r="B68" s="195"/>
      <c r="C68" s="283"/>
      <c r="D68" s="284"/>
      <c r="E68" s="285"/>
    </row>
    <row r="69" spans="1:5" ht="18" customHeight="1" x14ac:dyDescent="0.25">
      <c r="A69" s="282">
        <v>56</v>
      </c>
      <c r="B69" s="195"/>
      <c r="C69" s="283"/>
      <c r="D69" s="284"/>
      <c r="E69" s="285"/>
    </row>
    <row r="70" spans="1:5" ht="18" customHeight="1" x14ac:dyDescent="0.25">
      <c r="A70" s="282">
        <v>57</v>
      </c>
      <c r="B70" s="195"/>
      <c r="C70" s="283"/>
      <c r="D70" s="284"/>
      <c r="E70" s="285"/>
    </row>
    <row r="71" spans="1:5" ht="18" customHeight="1" x14ac:dyDescent="0.25">
      <c r="A71" s="282">
        <v>58</v>
      </c>
      <c r="B71" s="195"/>
      <c r="C71" s="283"/>
      <c r="D71" s="284"/>
      <c r="E71" s="285"/>
    </row>
    <row r="72" spans="1:5" ht="18" customHeight="1" x14ac:dyDescent="0.25">
      <c r="A72" s="282">
        <v>59</v>
      </c>
      <c r="B72" s="195"/>
      <c r="C72" s="283"/>
      <c r="D72" s="284"/>
      <c r="E72" s="285"/>
    </row>
    <row r="73" spans="1:5" ht="18" customHeight="1" thickBot="1" x14ac:dyDescent="0.3">
      <c r="A73" s="289">
        <v>60</v>
      </c>
      <c r="B73" s="290"/>
      <c r="C73" s="291"/>
      <c r="D73" s="292"/>
      <c r="E73" s="293"/>
    </row>
  </sheetData>
  <sheetProtection algorithmName="SHA-512" hashValue="mcKnsNlRlXOCBRhmU2w4fxMX2jOJd7BuhA5Dy/P5zhv+Sc73ptFrtigXA+YpSDOf/KfRSkLegHWk2TZpXIp4HA==" saltValue="SocoeDv80gQFISoawOjphA==" spinCount="100000" sheet="1" objects="1" scenarios="1"/>
  <mergeCells count="15">
    <mergeCell ref="B1:D1"/>
    <mergeCell ref="A12:E12"/>
    <mergeCell ref="H12:I12"/>
    <mergeCell ref="C2:D2"/>
    <mergeCell ref="C3:D3"/>
    <mergeCell ref="C4:D4"/>
    <mergeCell ref="E2:F3"/>
    <mergeCell ref="C9:D9"/>
    <mergeCell ref="C10:D10"/>
    <mergeCell ref="E4:F10"/>
    <mergeCell ref="K12:L12"/>
    <mergeCell ref="C5:D5"/>
    <mergeCell ref="C6:D6"/>
    <mergeCell ref="C7:D7"/>
    <mergeCell ref="C8:D8"/>
  </mergeCells>
  <phoneticPr fontId="16" type="noConversion"/>
  <conditionalFormatting sqref="C2:C8">
    <cfRule type="expression" dxfId="2" priority="3">
      <formula>$C2=""</formula>
    </cfRule>
  </conditionalFormatting>
  <conditionalFormatting sqref="C9:C10">
    <cfRule type="expression" dxfId="1" priority="4" stopIfTrue="1">
      <formula>LEN($C9)&lt;1</formula>
    </cfRule>
  </conditionalFormatting>
  <dataValidations count="6">
    <dataValidation type="list" allowBlank="1" showInputMessage="1" showErrorMessage="1" prompt="SADECE emekli olan personel için &quot;EVET&quot; seçilmelidir. Emekli olmayan personel için lütfen seçim yapmayınız." sqref="E14:E73" xr:uid="{00000000-0002-0000-0000-000000000000}">
      <formula1>"EVET"</formula1>
    </dataValidation>
    <dataValidation type="list" allowBlank="1" showInputMessage="1" showErrorMessage="1" sqref="C4:D4" xr:uid="{00000000-0002-0000-0000-000001000000}">
      <formula1>Yıllar</formula1>
    </dataValidation>
    <dataValidation type="custom" allowBlank="1" showInputMessage="1" showErrorMessage="1" error="Bu excel dosyası sadece 1513 Destek Programında desteklenen projeler için kullanılabilir. Proje numarasını kontrol ediniz." prompt="Bu excel dosyası sadece 1513 Destek Programında desteklenen projeler için kullanılabilir." sqref="C2:D2" xr:uid="{00000000-0002-0000-0000-000002000000}">
      <formula1>AND(LEFT(C2,1)="6",LEN(ProjeNo)=7)</formula1>
    </dataValidation>
    <dataValidation allowBlank="1" showInputMessage="1" showErrorMessage="1" prompt="Tarihi gün/ay/yıl olarak giriniz." sqref="C5:D7" xr:uid="{00000000-0002-0000-0000-000003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C9" xr:uid="{00000000-0002-0000-0000-000004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C10" xr:uid="{00000000-0002-0000-0000-000005000000}">
      <formula1>1</formula1>
    </dataValidation>
  </dataValidations>
  <pageMargins left="0.51181102362204722" right="0.51181102362204722" top="0.74803149606299213" bottom="0.74803149606299213" header="0.31496062992125984" footer="0.31496062992125984"/>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6"/>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IF(Yil&gt;0,"TEMMUZ","")</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IF(Yil&gt;0,"TEMMUZ","")</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IF(Yil&gt;0,"TEMMUZ","")</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kuD91eM0nEx4/urRaUFjpXQf4GINONx+ie3P93aK45/l+FyqOv8Scl4q+kZiTfQ/s1uzzM2vRYp7bC32E/OkZw==" saltValue="aAOpC54JsmCb7dUdVYBiO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9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9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7"/>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IF(Yil&gt;0,"AĞUSTOS","")</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IF(Yil&gt;0,"AĞUSTOS","")</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IF(Yil&gt;0,"AĞUSTOS","")</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5PoNATzm4wWoFR4cZPbWX2frL/7vcSRjGim6Mbt0xwSzyWcu52G/b5bWc1kKL0mO3D9t7THU9EzgMu8zEihJOw==" saltValue="lM3Hd1sBOhhSpoMLo7NBog=="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A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A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9"/>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IF(Yil&gt;0,"EYLÜL","")</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IF(Yil&gt;0,"EYLÜL","")</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IF(Yil&gt;0,"EYLÜL","")</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KQPLSwV+Svg2ZTpErHTW6fTpGeKLM6avTOwvVzCrBANW/qkpBlvUr8Uio1zBHdRwG8UidvSa1PUreu/5PzrhGQ==" saltValue="NSUC8DKvCq1gUg82C8/SSQ=="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B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B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B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20"/>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IF(Yil&gt;0,"EKİM","")</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IF(Yil&gt;0,"EKİM","")</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IF(Yil&gt;0,"EKİM","")</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fgIZUZ+mhT8WULZxNm9LTj9wCA3zH2EgCCuewfw6J3zD3CQ1TQKqdM7tuLJKUsJdfqQ1+j9zqyt4C5pn5LN0Lg==" saltValue="2zGVuCk/Bkppx2u3TmWNa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C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C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C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21"/>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IF(Yil&gt;0,"KASIM","")</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IF(Yil&gt;0,"KASIM","")</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IF(Yil&gt;0,"KASIM","")</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HTv4z8kkt2ES3RyEJ5D42koeXs65YCcbpjzs8WH6dGDoPBTt8SXd+0HNulzuW/wPOrSCuapo4LS1nGgmygcM/Q==" saltValue="BBHxYPp3bm3a62bGru6Q/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D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D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D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16383" man="1"/>
    <brk id="64" max="9" man="1"/>
  </rowBreaks>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2"/>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IF(Yil&gt;0,"ARALIK","")</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IFERROR(IF(M8="EVET",VLOOKUP(VALUE(Yil&amp;2),SGKTAVAN,2,0)*0.2475,VLOOKUP(VALUE(Yil&amp;2),SGKTAVAN,2,0)*0.2075),0)</f>
        <v>0</v>
      </c>
      <c r="O8" s="120">
        <f t="shared" ref="O8:O27" si="2">IFERROR(IF(M8="EVET",0,VLOOKUP(VALUE(Yil&amp;2),SGKTAVAN,2,0)*0.02),0)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IF(Yil&gt;0,"ARALIK","")</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IFERROR(IF(M40="EVET",VLOOKUP(VALUE(Yil&amp;2),SGKTAVAN,2,0)*0.2475,VLOOKUP(VALUE(Yil&amp;2),SGKTAVAN,2,0)*0.2075),0)</f>
        <v>0</v>
      </c>
      <c r="O40" s="120">
        <f t="shared" ref="O40:O59" si="10">IFERROR(IF(M40="EVET",0,VLOOKUP(VALUE(Yil&amp;2),SGKTAVAN,2,0)*0.02),0)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IF(Yil&gt;0,"ARALIK","")</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IFERROR(IF(M72="EVET",VLOOKUP(VALUE(Yil&amp;2),SGKTAVAN,2,0)*0.2475,VLOOKUP(VALUE(Yil&amp;2),SGKTAVAN,2,0)*0.2075),0)</f>
        <v>0</v>
      </c>
      <c r="O72" s="120">
        <f t="shared" ref="O72:O91" si="18">IFERROR(IF(M72="EVET",0,VLOOKUP(VALUE(Yil&amp;2),SGKTAVAN,2,0)*0.02),0)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54+L4cT/fyN+Z+8XVfuOsxYxglVX6uaAL1/xMgAWWDB1O7OotQ28nzhInkx7NTcpjedAN2T4EveVS4Nwz9rXBA==" saltValue="jaLflPLEqSRX+V9iqA79sQ=="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E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E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E00-000002000000}">
      <formula1>0</formula1>
      <formula2>S8</formula2>
    </dataValidation>
  </dataValidations>
  <pageMargins left="0.59055118110236227" right="0.59055118110236227" top="0.74803149606299213" bottom="0.74803149606299213" header="0.31496062992125984" footer="0.31496062992125984"/>
  <pageSetup paperSize="9" scale="60" orientation="landscape" r:id="rId1"/>
  <rowBreaks count="1" manualBreakCount="1">
    <brk id="64" max="9" man="1"/>
  </rowBreaks>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1"/>
  <dimension ref="A1:AW96"/>
  <sheetViews>
    <sheetView zoomScale="70" zoomScaleNormal="70" workbookViewId="0">
      <selection activeCell="A9" sqref="A9"/>
    </sheetView>
  </sheetViews>
  <sheetFormatPr defaultColWidth="9.125" defaultRowHeight="14.3" x14ac:dyDescent="0.25"/>
  <cols>
    <col min="1" max="1" width="9.125" style="115"/>
    <col min="2" max="2" width="34.375" style="115" customWidth="1"/>
    <col min="3" max="3" width="7.75" style="115" customWidth="1"/>
    <col min="4" max="4" width="14.375" style="115" customWidth="1"/>
    <col min="5" max="5" width="7.75" style="115" customWidth="1"/>
    <col min="6" max="6" width="14.375" style="115" customWidth="1"/>
    <col min="7" max="7" width="7.75" style="115" customWidth="1"/>
    <col min="8" max="8" width="14.375" style="115" customWidth="1"/>
    <col min="9" max="9" width="7.75" style="115" customWidth="1"/>
    <col min="10" max="10" width="14.375" style="115" customWidth="1"/>
    <col min="11" max="11" width="7.75" style="115" customWidth="1"/>
    <col min="12" max="12" width="14.375" style="115" customWidth="1"/>
    <col min="13" max="13" width="7.75" style="115" customWidth="1"/>
    <col min="14" max="14" width="14.375" style="115" customWidth="1"/>
    <col min="15" max="15" width="7.75" style="115" customWidth="1"/>
    <col min="16" max="16" width="14.375" style="115" customWidth="1"/>
    <col min="17" max="17" width="7.75" style="115" customWidth="1"/>
    <col min="18" max="18" width="14.375" style="115" customWidth="1"/>
    <col min="19" max="19" width="7.75" style="115" customWidth="1"/>
    <col min="20" max="20" width="14.375" style="115" customWidth="1"/>
    <col min="21" max="21" width="7.75" style="115" customWidth="1"/>
    <col min="22" max="22" width="14.375" style="115" customWidth="1"/>
    <col min="23" max="23" width="7.75" style="115" customWidth="1"/>
    <col min="24" max="24" width="14.375" style="115" customWidth="1"/>
    <col min="25" max="25" width="7.75" style="115" customWidth="1"/>
    <col min="26" max="26" width="14.375" style="115" customWidth="1"/>
    <col min="27" max="27" width="11" style="115" customWidth="1"/>
    <col min="28" max="28" width="15.625" style="115" customWidth="1"/>
    <col min="29" max="29" width="9.625" style="115" customWidth="1"/>
    <col min="30" max="30" width="15.625" style="115" customWidth="1"/>
    <col min="31" max="31" width="7.625" style="115" customWidth="1"/>
    <col min="32" max="36" width="7.625" style="115" hidden="1" customWidth="1"/>
    <col min="37" max="37" width="9.125" style="115" hidden="1" customWidth="1"/>
    <col min="38" max="42" width="7.625" style="115" hidden="1" customWidth="1"/>
    <col min="43" max="43" width="9.125" style="115" hidden="1" customWidth="1"/>
    <col min="44" max="44" width="13.375" style="115" hidden="1" customWidth="1"/>
    <col min="45" max="47" width="9.125" style="115" hidden="1" customWidth="1"/>
    <col min="48" max="48" width="9.125" style="115"/>
    <col min="49" max="49" width="17.125" style="115" customWidth="1"/>
    <col min="50" max="16384" width="9.125" style="115"/>
  </cols>
  <sheetData>
    <row r="1" spans="1:49" ht="15.8" customHeight="1" x14ac:dyDescent="0.25">
      <c r="A1" s="389" t="s">
        <v>55</v>
      </c>
      <c r="B1" s="389"/>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U1" s="115" t="str">
        <f>CONCATENATE("A1:AD",SUM(AT:AT)*32)</f>
        <v>A1:AD32</v>
      </c>
    </row>
    <row r="2" spans="1:49" x14ac:dyDescent="0.25">
      <c r="A2" s="392" t="str">
        <f>IF(Yil&gt;0,CONCATENATE(Yil,"  yılına aittir."),"")</f>
        <v/>
      </c>
      <c r="B2" s="392"/>
      <c r="C2" s="392"/>
      <c r="D2" s="392"/>
      <c r="E2" s="392"/>
      <c r="F2" s="392"/>
      <c r="G2" s="392"/>
      <c r="H2" s="392"/>
      <c r="I2" s="392"/>
      <c r="J2" s="392"/>
      <c r="K2" s="392"/>
      <c r="L2" s="392"/>
      <c r="M2" s="392"/>
      <c r="N2" s="392"/>
      <c r="O2" s="392"/>
      <c r="P2" s="392"/>
      <c r="Q2" s="392"/>
      <c r="R2" s="392"/>
      <c r="S2" s="392"/>
      <c r="T2" s="392"/>
      <c r="U2" s="392"/>
      <c r="V2" s="392"/>
      <c r="W2" s="392"/>
      <c r="X2" s="392"/>
      <c r="Y2" s="392"/>
      <c r="Z2" s="392"/>
      <c r="AA2" s="392"/>
      <c r="AB2" s="392"/>
      <c r="AC2" s="392"/>
      <c r="AD2" s="392"/>
    </row>
    <row r="3" spans="1:49" ht="19.7" thickBot="1" x14ac:dyDescent="0.4">
      <c r="A3" s="393" t="s">
        <v>61</v>
      </c>
      <c r="B3" s="393"/>
      <c r="C3" s="393"/>
      <c r="D3" s="393"/>
      <c r="E3" s="393"/>
      <c r="F3" s="393"/>
      <c r="G3" s="393"/>
      <c r="H3" s="393"/>
      <c r="I3" s="393"/>
      <c r="J3" s="393"/>
      <c r="K3" s="393"/>
      <c r="L3" s="393"/>
      <c r="M3" s="393"/>
      <c r="N3" s="393"/>
      <c r="O3" s="393"/>
      <c r="P3" s="393"/>
      <c r="Q3" s="393"/>
      <c r="R3" s="393"/>
      <c r="S3" s="393"/>
      <c r="T3" s="393"/>
      <c r="U3" s="393"/>
      <c r="V3" s="393"/>
      <c r="W3" s="393"/>
      <c r="X3" s="393"/>
      <c r="Y3" s="393"/>
      <c r="Z3" s="393"/>
      <c r="AA3" s="393"/>
      <c r="AB3" s="393"/>
      <c r="AC3" s="393"/>
      <c r="AD3" s="393"/>
    </row>
    <row r="4" spans="1:49" ht="31.6" customHeight="1" thickBot="1" x14ac:dyDescent="0.3">
      <c r="A4" s="237" t="s">
        <v>1</v>
      </c>
      <c r="B4" s="394" t="str">
        <f>IF(ProjeNo&gt;0,ProjeNo,"")</f>
        <v/>
      </c>
      <c r="C4" s="395"/>
      <c r="D4" s="395"/>
      <c r="E4" s="395"/>
      <c r="F4" s="395"/>
      <c r="G4" s="395"/>
      <c r="H4" s="395"/>
      <c r="I4" s="395"/>
      <c r="J4" s="395"/>
      <c r="K4" s="395"/>
      <c r="L4" s="395"/>
      <c r="M4" s="395"/>
      <c r="N4" s="395"/>
      <c r="O4" s="395"/>
      <c r="P4" s="395"/>
      <c r="Q4" s="395"/>
      <c r="R4" s="395"/>
      <c r="S4" s="395"/>
      <c r="T4" s="395"/>
      <c r="U4" s="395"/>
      <c r="V4" s="395"/>
      <c r="W4" s="395"/>
      <c r="X4" s="395"/>
      <c r="Y4" s="395"/>
      <c r="Z4" s="395"/>
      <c r="AA4" s="395"/>
      <c r="AB4" s="395"/>
      <c r="AC4" s="395"/>
      <c r="AD4" s="396"/>
    </row>
    <row r="5" spans="1:49" ht="31.6" customHeight="1" thickBot="1" x14ac:dyDescent="0.3">
      <c r="A5" s="238" t="s">
        <v>12</v>
      </c>
      <c r="B5" s="399" t="str">
        <f>IF(ProjeAdi&gt;0,ProjeAdi,"")</f>
        <v/>
      </c>
      <c r="C5" s="400"/>
      <c r="D5" s="400"/>
      <c r="E5" s="400"/>
      <c r="F5" s="400"/>
      <c r="G5" s="400"/>
      <c r="H5" s="400"/>
      <c r="I5" s="400"/>
      <c r="J5" s="400"/>
      <c r="K5" s="400"/>
      <c r="L5" s="400"/>
      <c r="M5" s="400"/>
      <c r="N5" s="400"/>
      <c r="O5" s="400"/>
      <c r="P5" s="400"/>
      <c r="Q5" s="400"/>
      <c r="R5" s="400"/>
      <c r="S5" s="400"/>
      <c r="T5" s="400"/>
      <c r="U5" s="400"/>
      <c r="V5" s="400"/>
      <c r="W5" s="400"/>
      <c r="X5" s="400"/>
      <c r="Y5" s="400"/>
      <c r="Z5" s="400"/>
      <c r="AA5" s="400"/>
      <c r="AB5" s="400"/>
      <c r="AC5" s="400"/>
      <c r="AD5" s="401"/>
    </row>
    <row r="6" spans="1:49" ht="75.099999999999994" customHeight="1" thickBot="1" x14ac:dyDescent="0.3">
      <c r="A6" s="397" t="s">
        <v>7</v>
      </c>
      <c r="B6" s="390" t="s">
        <v>62</v>
      </c>
      <c r="C6" s="387" t="s">
        <v>127</v>
      </c>
      <c r="D6" s="388"/>
      <c r="E6" s="387" t="s">
        <v>129</v>
      </c>
      <c r="F6" s="388"/>
      <c r="G6" s="387" t="s">
        <v>130</v>
      </c>
      <c r="H6" s="388"/>
      <c r="I6" s="387" t="s">
        <v>131</v>
      </c>
      <c r="J6" s="388"/>
      <c r="K6" s="387" t="s">
        <v>132</v>
      </c>
      <c r="L6" s="388"/>
      <c r="M6" s="387" t="s">
        <v>133</v>
      </c>
      <c r="N6" s="388"/>
      <c r="O6" s="387" t="s">
        <v>134</v>
      </c>
      <c r="P6" s="388"/>
      <c r="Q6" s="387" t="s">
        <v>135</v>
      </c>
      <c r="R6" s="388"/>
      <c r="S6" s="387" t="s">
        <v>136</v>
      </c>
      <c r="T6" s="388"/>
      <c r="U6" s="387" t="s">
        <v>137</v>
      </c>
      <c r="V6" s="388"/>
      <c r="W6" s="387" t="s">
        <v>138</v>
      </c>
      <c r="X6" s="388"/>
      <c r="Y6" s="387" t="s">
        <v>139</v>
      </c>
      <c r="Z6" s="388"/>
      <c r="AA6" s="390" t="s">
        <v>56</v>
      </c>
      <c r="AB6" s="390" t="s">
        <v>57</v>
      </c>
      <c r="AC6" s="390" t="s">
        <v>58</v>
      </c>
      <c r="AD6" s="390" t="s">
        <v>59</v>
      </c>
      <c r="AE6" s="239"/>
      <c r="AF6" s="239"/>
      <c r="AL6" s="239"/>
      <c r="AW6" s="240"/>
    </row>
    <row r="7" spans="1:49" ht="49.6" customHeight="1" thickBot="1" x14ac:dyDescent="0.3">
      <c r="A7" s="398"/>
      <c r="B7" s="391"/>
      <c r="C7" s="241" t="s">
        <v>38</v>
      </c>
      <c r="D7" s="241" t="s">
        <v>60</v>
      </c>
      <c r="E7" s="241" t="s">
        <v>38</v>
      </c>
      <c r="F7" s="241" t="s">
        <v>60</v>
      </c>
      <c r="G7" s="241" t="s">
        <v>38</v>
      </c>
      <c r="H7" s="241" t="s">
        <v>60</v>
      </c>
      <c r="I7" s="241" t="s">
        <v>38</v>
      </c>
      <c r="J7" s="241" t="s">
        <v>60</v>
      </c>
      <c r="K7" s="241" t="s">
        <v>38</v>
      </c>
      <c r="L7" s="241" t="s">
        <v>60</v>
      </c>
      <c r="M7" s="241" t="s">
        <v>38</v>
      </c>
      <c r="N7" s="241" t="s">
        <v>60</v>
      </c>
      <c r="O7" s="241" t="s">
        <v>38</v>
      </c>
      <c r="P7" s="241" t="s">
        <v>60</v>
      </c>
      <c r="Q7" s="241" t="s">
        <v>38</v>
      </c>
      <c r="R7" s="241" t="s">
        <v>60</v>
      </c>
      <c r="S7" s="241" t="s">
        <v>38</v>
      </c>
      <c r="T7" s="241" t="s">
        <v>60</v>
      </c>
      <c r="U7" s="241" t="s">
        <v>38</v>
      </c>
      <c r="V7" s="241" t="s">
        <v>60</v>
      </c>
      <c r="W7" s="241" t="s">
        <v>38</v>
      </c>
      <c r="X7" s="241" t="s">
        <v>60</v>
      </c>
      <c r="Y7" s="241" t="s">
        <v>38</v>
      </c>
      <c r="Z7" s="241" t="s">
        <v>60</v>
      </c>
      <c r="AA7" s="391"/>
      <c r="AB7" s="391"/>
      <c r="AC7" s="391"/>
      <c r="AD7" s="391"/>
      <c r="AR7" s="242" t="s">
        <v>96</v>
      </c>
    </row>
    <row r="8" spans="1:49" ht="14.95" customHeight="1" x14ac:dyDescent="0.25">
      <c r="A8" s="243">
        <v>1</v>
      </c>
      <c r="B8" s="127" t="str">
        <f>IF('Proje ve Personel Bilgileri'!B14&gt;0,'Proje ve Personel Bilgileri'!B14,"")</f>
        <v/>
      </c>
      <c r="C8" s="128">
        <f>IF('G011A (Ocak)'!C8&lt;&gt;"",'G011A (Ocak)'!C8,0)</f>
        <v>0</v>
      </c>
      <c r="D8" s="129">
        <f>IF('G011A (Ocak)'!K8&lt;&gt;"",'G011A (Ocak)'!K8,0)</f>
        <v>0</v>
      </c>
      <c r="E8" s="128">
        <f>IF('G011A (Şubat)'!C8&lt;&gt;"",'G011A (Şubat)'!C8,0)</f>
        <v>0</v>
      </c>
      <c r="F8" s="129">
        <f>IF('G011A (Şubat)'!K8&lt;&gt;"",'G011A (Şubat)'!K8,0)</f>
        <v>0</v>
      </c>
      <c r="G8" s="128">
        <f>IF('G011A (Mart)'!C8&lt;&gt;"",'G011A (Mart)'!C8,0)</f>
        <v>0</v>
      </c>
      <c r="H8" s="129">
        <f>IF('G011A (Mart)'!K8&lt;&gt;"",'G011A (Mart)'!K8,0)</f>
        <v>0</v>
      </c>
      <c r="I8" s="128">
        <f>IF('G011A (Nisan)'!C8&lt;&gt;"",'G011A (Nisan)'!C8,0)</f>
        <v>0</v>
      </c>
      <c r="J8" s="129">
        <f>IF('G011A (Nisan)'!K8&lt;&gt;"",'G011A (Nisan)'!K8,0)</f>
        <v>0</v>
      </c>
      <c r="K8" s="128">
        <f>IF('G011A (Mayıs)'!C8&lt;&gt;"",'G011A (Mayıs)'!C8,0)</f>
        <v>0</v>
      </c>
      <c r="L8" s="129">
        <f>IF('G011A (Mayıs)'!K8&lt;&gt;"",'G011A (Mayıs)'!K8,0)</f>
        <v>0</v>
      </c>
      <c r="M8" s="128">
        <f>IF('G011A (Haziran)'!C8&lt;&gt;"",'G011A (Haziran)'!C8,0)</f>
        <v>0</v>
      </c>
      <c r="N8" s="129">
        <f>IF('G011A (Haziran)'!K8&lt;&gt;"",'G011A (Haziran)'!K8,0)</f>
        <v>0</v>
      </c>
      <c r="O8" s="128">
        <f>IF('G011A (Temmuz)'!C8&lt;&gt;"",'G011A (Temmuz)'!C8,0)</f>
        <v>0</v>
      </c>
      <c r="P8" s="129">
        <f>IF('G011A (Temmuz)'!K8&lt;&gt;"",'G011A (Temmuz)'!K8,0)</f>
        <v>0</v>
      </c>
      <c r="Q8" s="128">
        <f>IF('G011A (Ağustos)'!C8&lt;&gt;"",'G011A (Ağustos)'!C8,0)</f>
        <v>0</v>
      </c>
      <c r="R8" s="129">
        <f>IF('G011A (Ağustos)'!K8&lt;&gt;"",'G011A (Ağustos)'!K8,0)</f>
        <v>0</v>
      </c>
      <c r="S8" s="128">
        <f>IF('G011A (Eylül)'!C8&lt;&gt;"",'G011A (Eylül)'!C8,0)</f>
        <v>0</v>
      </c>
      <c r="T8" s="129">
        <f>IF('G011A (Eylül)'!K8&lt;&gt;"",'G011A (Eylül)'!K8,0)</f>
        <v>0</v>
      </c>
      <c r="U8" s="128">
        <f>IF('G011A (Ekim)'!C8&lt;&gt;"",'G011A (Ekim)'!C8,0)</f>
        <v>0</v>
      </c>
      <c r="V8" s="129">
        <f>IF('G011A (Ekim)'!K8&lt;&gt;"",'G011A (Ekim)'!K8,0)</f>
        <v>0</v>
      </c>
      <c r="W8" s="128">
        <f>IF('G011A (Kasım)'!C8&lt;&gt;"",'G011A (Kasım)'!C8,0)</f>
        <v>0</v>
      </c>
      <c r="X8" s="129">
        <f>IF('G011A (Kasım)'!K8&lt;&gt;"",'G011A (Kasım)'!K8,0)</f>
        <v>0</v>
      </c>
      <c r="Y8" s="128">
        <f>IF('G011A (Aralık)'!C8&lt;&gt;"",'G011A (Aralık)'!C8,0)</f>
        <v>0</v>
      </c>
      <c r="Z8" s="129">
        <f>IF('G011A (Aralık)'!K8&lt;&gt;"",'G011A (Aralık)'!K8,0)</f>
        <v>0</v>
      </c>
      <c r="AA8" s="130">
        <f>C8+E8+G8+I8+K8+M8+O8+Q8+S8+U8+W8+Y8</f>
        <v>0</v>
      </c>
      <c r="AB8" s="131">
        <f>D8+F8+H8+J8+L8+N8+P8+R8+T8+V8+X8+Z8</f>
        <v>0</v>
      </c>
      <c r="AC8" s="129">
        <f>IF(AA8=0,0,AA8/30)</f>
        <v>0</v>
      </c>
      <c r="AD8" s="132">
        <f>IF(AB8=0,0,AB8/AC8)</f>
        <v>0</v>
      </c>
      <c r="AF8" s="115">
        <f>IF(C8&gt;0,1,0)</f>
        <v>0</v>
      </c>
      <c r="AG8" s="115">
        <f>IF(E8&gt;0,1,0)</f>
        <v>0</v>
      </c>
      <c r="AH8" s="115">
        <f>IF(G8&gt;0,1,0)</f>
        <v>0</v>
      </c>
      <c r="AI8" s="115">
        <f>IF(I8&gt;0,1,0)</f>
        <v>0</v>
      </c>
      <c r="AJ8" s="115">
        <f>IF(K8&gt;0,1,0)</f>
        <v>0</v>
      </c>
      <c r="AK8" s="115">
        <f>IF(M8&gt;0,1,0)</f>
        <v>0</v>
      </c>
      <c r="AL8" s="115">
        <f>IF(O8&gt;0,1,0)</f>
        <v>0</v>
      </c>
      <c r="AM8" s="115">
        <f>IF(Q8&gt;0,1,0)</f>
        <v>0</v>
      </c>
      <c r="AN8" s="115">
        <f>IF(S8&gt;0,1,0)</f>
        <v>0</v>
      </c>
      <c r="AO8" s="115">
        <f>IF(U8&gt;0,1,0)</f>
        <v>0</v>
      </c>
      <c r="AP8" s="115">
        <f>IF(W8&gt;0,1,0)</f>
        <v>0</v>
      </c>
      <c r="AQ8" s="115">
        <f>IF(Y8&gt;0,1,0)</f>
        <v>0</v>
      </c>
      <c r="AR8" s="115">
        <f>SUM(AF8:AQ8)</f>
        <v>0</v>
      </c>
    </row>
    <row r="9" spans="1:49" x14ac:dyDescent="0.25">
      <c r="A9" s="244">
        <v>2</v>
      </c>
      <c r="B9" s="133" t="str">
        <f>IF('Proje ve Personel Bilgileri'!B15&gt;0,'Proje ve Personel Bilgileri'!B15,"")</f>
        <v/>
      </c>
      <c r="C9" s="134">
        <f>IF('G011A (Ocak)'!C9&lt;&gt;"",'G011A (Ocak)'!C9,0)</f>
        <v>0</v>
      </c>
      <c r="D9" s="135">
        <f>IF('G011A (Ocak)'!K9&lt;&gt;"",'G011A (Ocak)'!K9,0)</f>
        <v>0</v>
      </c>
      <c r="E9" s="136">
        <f>IF('G011A (Şubat)'!C9&lt;&gt;"",'G011A (Şubat)'!C9,0)</f>
        <v>0</v>
      </c>
      <c r="F9" s="137">
        <f>IF('G011A (Şubat)'!K9&lt;&gt;"",'G011A (Şubat)'!K9,0)</f>
        <v>0</v>
      </c>
      <c r="G9" s="136">
        <f>IF('G011A (Mart)'!C9&lt;&gt;"",'G011A (Mart)'!C9,0)</f>
        <v>0</v>
      </c>
      <c r="H9" s="137">
        <f>IF('G011A (Mart)'!K9&lt;&gt;"",'G011A (Mart)'!K9,0)</f>
        <v>0</v>
      </c>
      <c r="I9" s="136">
        <f>IF('G011A (Nisan)'!C9&lt;&gt;"",'G011A (Nisan)'!C9,0)</f>
        <v>0</v>
      </c>
      <c r="J9" s="137">
        <f>IF('G011A (Nisan)'!K9&lt;&gt;"",'G011A (Nisan)'!K9,0)</f>
        <v>0</v>
      </c>
      <c r="K9" s="136">
        <f>IF('G011A (Mayıs)'!C9&lt;&gt;"",'G011A (Mayıs)'!C9,0)</f>
        <v>0</v>
      </c>
      <c r="L9" s="137">
        <f>IF('G011A (Mayıs)'!K9&lt;&gt;"",'G011A (Mayıs)'!K9,0)</f>
        <v>0</v>
      </c>
      <c r="M9" s="136">
        <f>IF('G011A (Haziran)'!C9&lt;&gt;"",'G011A (Haziran)'!C9,0)</f>
        <v>0</v>
      </c>
      <c r="N9" s="137">
        <f>IF('G011A (Haziran)'!K9&lt;&gt;"",'G011A (Haziran)'!K9,0)</f>
        <v>0</v>
      </c>
      <c r="O9" s="136">
        <f>IF('G011A (Temmuz)'!C9&lt;&gt;"",'G011A (Temmuz)'!C9,0)</f>
        <v>0</v>
      </c>
      <c r="P9" s="137">
        <f>IF('G011A (Temmuz)'!K9&lt;&gt;"",'G011A (Temmuz)'!K9,0)</f>
        <v>0</v>
      </c>
      <c r="Q9" s="136">
        <f>IF('G011A (Ağustos)'!C9&lt;&gt;"",'G011A (Ağustos)'!C9,0)</f>
        <v>0</v>
      </c>
      <c r="R9" s="137">
        <f>IF('G011A (Ağustos)'!K9&lt;&gt;"",'G011A (Ağustos)'!K9,0)</f>
        <v>0</v>
      </c>
      <c r="S9" s="136">
        <f>IF('G011A (Eylül)'!C9&lt;&gt;"",'G011A (Eylül)'!C9,0)</f>
        <v>0</v>
      </c>
      <c r="T9" s="137">
        <f>IF('G011A (Eylül)'!K9&lt;&gt;"",'G011A (Eylül)'!K9,0)</f>
        <v>0</v>
      </c>
      <c r="U9" s="136">
        <f>IF('G011A (Ekim)'!C9&lt;&gt;"",'G011A (Ekim)'!C9,0)</f>
        <v>0</v>
      </c>
      <c r="V9" s="137">
        <f>IF('G011A (Ekim)'!K9&lt;&gt;"",'G011A (Ekim)'!K9,0)</f>
        <v>0</v>
      </c>
      <c r="W9" s="136">
        <f>IF('G011A (Kasım)'!C9&lt;&gt;"",'G011A (Kasım)'!C9,0)</f>
        <v>0</v>
      </c>
      <c r="X9" s="137">
        <f>IF('G011A (Kasım)'!K9&lt;&gt;"",'G011A (Kasım)'!K9,0)</f>
        <v>0</v>
      </c>
      <c r="Y9" s="136">
        <f>IF('G011A (Aralık)'!C9&lt;&gt;"",'G011A (Aralık)'!C9,0)</f>
        <v>0</v>
      </c>
      <c r="Z9" s="137">
        <f>IF('G011A (Aralık)'!K9&lt;&gt;"",'G011A (Aralık)'!K9,0)</f>
        <v>0</v>
      </c>
      <c r="AA9" s="134">
        <f t="shared" ref="AA9:AA27" si="0">C9+E9+G9+I9+K9+M9+O9+Q9+S9+U9+W9+Y9</f>
        <v>0</v>
      </c>
      <c r="AB9" s="135">
        <f t="shared" ref="AB9:AB27" si="1">D9+F9+H9+J9+L9+N9+P9+R9+T9+V9+X9+Z9</f>
        <v>0</v>
      </c>
      <c r="AC9" s="135">
        <f t="shared" ref="AC9:AC27" si="2">IF(AA9=0,0,AA9/30)</f>
        <v>0</v>
      </c>
      <c r="AD9" s="138">
        <f t="shared" ref="AD9:AD27" si="3">IF(AB9=0,0,AB9/AC9)</f>
        <v>0</v>
      </c>
      <c r="AF9" s="115">
        <f t="shared" ref="AF9:AF27" si="4">IF(C9&gt;0,1,0)</f>
        <v>0</v>
      </c>
      <c r="AG9" s="115">
        <f t="shared" ref="AG9:AG27" si="5">IF(E9&gt;0,1,0)</f>
        <v>0</v>
      </c>
      <c r="AH9" s="115">
        <f t="shared" ref="AH9:AH27" si="6">IF(G9&gt;0,1,0)</f>
        <v>0</v>
      </c>
      <c r="AI9" s="115">
        <f t="shared" ref="AI9:AI27" si="7">IF(I9&gt;0,1,0)</f>
        <v>0</v>
      </c>
      <c r="AJ9" s="115">
        <f t="shared" ref="AJ9:AJ27" si="8">IF(K9&gt;0,1,0)</f>
        <v>0</v>
      </c>
      <c r="AK9" s="115">
        <f t="shared" ref="AK9:AK27" si="9">IF(M9&gt;0,1,0)</f>
        <v>0</v>
      </c>
      <c r="AL9" s="115">
        <f t="shared" ref="AL9:AL27" si="10">IF(O9&gt;0,1,0)</f>
        <v>0</v>
      </c>
      <c r="AM9" s="115">
        <f t="shared" ref="AM9:AM27" si="11">IF(Q9&gt;0,1,0)</f>
        <v>0</v>
      </c>
      <c r="AN9" s="115">
        <f t="shared" ref="AN9:AN27" si="12">IF(S9&gt;0,1,0)</f>
        <v>0</v>
      </c>
      <c r="AO9" s="115">
        <f t="shared" ref="AO9:AO27" si="13">IF(U9&gt;0,1,0)</f>
        <v>0</v>
      </c>
      <c r="AP9" s="115">
        <f t="shared" ref="AP9:AP27" si="14">IF(W9&gt;0,1,0)</f>
        <v>0</v>
      </c>
      <c r="AQ9" s="115">
        <f t="shared" ref="AQ9:AQ27" si="15">IF(Y9&gt;0,1,0)</f>
        <v>0</v>
      </c>
      <c r="AR9" s="115">
        <f t="shared" ref="AR9:AR27" si="16">SUM(AF9:AQ9)</f>
        <v>0</v>
      </c>
    </row>
    <row r="10" spans="1:49" x14ac:dyDescent="0.25">
      <c r="A10" s="244">
        <v>3</v>
      </c>
      <c r="B10" s="133" t="str">
        <f>IF('Proje ve Personel Bilgileri'!B16&gt;0,'Proje ve Personel Bilgileri'!B16,"")</f>
        <v/>
      </c>
      <c r="C10" s="134">
        <f>IF('G011A (Ocak)'!C10&lt;&gt;"",'G011A (Ocak)'!C10,0)</f>
        <v>0</v>
      </c>
      <c r="D10" s="135">
        <f>IF('G011A (Ocak)'!K10&lt;&gt;"",'G011A (Ocak)'!K10,0)</f>
        <v>0</v>
      </c>
      <c r="E10" s="136">
        <f>IF('G011A (Şubat)'!C10&lt;&gt;"",'G011A (Şubat)'!C10,0)</f>
        <v>0</v>
      </c>
      <c r="F10" s="137">
        <f>IF('G011A (Şubat)'!K10&lt;&gt;"",'G011A (Şubat)'!K10,0)</f>
        <v>0</v>
      </c>
      <c r="G10" s="136">
        <f>IF('G011A (Mart)'!C10&lt;&gt;"",'G011A (Mart)'!C10,0)</f>
        <v>0</v>
      </c>
      <c r="H10" s="137">
        <f>IF('G011A (Mart)'!K10&lt;&gt;"",'G011A (Mart)'!K10,0)</f>
        <v>0</v>
      </c>
      <c r="I10" s="136">
        <f>IF('G011A (Nisan)'!C10&lt;&gt;"",'G011A (Nisan)'!C10,0)</f>
        <v>0</v>
      </c>
      <c r="J10" s="137">
        <f>IF('G011A (Nisan)'!K10&lt;&gt;"",'G011A (Nisan)'!K10,0)</f>
        <v>0</v>
      </c>
      <c r="K10" s="136">
        <f>IF('G011A (Mayıs)'!C10&lt;&gt;"",'G011A (Mayıs)'!C10,0)</f>
        <v>0</v>
      </c>
      <c r="L10" s="137">
        <f>IF('G011A (Mayıs)'!K10&lt;&gt;"",'G011A (Mayıs)'!K10,0)</f>
        <v>0</v>
      </c>
      <c r="M10" s="136">
        <f>IF('G011A (Haziran)'!C10&lt;&gt;"",'G011A (Haziran)'!C10,0)</f>
        <v>0</v>
      </c>
      <c r="N10" s="137">
        <f>IF('G011A (Haziran)'!K10&lt;&gt;"",'G011A (Haziran)'!K10,0)</f>
        <v>0</v>
      </c>
      <c r="O10" s="136">
        <f>IF('G011A (Temmuz)'!C10&lt;&gt;"",'G011A (Temmuz)'!C10,0)</f>
        <v>0</v>
      </c>
      <c r="P10" s="137">
        <f>IF('G011A (Temmuz)'!K10&lt;&gt;"",'G011A (Temmuz)'!K10,0)</f>
        <v>0</v>
      </c>
      <c r="Q10" s="136">
        <f>IF('G011A (Ağustos)'!C10&lt;&gt;"",'G011A (Ağustos)'!C10,0)</f>
        <v>0</v>
      </c>
      <c r="R10" s="137">
        <f>IF('G011A (Ağustos)'!K10&lt;&gt;"",'G011A (Ağustos)'!K10,0)</f>
        <v>0</v>
      </c>
      <c r="S10" s="136">
        <f>IF('G011A (Eylül)'!C10&lt;&gt;"",'G011A (Eylül)'!C10,0)</f>
        <v>0</v>
      </c>
      <c r="T10" s="137">
        <f>IF('G011A (Eylül)'!K10&lt;&gt;"",'G011A (Eylül)'!K10,0)</f>
        <v>0</v>
      </c>
      <c r="U10" s="136">
        <f>IF('G011A (Ekim)'!C10&lt;&gt;"",'G011A (Ekim)'!C10,0)</f>
        <v>0</v>
      </c>
      <c r="V10" s="137">
        <f>IF('G011A (Ekim)'!K10&lt;&gt;"",'G011A (Ekim)'!K10,0)</f>
        <v>0</v>
      </c>
      <c r="W10" s="136">
        <f>IF('G011A (Kasım)'!C10&lt;&gt;"",'G011A (Kasım)'!C10,0)</f>
        <v>0</v>
      </c>
      <c r="X10" s="137">
        <f>IF('G011A (Kasım)'!K10&lt;&gt;"",'G011A (Kasım)'!K10,0)</f>
        <v>0</v>
      </c>
      <c r="Y10" s="136">
        <f>IF('G011A (Aralık)'!C10&lt;&gt;"",'G011A (Aralık)'!C10,0)</f>
        <v>0</v>
      </c>
      <c r="Z10" s="137">
        <f>IF('G011A (Aralık)'!K10&lt;&gt;"",'G011A (Aralık)'!K10,0)</f>
        <v>0</v>
      </c>
      <c r="AA10" s="134">
        <f t="shared" si="0"/>
        <v>0</v>
      </c>
      <c r="AB10" s="135">
        <f t="shared" si="1"/>
        <v>0</v>
      </c>
      <c r="AC10" s="135">
        <f t="shared" si="2"/>
        <v>0</v>
      </c>
      <c r="AD10" s="138">
        <f t="shared" si="3"/>
        <v>0</v>
      </c>
      <c r="AF10" s="115">
        <f t="shared" si="4"/>
        <v>0</v>
      </c>
      <c r="AG10" s="115">
        <f t="shared" si="5"/>
        <v>0</v>
      </c>
      <c r="AH10" s="115">
        <f t="shared" si="6"/>
        <v>0</v>
      </c>
      <c r="AI10" s="115">
        <f t="shared" si="7"/>
        <v>0</v>
      </c>
      <c r="AJ10" s="115">
        <f t="shared" si="8"/>
        <v>0</v>
      </c>
      <c r="AK10" s="115">
        <f t="shared" si="9"/>
        <v>0</v>
      </c>
      <c r="AL10" s="115">
        <f t="shared" si="10"/>
        <v>0</v>
      </c>
      <c r="AM10" s="115">
        <f t="shared" si="11"/>
        <v>0</v>
      </c>
      <c r="AN10" s="115">
        <f t="shared" si="12"/>
        <v>0</v>
      </c>
      <c r="AO10" s="115">
        <f t="shared" si="13"/>
        <v>0</v>
      </c>
      <c r="AP10" s="115">
        <f t="shared" si="14"/>
        <v>0</v>
      </c>
      <c r="AQ10" s="115">
        <f t="shared" si="15"/>
        <v>0</v>
      </c>
      <c r="AR10" s="115">
        <f t="shared" si="16"/>
        <v>0</v>
      </c>
    </row>
    <row r="11" spans="1:49" x14ac:dyDescent="0.25">
      <c r="A11" s="244">
        <v>4</v>
      </c>
      <c r="B11" s="133" t="str">
        <f>IF('Proje ve Personel Bilgileri'!B17&gt;0,'Proje ve Personel Bilgileri'!B17,"")</f>
        <v/>
      </c>
      <c r="C11" s="134">
        <f>IF('G011A (Ocak)'!C11&lt;&gt;"",'G011A (Ocak)'!C11,0)</f>
        <v>0</v>
      </c>
      <c r="D11" s="135">
        <f>IF('G011A (Ocak)'!K11&lt;&gt;"",'G011A (Ocak)'!K11,0)</f>
        <v>0</v>
      </c>
      <c r="E11" s="136">
        <f>IF('G011A (Şubat)'!C11&lt;&gt;"",'G011A (Şubat)'!C11,0)</f>
        <v>0</v>
      </c>
      <c r="F11" s="137">
        <f>IF('G011A (Şubat)'!K11&lt;&gt;"",'G011A (Şubat)'!K11,0)</f>
        <v>0</v>
      </c>
      <c r="G11" s="136">
        <f>IF('G011A (Mart)'!C11&lt;&gt;"",'G011A (Mart)'!C11,0)</f>
        <v>0</v>
      </c>
      <c r="H11" s="137">
        <f>IF('G011A (Mart)'!K11&lt;&gt;"",'G011A (Mart)'!K11,0)</f>
        <v>0</v>
      </c>
      <c r="I11" s="136">
        <f>IF('G011A (Nisan)'!C11&lt;&gt;"",'G011A (Nisan)'!C11,0)</f>
        <v>0</v>
      </c>
      <c r="J11" s="137">
        <f>IF('G011A (Nisan)'!K11&lt;&gt;"",'G011A (Nisan)'!K11,0)</f>
        <v>0</v>
      </c>
      <c r="K11" s="136">
        <f>IF('G011A (Mayıs)'!C11&lt;&gt;"",'G011A (Mayıs)'!C11,0)</f>
        <v>0</v>
      </c>
      <c r="L11" s="137">
        <f>IF('G011A (Mayıs)'!K11&lt;&gt;"",'G011A (Mayıs)'!K11,0)</f>
        <v>0</v>
      </c>
      <c r="M11" s="136">
        <f>IF('G011A (Haziran)'!C11&lt;&gt;"",'G011A (Haziran)'!C11,0)</f>
        <v>0</v>
      </c>
      <c r="N11" s="137">
        <f>IF('G011A (Haziran)'!K11&lt;&gt;"",'G011A (Haziran)'!K11,0)</f>
        <v>0</v>
      </c>
      <c r="O11" s="136">
        <f>IF('G011A (Temmuz)'!C11&lt;&gt;"",'G011A (Temmuz)'!C11,0)</f>
        <v>0</v>
      </c>
      <c r="P11" s="137">
        <f>IF('G011A (Temmuz)'!K11&lt;&gt;"",'G011A (Temmuz)'!K11,0)</f>
        <v>0</v>
      </c>
      <c r="Q11" s="136">
        <f>IF('G011A (Ağustos)'!C11&lt;&gt;"",'G011A (Ağustos)'!C11,0)</f>
        <v>0</v>
      </c>
      <c r="R11" s="137">
        <f>IF('G011A (Ağustos)'!K11&lt;&gt;"",'G011A (Ağustos)'!K11,0)</f>
        <v>0</v>
      </c>
      <c r="S11" s="136">
        <f>IF('G011A (Eylül)'!C11&lt;&gt;"",'G011A (Eylül)'!C11,0)</f>
        <v>0</v>
      </c>
      <c r="T11" s="137">
        <f>IF('G011A (Eylül)'!K11&lt;&gt;"",'G011A (Eylül)'!K11,0)</f>
        <v>0</v>
      </c>
      <c r="U11" s="136">
        <f>IF('G011A (Ekim)'!C11&lt;&gt;"",'G011A (Ekim)'!C11,0)</f>
        <v>0</v>
      </c>
      <c r="V11" s="137">
        <f>IF('G011A (Ekim)'!K11&lt;&gt;"",'G011A (Ekim)'!K11,0)</f>
        <v>0</v>
      </c>
      <c r="W11" s="136">
        <f>IF('G011A (Kasım)'!C11&lt;&gt;"",'G011A (Kasım)'!C11,0)</f>
        <v>0</v>
      </c>
      <c r="X11" s="137">
        <f>IF('G011A (Kasım)'!K11&lt;&gt;"",'G011A (Kasım)'!K11,0)</f>
        <v>0</v>
      </c>
      <c r="Y11" s="136">
        <f>IF('G011A (Aralık)'!C11&lt;&gt;"",'G011A (Aralık)'!C11,0)</f>
        <v>0</v>
      </c>
      <c r="Z11" s="137">
        <f>IF('G011A (Aralık)'!K11&lt;&gt;"",'G011A (Aralık)'!K11,0)</f>
        <v>0</v>
      </c>
      <c r="AA11" s="134">
        <f t="shared" si="0"/>
        <v>0</v>
      </c>
      <c r="AB11" s="135">
        <f t="shared" si="1"/>
        <v>0</v>
      </c>
      <c r="AC11" s="135">
        <f t="shared" si="2"/>
        <v>0</v>
      </c>
      <c r="AD11" s="138">
        <f t="shared" si="3"/>
        <v>0</v>
      </c>
      <c r="AF11" s="115">
        <f t="shared" si="4"/>
        <v>0</v>
      </c>
      <c r="AG11" s="115">
        <f t="shared" si="5"/>
        <v>0</v>
      </c>
      <c r="AH11" s="115">
        <f t="shared" si="6"/>
        <v>0</v>
      </c>
      <c r="AI11" s="115">
        <f t="shared" si="7"/>
        <v>0</v>
      </c>
      <c r="AJ11" s="115">
        <f t="shared" si="8"/>
        <v>0</v>
      </c>
      <c r="AK11" s="115">
        <f t="shared" si="9"/>
        <v>0</v>
      </c>
      <c r="AL11" s="115">
        <f t="shared" si="10"/>
        <v>0</v>
      </c>
      <c r="AM11" s="115">
        <f t="shared" si="11"/>
        <v>0</v>
      </c>
      <c r="AN11" s="115">
        <f t="shared" si="12"/>
        <v>0</v>
      </c>
      <c r="AO11" s="115">
        <f t="shared" si="13"/>
        <v>0</v>
      </c>
      <c r="AP11" s="115">
        <f t="shared" si="14"/>
        <v>0</v>
      </c>
      <c r="AQ11" s="115">
        <f t="shared" si="15"/>
        <v>0</v>
      </c>
      <c r="AR11" s="115">
        <f t="shared" si="16"/>
        <v>0</v>
      </c>
    </row>
    <row r="12" spans="1:49" x14ac:dyDescent="0.25">
      <c r="A12" s="244">
        <v>5</v>
      </c>
      <c r="B12" s="133" t="str">
        <f>IF('Proje ve Personel Bilgileri'!B18&gt;0,'Proje ve Personel Bilgileri'!B18,"")</f>
        <v/>
      </c>
      <c r="C12" s="134">
        <f>IF('G011A (Ocak)'!C12&lt;&gt;"",'G011A (Ocak)'!C12,0)</f>
        <v>0</v>
      </c>
      <c r="D12" s="135">
        <f>IF('G011A (Ocak)'!K12&lt;&gt;"",'G011A (Ocak)'!K12,0)</f>
        <v>0</v>
      </c>
      <c r="E12" s="136">
        <f>IF('G011A (Şubat)'!C12&lt;&gt;"",'G011A (Şubat)'!C12,0)</f>
        <v>0</v>
      </c>
      <c r="F12" s="137">
        <f>IF('G011A (Şubat)'!K12&lt;&gt;"",'G011A (Şubat)'!K12,0)</f>
        <v>0</v>
      </c>
      <c r="G12" s="136">
        <f>IF('G011A (Mart)'!C12&lt;&gt;"",'G011A (Mart)'!C12,0)</f>
        <v>0</v>
      </c>
      <c r="H12" s="137">
        <f>IF('G011A (Mart)'!K12&lt;&gt;"",'G011A (Mart)'!K12,0)</f>
        <v>0</v>
      </c>
      <c r="I12" s="136">
        <f>IF('G011A (Nisan)'!C12&lt;&gt;"",'G011A (Nisan)'!C12,0)</f>
        <v>0</v>
      </c>
      <c r="J12" s="137">
        <f>IF('G011A (Nisan)'!K12&lt;&gt;"",'G011A (Nisan)'!K12,0)</f>
        <v>0</v>
      </c>
      <c r="K12" s="136">
        <f>IF('G011A (Mayıs)'!C12&lt;&gt;"",'G011A (Mayıs)'!C12,0)</f>
        <v>0</v>
      </c>
      <c r="L12" s="137">
        <f>IF('G011A (Mayıs)'!K12&lt;&gt;"",'G011A (Mayıs)'!K12,0)</f>
        <v>0</v>
      </c>
      <c r="M12" s="136">
        <f>IF('G011A (Haziran)'!C12&lt;&gt;"",'G011A (Haziran)'!C12,0)</f>
        <v>0</v>
      </c>
      <c r="N12" s="137">
        <f>IF('G011A (Haziran)'!K12&lt;&gt;"",'G011A (Haziran)'!K12,0)</f>
        <v>0</v>
      </c>
      <c r="O12" s="136">
        <f>IF('G011A (Temmuz)'!C12&lt;&gt;"",'G011A (Temmuz)'!C12,0)</f>
        <v>0</v>
      </c>
      <c r="P12" s="137">
        <f>IF('G011A (Temmuz)'!K12&lt;&gt;"",'G011A (Temmuz)'!K12,0)</f>
        <v>0</v>
      </c>
      <c r="Q12" s="136">
        <f>IF('G011A (Ağustos)'!C12&lt;&gt;"",'G011A (Ağustos)'!C12,0)</f>
        <v>0</v>
      </c>
      <c r="R12" s="137">
        <f>IF('G011A (Ağustos)'!K12&lt;&gt;"",'G011A (Ağustos)'!K12,0)</f>
        <v>0</v>
      </c>
      <c r="S12" s="136">
        <f>IF('G011A (Eylül)'!C12&lt;&gt;"",'G011A (Eylül)'!C12,0)</f>
        <v>0</v>
      </c>
      <c r="T12" s="137">
        <f>IF('G011A (Eylül)'!K12&lt;&gt;"",'G011A (Eylül)'!K12,0)</f>
        <v>0</v>
      </c>
      <c r="U12" s="136">
        <f>IF('G011A (Ekim)'!C12&lt;&gt;"",'G011A (Ekim)'!C12,0)</f>
        <v>0</v>
      </c>
      <c r="V12" s="137">
        <f>IF('G011A (Ekim)'!K12&lt;&gt;"",'G011A (Ekim)'!K12,0)</f>
        <v>0</v>
      </c>
      <c r="W12" s="136">
        <f>IF('G011A (Kasım)'!C12&lt;&gt;"",'G011A (Kasım)'!C12,0)</f>
        <v>0</v>
      </c>
      <c r="X12" s="137">
        <f>IF('G011A (Kasım)'!K12&lt;&gt;"",'G011A (Kasım)'!K12,0)</f>
        <v>0</v>
      </c>
      <c r="Y12" s="136">
        <f>IF('G011A (Aralık)'!C12&lt;&gt;"",'G011A (Aralık)'!C12,0)</f>
        <v>0</v>
      </c>
      <c r="Z12" s="137">
        <f>IF('G011A (Aralık)'!K12&lt;&gt;"",'G011A (Aralık)'!K12,0)</f>
        <v>0</v>
      </c>
      <c r="AA12" s="134">
        <f t="shared" si="0"/>
        <v>0</v>
      </c>
      <c r="AB12" s="135">
        <f t="shared" si="1"/>
        <v>0</v>
      </c>
      <c r="AC12" s="135">
        <f t="shared" si="2"/>
        <v>0</v>
      </c>
      <c r="AD12" s="138">
        <f t="shared" si="3"/>
        <v>0</v>
      </c>
      <c r="AF12" s="115">
        <f t="shared" si="4"/>
        <v>0</v>
      </c>
      <c r="AG12" s="115">
        <f t="shared" si="5"/>
        <v>0</v>
      </c>
      <c r="AH12" s="115">
        <f t="shared" si="6"/>
        <v>0</v>
      </c>
      <c r="AI12" s="115">
        <f t="shared" si="7"/>
        <v>0</v>
      </c>
      <c r="AJ12" s="115">
        <f t="shared" si="8"/>
        <v>0</v>
      </c>
      <c r="AK12" s="115">
        <f t="shared" si="9"/>
        <v>0</v>
      </c>
      <c r="AL12" s="115">
        <f t="shared" si="10"/>
        <v>0</v>
      </c>
      <c r="AM12" s="115">
        <f t="shared" si="11"/>
        <v>0</v>
      </c>
      <c r="AN12" s="115">
        <f t="shared" si="12"/>
        <v>0</v>
      </c>
      <c r="AO12" s="115">
        <f t="shared" si="13"/>
        <v>0</v>
      </c>
      <c r="AP12" s="115">
        <f t="shared" si="14"/>
        <v>0</v>
      </c>
      <c r="AQ12" s="115">
        <f t="shared" si="15"/>
        <v>0</v>
      </c>
      <c r="AR12" s="115">
        <f t="shared" si="16"/>
        <v>0</v>
      </c>
    </row>
    <row r="13" spans="1:49" x14ac:dyDescent="0.25">
      <c r="A13" s="244">
        <v>6</v>
      </c>
      <c r="B13" s="133" t="str">
        <f>IF('Proje ve Personel Bilgileri'!B19&gt;0,'Proje ve Personel Bilgileri'!B19,"")</f>
        <v/>
      </c>
      <c r="C13" s="134">
        <f>IF('G011A (Ocak)'!C13&lt;&gt;"",'G011A (Ocak)'!C13,0)</f>
        <v>0</v>
      </c>
      <c r="D13" s="135">
        <f>IF('G011A (Ocak)'!K13&lt;&gt;"",'G011A (Ocak)'!K13,0)</f>
        <v>0</v>
      </c>
      <c r="E13" s="136">
        <f>IF('G011A (Şubat)'!C13&lt;&gt;"",'G011A (Şubat)'!C13,0)</f>
        <v>0</v>
      </c>
      <c r="F13" s="137">
        <f>IF('G011A (Şubat)'!K13&lt;&gt;"",'G011A (Şubat)'!K13,0)</f>
        <v>0</v>
      </c>
      <c r="G13" s="136">
        <f>IF('G011A (Mart)'!C13&lt;&gt;"",'G011A (Mart)'!C13,0)</f>
        <v>0</v>
      </c>
      <c r="H13" s="137">
        <f>IF('G011A (Mart)'!K13&lt;&gt;"",'G011A (Mart)'!K13,0)</f>
        <v>0</v>
      </c>
      <c r="I13" s="136">
        <f>IF('G011A (Nisan)'!C13&lt;&gt;"",'G011A (Nisan)'!C13,0)</f>
        <v>0</v>
      </c>
      <c r="J13" s="137">
        <f>IF('G011A (Nisan)'!K13&lt;&gt;"",'G011A (Nisan)'!K13,0)</f>
        <v>0</v>
      </c>
      <c r="K13" s="136">
        <f>IF('G011A (Mayıs)'!C13&lt;&gt;"",'G011A (Mayıs)'!C13,0)</f>
        <v>0</v>
      </c>
      <c r="L13" s="137">
        <f>IF('G011A (Mayıs)'!K13&lt;&gt;"",'G011A (Mayıs)'!K13,0)</f>
        <v>0</v>
      </c>
      <c r="M13" s="136">
        <f>IF('G011A (Haziran)'!C13&lt;&gt;"",'G011A (Haziran)'!C13,0)</f>
        <v>0</v>
      </c>
      <c r="N13" s="137">
        <f>IF('G011A (Haziran)'!K13&lt;&gt;"",'G011A (Haziran)'!K13,0)</f>
        <v>0</v>
      </c>
      <c r="O13" s="136">
        <f>IF('G011A (Temmuz)'!C13&lt;&gt;"",'G011A (Temmuz)'!C13,0)</f>
        <v>0</v>
      </c>
      <c r="P13" s="137">
        <f>IF('G011A (Temmuz)'!K13&lt;&gt;"",'G011A (Temmuz)'!K13,0)</f>
        <v>0</v>
      </c>
      <c r="Q13" s="136">
        <f>IF('G011A (Ağustos)'!C13&lt;&gt;"",'G011A (Ağustos)'!C13,0)</f>
        <v>0</v>
      </c>
      <c r="R13" s="137">
        <f>IF('G011A (Ağustos)'!K13&lt;&gt;"",'G011A (Ağustos)'!K13,0)</f>
        <v>0</v>
      </c>
      <c r="S13" s="136">
        <f>IF('G011A (Eylül)'!C13&lt;&gt;"",'G011A (Eylül)'!C13,0)</f>
        <v>0</v>
      </c>
      <c r="T13" s="137">
        <f>IF('G011A (Eylül)'!K13&lt;&gt;"",'G011A (Eylül)'!K13,0)</f>
        <v>0</v>
      </c>
      <c r="U13" s="136">
        <f>IF('G011A (Ekim)'!C13&lt;&gt;"",'G011A (Ekim)'!C13,0)</f>
        <v>0</v>
      </c>
      <c r="V13" s="137">
        <f>IF('G011A (Ekim)'!K13&lt;&gt;"",'G011A (Ekim)'!K13,0)</f>
        <v>0</v>
      </c>
      <c r="W13" s="136">
        <f>IF('G011A (Kasım)'!C13&lt;&gt;"",'G011A (Kasım)'!C13,0)</f>
        <v>0</v>
      </c>
      <c r="X13" s="137">
        <f>IF('G011A (Kasım)'!K13&lt;&gt;"",'G011A (Kasım)'!K13,0)</f>
        <v>0</v>
      </c>
      <c r="Y13" s="136">
        <f>IF('G011A (Aralık)'!C13&lt;&gt;"",'G011A (Aralık)'!C13,0)</f>
        <v>0</v>
      </c>
      <c r="Z13" s="137">
        <f>IF('G011A (Aralık)'!K13&lt;&gt;"",'G011A (Aralık)'!K13,0)</f>
        <v>0</v>
      </c>
      <c r="AA13" s="134">
        <f t="shared" si="0"/>
        <v>0</v>
      </c>
      <c r="AB13" s="135">
        <f t="shared" si="1"/>
        <v>0</v>
      </c>
      <c r="AC13" s="135">
        <f t="shared" si="2"/>
        <v>0</v>
      </c>
      <c r="AD13" s="138">
        <f t="shared" si="3"/>
        <v>0</v>
      </c>
      <c r="AF13" s="115">
        <f t="shared" si="4"/>
        <v>0</v>
      </c>
      <c r="AG13" s="115">
        <f t="shared" si="5"/>
        <v>0</v>
      </c>
      <c r="AH13" s="115">
        <f t="shared" si="6"/>
        <v>0</v>
      </c>
      <c r="AI13" s="115">
        <f t="shared" si="7"/>
        <v>0</v>
      </c>
      <c r="AJ13" s="115">
        <f t="shared" si="8"/>
        <v>0</v>
      </c>
      <c r="AK13" s="115">
        <f t="shared" si="9"/>
        <v>0</v>
      </c>
      <c r="AL13" s="115">
        <f t="shared" si="10"/>
        <v>0</v>
      </c>
      <c r="AM13" s="115">
        <f t="shared" si="11"/>
        <v>0</v>
      </c>
      <c r="AN13" s="115">
        <f t="shared" si="12"/>
        <v>0</v>
      </c>
      <c r="AO13" s="115">
        <f t="shared" si="13"/>
        <v>0</v>
      </c>
      <c r="AP13" s="115">
        <f t="shared" si="14"/>
        <v>0</v>
      </c>
      <c r="AQ13" s="115">
        <f t="shared" si="15"/>
        <v>0</v>
      </c>
      <c r="AR13" s="115">
        <f t="shared" si="16"/>
        <v>0</v>
      </c>
    </row>
    <row r="14" spans="1:49" x14ac:dyDescent="0.25">
      <c r="A14" s="244">
        <v>7</v>
      </c>
      <c r="B14" s="133" t="str">
        <f>IF('Proje ve Personel Bilgileri'!B20&gt;0,'Proje ve Personel Bilgileri'!B20,"")</f>
        <v/>
      </c>
      <c r="C14" s="134">
        <f>IF('G011A (Ocak)'!C14&lt;&gt;"",'G011A (Ocak)'!C14,0)</f>
        <v>0</v>
      </c>
      <c r="D14" s="135">
        <f>IF('G011A (Ocak)'!K14&lt;&gt;"",'G011A (Ocak)'!K14,0)</f>
        <v>0</v>
      </c>
      <c r="E14" s="136">
        <f>IF('G011A (Şubat)'!C14&lt;&gt;"",'G011A (Şubat)'!C14,0)</f>
        <v>0</v>
      </c>
      <c r="F14" s="137">
        <f>IF('G011A (Şubat)'!K14&lt;&gt;"",'G011A (Şubat)'!K14,0)</f>
        <v>0</v>
      </c>
      <c r="G14" s="136">
        <f>IF('G011A (Mart)'!C14&lt;&gt;"",'G011A (Mart)'!C14,0)</f>
        <v>0</v>
      </c>
      <c r="H14" s="137">
        <f>IF('G011A (Mart)'!K14&lt;&gt;"",'G011A (Mart)'!K14,0)</f>
        <v>0</v>
      </c>
      <c r="I14" s="136">
        <f>IF('G011A (Nisan)'!C14&lt;&gt;"",'G011A (Nisan)'!C14,0)</f>
        <v>0</v>
      </c>
      <c r="J14" s="137">
        <f>IF('G011A (Nisan)'!K14&lt;&gt;"",'G011A (Nisan)'!K14,0)</f>
        <v>0</v>
      </c>
      <c r="K14" s="136">
        <f>IF('G011A (Mayıs)'!C14&lt;&gt;"",'G011A (Mayıs)'!C14,0)</f>
        <v>0</v>
      </c>
      <c r="L14" s="137">
        <f>IF('G011A (Mayıs)'!K14&lt;&gt;"",'G011A (Mayıs)'!K14,0)</f>
        <v>0</v>
      </c>
      <c r="M14" s="136">
        <f>IF('G011A (Haziran)'!C14&lt;&gt;"",'G011A (Haziran)'!C14,0)</f>
        <v>0</v>
      </c>
      <c r="N14" s="137">
        <f>IF('G011A (Haziran)'!K14&lt;&gt;"",'G011A (Haziran)'!K14,0)</f>
        <v>0</v>
      </c>
      <c r="O14" s="136">
        <f>IF('G011A (Temmuz)'!C14&lt;&gt;"",'G011A (Temmuz)'!C14,0)</f>
        <v>0</v>
      </c>
      <c r="P14" s="137">
        <f>IF('G011A (Temmuz)'!K14&lt;&gt;"",'G011A (Temmuz)'!K14,0)</f>
        <v>0</v>
      </c>
      <c r="Q14" s="136">
        <f>IF('G011A (Ağustos)'!C14&lt;&gt;"",'G011A (Ağustos)'!C14,0)</f>
        <v>0</v>
      </c>
      <c r="R14" s="137">
        <f>IF('G011A (Ağustos)'!K14&lt;&gt;"",'G011A (Ağustos)'!K14,0)</f>
        <v>0</v>
      </c>
      <c r="S14" s="136">
        <f>IF('G011A (Eylül)'!C14&lt;&gt;"",'G011A (Eylül)'!C14,0)</f>
        <v>0</v>
      </c>
      <c r="T14" s="137">
        <f>IF('G011A (Eylül)'!K14&lt;&gt;"",'G011A (Eylül)'!K14,0)</f>
        <v>0</v>
      </c>
      <c r="U14" s="136">
        <f>IF('G011A (Ekim)'!C14&lt;&gt;"",'G011A (Ekim)'!C14,0)</f>
        <v>0</v>
      </c>
      <c r="V14" s="137">
        <f>IF('G011A (Ekim)'!K14&lt;&gt;"",'G011A (Ekim)'!K14,0)</f>
        <v>0</v>
      </c>
      <c r="W14" s="136">
        <f>IF('G011A (Kasım)'!C14&lt;&gt;"",'G011A (Kasım)'!C14,0)</f>
        <v>0</v>
      </c>
      <c r="X14" s="137">
        <f>IF('G011A (Kasım)'!K14&lt;&gt;"",'G011A (Kasım)'!K14,0)</f>
        <v>0</v>
      </c>
      <c r="Y14" s="136">
        <f>IF('G011A (Aralık)'!C14&lt;&gt;"",'G011A (Aralık)'!C14,0)</f>
        <v>0</v>
      </c>
      <c r="Z14" s="137">
        <f>IF('G011A (Aralık)'!K14&lt;&gt;"",'G011A (Aralık)'!K14,0)</f>
        <v>0</v>
      </c>
      <c r="AA14" s="134">
        <f t="shared" si="0"/>
        <v>0</v>
      </c>
      <c r="AB14" s="135">
        <f t="shared" si="1"/>
        <v>0</v>
      </c>
      <c r="AC14" s="135">
        <f t="shared" si="2"/>
        <v>0</v>
      </c>
      <c r="AD14" s="138">
        <f t="shared" si="3"/>
        <v>0</v>
      </c>
      <c r="AF14" s="115">
        <f t="shared" si="4"/>
        <v>0</v>
      </c>
      <c r="AG14" s="115">
        <f t="shared" si="5"/>
        <v>0</v>
      </c>
      <c r="AH14" s="115">
        <f t="shared" si="6"/>
        <v>0</v>
      </c>
      <c r="AI14" s="115">
        <f t="shared" si="7"/>
        <v>0</v>
      </c>
      <c r="AJ14" s="115">
        <f t="shared" si="8"/>
        <v>0</v>
      </c>
      <c r="AK14" s="115">
        <f t="shared" si="9"/>
        <v>0</v>
      </c>
      <c r="AL14" s="115">
        <f t="shared" si="10"/>
        <v>0</v>
      </c>
      <c r="AM14" s="115">
        <f t="shared" si="11"/>
        <v>0</v>
      </c>
      <c r="AN14" s="115">
        <f t="shared" si="12"/>
        <v>0</v>
      </c>
      <c r="AO14" s="115">
        <f t="shared" si="13"/>
        <v>0</v>
      </c>
      <c r="AP14" s="115">
        <f t="shared" si="14"/>
        <v>0</v>
      </c>
      <c r="AQ14" s="115">
        <f t="shared" si="15"/>
        <v>0</v>
      </c>
      <c r="AR14" s="115">
        <f t="shared" si="16"/>
        <v>0</v>
      </c>
    </row>
    <row r="15" spans="1:49" x14ac:dyDescent="0.25">
      <c r="A15" s="244">
        <v>8</v>
      </c>
      <c r="B15" s="133" t="str">
        <f>IF('Proje ve Personel Bilgileri'!B21&gt;0,'Proje ve Personel Bilgileri'!B21,"")</f>
        <v/>
      </c>
      <c r="C15" s="134">
        <f>IF('G011A (Ocak)'!C15&lt;&gt;"",'G011A (Ocak)'!C15,0)</f>
        <v>0</v>
      </c>
      <c r="D15" s="135">
        <f>IF('G011A (Ocak)'!K15&lt;&gt;"",'G011A (Ocak)'!K15,0)</f>
        <v>0</v>
      </c>
      <c r="E15" s="136">
        <f>IF('G011A (Şubat)'!C15&lt;&gt;"",'G011A (Şubat)'!C15,0)</f>
        <v>0</v>
      </c>
      <c r="F15" s="137">
        <f>IF('G011A (Şubat)'!K15&lt;&gt;"",'G011A (Şubat)'!K15,0)</f>
        <v>0</v>
      </c>
      <c r="G15" s="136">
        <f>IF('G011A (Mart)'!C15&lt;&gt;"",'G011A (Mart)'!C15,0)</f>
        <v>0</v>
      </c>
      <c r="H15" s="137">
        <f>IF('G011A (Mart)'!K15&lt;&gt;"",'G011A (Mart)'!K15,0)</f>
        <v>0</v>
      </c>
      <c r="I15" s="136">
        <f>IF('G011A (Nisan)'!C15&lt;&gt;"",'G011A (Nisan)'!C15,0)</f>
        <v>0</v>
      </c>
      <c r="J15" s="137">
        <f>IF('G011A (Nisan)'!K15&lt;&gt;"",'G011A (Nisan)'!K15,0)</f>
        <v>0</v>
      </c>
      <c r="K15" s="136">
        <f>IF('G011A (Mayıs)'!C15&lt;&gt;"",'G011A (Mayıs)'!C15,0)</f>
        <v>0</v>
      </c>
      <c r="L15" s="137">
        <f>IF('G011A (Mayıs)'!K15&lt;&gt;"",'G011A (Mayıs)'!K15,0)</f>
        <v>0</v>
      </c>
      <c r="M15" s="136">
        <f>IF('G011A (Haziran)'!C15&lt;&gt;"",'G011A (Haziran)'!C15,0)</f>
        <v>0</v>
      </c>
      <c r="N15" s="137">
        <f>IF('G011A (Haziran)'!K15&lt;&gt;"",'G011A (Haziran)'!K15,0)</f>
        <v>0</v>
      </c>
      <c r="O15" s="136">
        <f>IF('G011A (Temmuz)'!C15&lt;&gt;"",'G011A (Temmuz)'!C15,0)</f>
        <v>0</v>
      </c>
      <c r="P15" s="137">
        <f>IF('G011A (Temmuz)'!K15&lt;&gt;"",'G011A (Temmuz)'!K15,0)</f>
        <v>0</v>
      </c>
      <c r="Q15" s="136">
        <f>IF('G011A (Ağustos)'!C15&lt;&gt;"",'G011A (Ağustos)'!C15,0)</f>
        <v>0</v>
      </c>
      <c r="R15" s="137">
        <f>IF('G011A (Ağustos)'!K15&lt;&gt;"",'G011A (Ağustos)'!K15,0)</f>
        <v>0</v>
      </c>
      <c r="S15" s="136">
        <f>IF('G011A (Eylül)'!C15&lt;&gt;"",'G011A (Eylül)'!C15,0)</f>
        <v>0</v>
      </c>
      <c r="T15" s="137">
        <f>IF('G011A (Eylül)'!K15&lt;&gt;"",'G011A (Eylül)'!K15,0)</f>
        <v>0</v>
      </c>
      <c r="U15" s="136">
        <f>IF('G011A (Ekim)'!C15&lt;&gt;"",'G011A (Ekim)'!C15,0)</f>
        <v>0</v>
      </c>
      <c r="V15" s="137">
        <f>IF('G011A (Ekim)'!K15&lt;&gt;"",'G011A (Ekim)'!K15,0)</f>
        <v>0</v>
      </c>
      <c r="W15" s="136">
        <f>IF('G011A (Kasım)'!C15&lt;&gt;"",'G011A (Kasım)'!C15,0)</f>
        <v>0</v>
      </c>
      <c r="X15" s="137">
        <f>IF('G011A (Kasım)'!K15&lt;&gt;"",'G011A (Kasım)'!K15,0)</f>
        <v>0</v>
      </c>
      <c r="Y15" s="136">
        <f>IF('G011A (Aralık)'!C15&lt;&gt;"",'G011A (Aralık)'!C15,0)</f>
        <v>0</v>
      </c>
      <c r="Z15" s="137">
        <f>IF('G011A (Aralık)'!K15&lt;&gt;"",'G011A (Aralık)'!K15,0)</f>
        <v>0</v>
      </c>
      <c r="AA15" s="134">
        <f t="shared" si="0"/>
        <v>0</v>
      </c>
      <c r="AB15" s="135">
        <f t="shared" si="1"/>
        <v>0</v>
      </c>
      <c r="AC15" s="135">
        <f t="shared" si="2"/>
        <v>0</v>
      </c>
      <c r="AD15" s="138">
        <f t="shared" si="3"/>
        <v>0</v>
      </c>
      <c r="AF15" s="115">
        <f t="shared" si="4"/>
        <v>0</v>
      </c>
      <c r="AG15" s="115">
        <f t="shared" si="5"/>
        <v>0</v>
      </c>
      <c r="AH15" s="115">
        <f t="shared" si="6"/>
        <v>0</v>
      </c>
      <c r="AI15" s="115">
        <f t="shared" si="7"/>
        <v>0</v>
      </c>
      <c r="AJ15" s="115">
        <f t="shared" si="8"/>
        <v>0</v>
      </c>
      <c r="AK15" s="115">
        <f t="shared" si="9"/>
        <v>0</v>
      </c>
      <c r="AL15" s="115">
        <f t="shared" si="10"/>
        <v>0</v>
      </c>
      <c r="AM15" s="115">
        <f t="shared" si="11"/>
        <v>0</v>
      </c>
      <c r="AN15" s="115">
        <f t="shared" si="12"/>
        <v>0</v>
      </c>
      <c r="AO15" s="115">
        <f t="shared" si="13"/>
        <v>0</v>
      </c>
      <c r="AP15" s="115">
        <f t="shared" si="14"/>
        <v>0</v>
      </c>
      <c r="AQ15" s="115">
        <f t="shared" si="15"/>
        <v>0</v>
      </c>
      <c r="AR15" s="115">
        <f t="shared" si="16"/>
        <v>0</v>
      </c>
    </row>
    <row r="16" spans="1:49" x14ac:dyDescent="0.25">
      <c r="A16" s="244">
        <v>9</v>
      </c>
      <c r="B16" s="133" t="str">
        <f>IF('Proje ve Personel Bilgileri'!B22&gt;0,'Proje ve Personel Bilgileri'!B22,"")</f>
        <v/>
      </c>
      <c r="C16" s="134">
        <f>IF('G011A (Ocak)'!C16&lt;&gt;"",'G011A (Ocak)'!C16,0)</f>
        <v>0</v>
      </c>
      <c r="D16" s="135">
        <f>IF('G011A (Ocak)'!K16&lt;&gt;"",'G011A (Ocak)'!K16,0)</f>
        <v>0</v>
      </c>
      <c r="E16" s="136">
        <f>IF('G011A (Şubat)'!C16&lt;&gt;"",'G011A (Şubat)'!C16,0)</f>
        <v>0</v>
      </c>
      <c r="F16" s="137">
        <f>IF('G011A (Şubat)'!K16&lt;&gt;"",'G011A (Şubat)'!K16,0)</f>
        <v>0</v>
      </c>
      <c r="G16" s="136">
        <f>IF('G011A (Mart)'!C16&lt;&gt;"",'G011A (Mart)'!C16,0)</f>
        <v>0</v>
      </c>
      <c r="H16" s="137">
        <f>IF('G011A (Mart)'!K16&lt;&gt;"",'G011A (Mart)'!K16,0)</f>
        <v>0</v>
      </c>
      <c r="I16" s="136">
        <f>IF('G011A (Nisan)'!C16&lt;&gt;"",'G011A (Nisan)'!C16,0)</f>
        <v>0</v>
      </c>
      <c r="J16" s="137">
        <f>IF('G011A (Nisan)'!K16&lt;&gt;"",'G011A (Nisan)'!K16,0)</f>
        <v>0</v>
      </c>
      <c r="K16" s="136">
        <f>IF('G011A (Mayıs)'!C16&lt;&gt;"",'G011A (Mayıs)'!C16,0)</f>
        <v>0</v>
      </c>
      <c r="L16" s="137">
        <f>IF('G011A (Mayıs)'!K16&lt;&gt;"",'G011A (Mayıs)'!K16,0)</f>
        <v>0</v>
      </c>
      <c r="M16" s="136">
        <f>IF('G011A (Haziran)'!C16&lt;&gt;"",'G011A (Haziran)'!C16,0)</f>
        <v>0</v>
      </c>
      <c r="N16" s="137">
        <f>IF('G011A (Haziran)'!K16&lt;&gt;"",'G011A (Haziran)'!K16,0)</f>
        <v>0</v>
      </c>
      <c r="O16" s="136">
        <f>IF('G011A (Temmuz)'!C16&lt;&gt;"",'G011A (Temmuz)'!C16,0)</f>
        <v>0</v>
      </c>
      <c r="P16" s="137">
        <f>IF('G011A (Temmuz)'!K16&lt;&gt;"",'G011A (Temmuz)'!K16,0)</f>
        <v>0</v>
      </c>
      <c r="Q16" s="136">
        <f>IF('G011A (Ağustos)'!C16&lt;&gt;"",'G011A (Ağustos)'!C16,0)</f>
        <v>0</v>
      </c>
      <c r="R16" s="137">
        <f>IF('G011A (Ağustos)'!K16&lt;&gt;"",'G011A (Ağustos)'!K16,0)</f>
        <v>0</v>
      </c>
      <c r="S16" s="136">
        <f>IF('G011A (Eylül)'!C16&lt;&gt;"",'G011A (Eylül)'!C16,0)</f>
        <v>0</v>
      </c>
      <c r="T16" s="137">
        <f>IF('G011A (Eylül)'!K16&lt;&gt;"",'G011A (Eylül)'!K16,0)</f>
        <v>0</v>
      </c>
      <c r="U16" s="136">
        <f>IF('G011A (Ekim)'!C16&lt;&gt;"",'G011A (Ekim)'!C16,0)</f>
        <v>0</v>
      </c>
      <c r="V16" s="137">
        <f>IF('G011A (Ekim)'!K16&lt;&gt;"",'G011A (Ekim)'!K16,0)</f>
        <v>0</v>
      </c>
      <c r="W16" s="136">
        <f>IF('G011A (Kasım)'!C16&lt;&gt;"",'G011A (Kasım)'!C16,0)</f>
        <v>0</v>
      </c>
      <c r="X16" s="137">
        <f>IF('G011A (Kasım)'!K16&lt;&gt;"",'G011A (Kasım)'!K16,0)</f>
        <v>0</v>
      </c>
      <c r="Y16" s="136">
        <f>IF('G011A (Aralık)'!C16&lt;&gt;"",'G011A (Aralık)'!C16,0)</f>
        <v>0</v>
      </c>
      <c r="Z16" s="137">
        <f>IF('G011A (Aralık)'!K16&lt;&gt;"",'G011A (Aralık)'!K16,0)</f>
        <v>0</v>
      </c>
      <c r="AA16" s="134">
        <f t="shared" si="0"/>
        <v>0</v>
      </c>
      <c r="AB16" s="135">
        <f t="shared" si="1"/>
        <v>0</v>
      </c>
      <c r="AC16" s="135">
        <f t="shared" si="2"/>
        <v>0</v>
      </c>
      <c r="AD16" s="138">
        <f t="shared" si="3"/>
        <v>0</v>
      </c>
      <c r="AF16" s="115">
        <f t="shared" si="4"/>
        <v>0</v>
      </c>
      <c r="AG16" s="115">
        <f t="shared" si="5"/>
        <v>0</v>
      </c>
      <c r="AH16" s="115">
        <f t="shared" si="6"/>
        <v>0</v>
      </c>
      <c r="AI16" s="115">
        <f t="shared" si="7"/>
        <v>0</v>
      </c>
      <c r="AJ16" s="115">
        <f t="shared" si="8"/>
        <v>0</v>
      </c>
      <c r="AK16" s="115">
        <f t="shared" si="9"/>
        <v>0</v>
      </c>
      <c r="AL16" s="115">
        <f t="shared" si="10"/>
        <v>0</v>
      </c>
      <c r="AM16" s="115">
        <f t="shared" si="11"/>
        <v>0</v>
      </c>
      <c r="AN16" s="115">
        <f t="shared" si="12"/>
        <v>0</v>
      </c>
      <c r="AO16" s="115">
        <f t="shared" si="13"/>
        <v>0</v>
      </c>
      <c r="AP16" s="115">
        <f t="shared" si="14"/>
        <v>0</v>
      </c>
      <c r="AQ16" s="115">
        <f t="shared" si="15"/>
        <v>0</v>
      </c>
      <c r="AR16" s="115">
        <f t="shared" si="16"/>
        <v>0</v>
      </c>
    </row>
    <row r="17" spans="1:46" x14ac:dyDescent="0.25">
      <c r="A17" s="244">
        <v>10</v>
      </c>
      <c r="B17" s="133" t="str">
        <f>IF('Proje ve Personel Bilgileri'!B23&gt;0,'Proje ve Personel Bilgileri'!B23,"")</f>
        <v/>
      </c>
      <c r="C17" s="134">
        <f>IF('G011A (Ocak)'!C17&lt;&gt;"",'G011A (Ocak)'!C17,0)</f>
        <v>0</v>
      </c>
      <c r="D17" s="135">
        <f>IF('G011A (Ocak)'!K17&lt;&gt;"",'G011A (Ocak)'!K17,0)</f>
        <v>0</v>
      </c>
      <c r="E17" s="136">
        <f>IF('G011A (Şubat)'!C17&lt;&gt;"",'G011A (Şubat)'!C17,0)</f>
        <v>0</v>
      </c>
      <c r="F17" s="137">
        <f>IF('G011A (Şubat)'!K17&lt;&gt;"",'G011A (Şubat)'!K17,0)</f>
        <v>0</v>
      </c>
      <c r="G17" s="136">
        <f>IF('G011A (Mart)'!C17&lt;&gt;"",'G011A (Mart)'!C17,0)</f>
        <v>0</v>
      </c>
      <c r="H17" s="137">
        <f>IF('G011A (Mart)'!K17&lt;&gt;"",'G011A (Mart)'!K17,0)</f>
        <v>0</v>
      </c>
      <c r="I17" s="136">
        <f>IF('G011A (Nisan)'!C17&lt;&gt;"",'G011A (Nisan)'!C17,0)</f>
        <v>0</v>
      </c>
      <c r="J17" s="137">
        <f>IF('G011A (Nisan)'!K17&lt;&gt;"",'G011A (Nisan)'!K17,0)</f>
        <v>0</v>
      </c>
      <c r="K17" s="136">
        <f>IF('G011A (Mayıs)'!C17&lt;&gt;"",'G011A (Mayıs)'!C17,0)</f>
        <v>0</v>
      </c>
      <c r="L17" s="137">
        <f>IF('G011A (Mayıs)'!K17&lt;&gt;"",'G011A (Mayıs)'!K17,0)</f>
        <v>0</v>
      </c>
      <c r="M17" s="136">
        <f>IF('G011A (Haziran)'!C17&lt;&gt;"",'G011A (Haziran)'!C17,0)</f>
        <v>0</v>
      </c>
      <c r="N17" s="137">
        <f>IF('G011A (Haziran)'!K17&lt;&gt;"",'G011A (Haziran)'!K17,0)</f>
        <v>0</v>
      </c>
      <c r="O17" s="136">
        <f>IF('G011A (Temmuz)'!C17&lt;&gt;"",'G011A (Temmuz)'!C17,0)</f>
        <v>0</v>
      </c>
      <c r="P17" s="137">
        <f>IF('G011A (Temmuz)'!K17&lt;&gt;"",'G011A (Temmuz)'!K17,0)</f>
        <v>0</v>
      </c>
      <c r="Q17" s="136">
        <f>IF('G011A (Ağustos)'!C17&lt;&gt;"",'G011A (Ağustos)'!C17,0)</f>
        <v>0</v>
      </c>
      <c r="R17" s="137">
        <f>IF('G011A (Ağustos)'!K17&lt;&gt;"",'G011A (Ağustos)'!K17,0)</f>
        <v>0</v>
      </c>
      <c r="S17" s="136">
        <f>IF('G011A (Eylül)'!C17&lt;&gt;"",'G011A (Eylül)'!C17,0)</f>
        <v>0</v>
      </c>
      <c r="T17" s="137">
        <f>IF('G011A (Eylül)'!K17&lt;&gt;"",'G011A (Eylül)'!K17,0)</f>
        <v>0</v>
      </c>
      <c r="U17" s="136">
        <f>IF('G011A (Ekim)'!C17&lt;&gt;"",'G011A (Ekim)'!C17,0)</f>
        <v>0</v>
      </c>
      <c r="V17" s="137">
        <f>IF('G011A (Ekim)'!K17&lt;&gt;"",'G011A (Ekim)'!K17,0)</f>
        <v>0</v>
      </c>
      <c r="W17" s="136">
        <f>IF('G011A (Kasım)'!C17&lt;&gt;"",'G011A (Kasım)'!C17,0)</f>
        <v>0</v>
      </c>
      <c r="X17" s="137">
        <f>IF('G011A (Kasım)'!K17&lt;&gt;"",'G011A (Kasım)'!K17,0)</f>
        <v>0</v>
      </c>
      <c r="Y17" s="136">
        <f>IF('G011A (Aralık)'!C17&lt;&gt;"",'G011A (Aralık)'!C17,0)</f>
        <v>0</v>
      </c>
      <c r="Z17" s="137">
        <f>IF('G011A (Aralık)'!K17&lt;&gt;"",'G011A (Aralık)'!K17,0)</f>
        <v>0</v>
      </c>
      <c r="AA17" s="134">
        <f t="shared" si="0"/>
        <v>0</v>
      </c>
      <c r="AB17" s="135">
        <f t="shared" si="1"/>
        <v>0</v>
      </c>
      <c r="AC17" s="135">
        <f t="shared" si="2"/>
        <v>0</v>
      </c>
      <c r="AD17" s="138">
        <f t="shared" si="3"/>
        <v>0</v>
      </c>
      <c r="AF17" s="115">
        <f t="shared" si="4"/>
        <v>0</v>
      </c>
      <c r="AG17" s="115">
        <f t="shared" si="5"/>
        <v>0</v>
      </c>
      <c r="AH17" s="115">
        <f t="shared" si="6"/>
        <v>0</v>
      </c>
      <c r="AI17" s="115">
        <f t="shared" si="7"/>
        <v>0</v>
      </c>
      <c r="AJ17" s="115">
        <f t="shared" si="8"/>
        <v>0</v>
      </c>
      <c r="AK17" s="115">
        <f t="shared" si="9"/>
        <v>0</v>
      </c>
      <c r="AL17" s="115">
        <f t="shared" si="10"/>
        <v>0</v>
      </c>
      <c r="AM17" s="115">
        <f t="shared" si="11"/>
        <v>0</v>
      </c>
      <c r="AN17" s="115">
        <f t="shared" si="12"/>
        <v>0</v>
      </c>
      <c r="AO17" s="115">
        <f t="shared" si="13"/>
        <v>0</v>
      </c>
      <c r="AP17" s="115">
        <f t="shared" si="14"/>
        <v>0</v>
      </c>
      <c r="AQ17" s="115">
        <f t="shared" si="15"/>
        <v>0</v>
      </c>
      <c r="AR17" s="115">
        <f t="shared" si="16"/>
        <v>0</v>
      </c>
    </row>
    <row r="18" spans="1:46" x14ac:dyDescent="0.25">
      <c r="A18" s="244">
        <v>11</v>
      </c>
      <c r="B18" s="133" t="str">
        <f>IF('Proje ve Personel Bilgileri'!B24&gt;0,'Proje ve Personel Bilgileri'!B24,"")</f>
        <v/>
      </c>
      <c r="C18" s="134">
        <f>IF('G011A (Ocak)'!C18&lt;&gt;"",'G011A (Ocak)'!C18,0)</f>
        <v>0</v>
      </c>
      <c r="D18" s="135">
        <f>IF('G011A (Ocak)'!K18&lt;&gt;"",'G011A (Ocak)'!K18,0)</f>
        <v>0</v>
      </c>
      <c r="E18" s="136">
        <f>IF('G011A (Şubat)'!C18&lt;&gt;"",'G011A (Şubat)'!C18,0)</f>
        <v>0</v>
      </c>
      <c r="F18" s="137">
        <f>IF('G011A (Şubat)'!K18&lt;&gt;"",'G011A (Şubat)'!K18,0)</f>
        <v>0</v>
      </c>
      <c r="G18" s="136">
        <f>IF('G011A (Mart)'!C18&lt;&gt;"",'G011A (Mart)'!C18,0)</f>
        <v>0</v>
      </c>
      <c r="H18" s="137">
        <f>IF('G011A (Mart)'!K18&lt;&gt;"",'G011A (Mart)'!K18,0)</f>
        <v>0</v>
      </c>
      <c r="I18" s="136">
        <f>IF('G011A (Nisan)'!C18&lt;&gt;"",'G011A (Nisan)'!C18,0)</f>
        <v>0</v>
      </c>
      <c r="J18" s="137">
        <f>IF('G011A (Nisan)'!K18&lt;&gt;"",'G011A (Nisan)'!K18,0)</f>
        <v>0</v>
      </c>
      <c r="K18" s="136">
        <f>IF('G011A (Mayıs)'!C18&lt;&gt;"",'G011A (Mayıs)'!C18,0)</f>
        <v>0</v>
      </c>
      <c r="L18" s="137">
        <f>IF('G011A (Mayıs)'!K18&lt;&gt;"",'G011A (Mayıs)'!K18,0)</f>
        <v>0</v>
      </c>
      <c r="M18" s="136">
        <f>IF('G011A (Haziran)'!C18&lt;&gt;"",'G011A (Haziran)'!C18,0)</f>
        <v>0</v>
      </c>
      <c r="N18" s="137">
        <f>IF('G011A (Haziran)'!K18&lt;&gt;"",'G011A (Haziran)'!K18,0)</f>
        <v>0</v>
      </c>
      <c r="O18" s="136">
        <f>IF('G011A (Temmuz)'!C18&lt;&gt;"",'G011A (Temmuz)'!C18,0)</f>
        <v>0</v>
      </c>
      <c r="P18" s="137">
        <f>IF('G011A (Temmuz)'!K18&lt;&gt;"",'G011A (Temmuz)'!K18,0)</f>
        <v>0</v>
      </c>
      <c r="Q18" s="136">
        <f>IF('G011A (Ağustos)'!C18&lt;&gt;"",'G011A (Ağustos)'!C18,0)</f>
        <v>0</v>
      </c>
      <c r="R18" s="137">
        <f>IF('G011A (Ağustos)'!K18&lt;&gt;"",'G011A (Ağustos)'!K18,0)</f>
        <v>0</v>
      </c>
      <c r="S18" s="136">
        <f>IF('G011A (Eylül)'!C18&lt;&gt;"",'G011A (Eylül)'!C18,0)</f>
        <v>0</v>
      </c>
      <c r="T18" s="137">
        <f>IF('G011A (Eylül)'!K18&lt;&gt;"",'G011A (Eylül)'!K18,0)</f>
        <v>0</v>
      </c>
      <c r="U18" s="136">
        <f>IF('G011A (Ekim)'!C18&lt;&gt;"",'G011A (Ekim)'!C18,0)</f>
        <v>0</v>
      </c>
      <c r="V18" s="137">
        <f>IF('G011A (Ekim)'!K18&lt;&gt;"",'G011A (Ekim)'!K18,0)</f>
        <v>0</v>
      </c>
      <c r="W18" s="136">
        <f>IF('G011A (Kasım)'!C18&lt;&gt;"",'G011A (Kasım)'!C18,0)</f>
        <v>0</v>
      </c>
      <c r="X18" s="137">
        <f>IF('G011A (Kasım)'!K18&lt;&gt;"",'G011A (Kasım)'!K18,0)</f>
        <v>0</v>
      </c>
      <c r="Y18" s="136">
        <f>IF('G011A (Aralık)'!C18&lt;&gt;"",'G011A (Aralık)'!C18,0)</f>
        <v>0</v>
      </c>
      <c r="Z18" s="137">
        <f>IF('G011A (Aralık)'!K18&lt;&gt;"",'G011A (Aralık)'!K18,0)</f>
        <v>0</v>
      </c>
      <c r="AA18" s="134">
        <f t="shared" si="0"/>
        <v>0</v>
      </c>
      <c r="AB18" s="135">
        <f t="shared" si="1"/>
        <v>0</v>
      </c>
      <c r="AC18" s="135">
        <f t="shared" si="2"/>
        <v>0</v>
      </c>
      <c r="AD18" s="138">
        <f t="shared" si="3"/>
        <v>0</v>
      </c>
      <c r="AF18" s="115">
        <f t="shared" si="4"/>
        <v>0</v>
      </c>
      <c r="AG18" s="115">
        <f t="shared" si="5"/>
        <v>0</v>
      </c>
      <c r="AH18" s="115">
        <f t="shared" si="6"/>
        <v>0</v>
      </c>
      <c r="AI18" s="115">
        <f t="shared" si="7"/>
        <v>0</v>
      </c>
      <c r="AJ18" s="115">
        <f t="shared" si="8"/>
        <v>0</v>
      </c>
      <c r="AK18" s="115">
        <f t="shared" si="9"/>
        <v>0</v>
      </c>
      <c r="AL18" s="115">
        <f t="shared" si="10"/>
        <v>0</v>
      </c>
      <c r="AM18" s="115">
        <f t="shared" si="11"/>
        <v>0</v>
      </c>
      <c r="AN18" s="115">
        <f t="shared" si="12"/>
        <v>0</v>
      </c>
      <c r="AO18" s="115">
        <f t="shared" si="13"/>
        <v>0</v>
      </c>
      <c r="AP18" s="115">
        <f t="shared" si="14"/>
        <v>0</v>
      </c>
      <c r="AQ18" s="115">
        <f t="shared" si="15"/>
        <v>0</v>
      </c>
      <c r="AR18" s="115">
        <f t="shared" si="16"/>
        <v>0</v>
      </c>
    </row>
    <row r="19" spans="1:46" x14ac:dyDescent="0.25">
      <c r="A19" s="244">
        <v>12</v>
      </c>
      <c r="B19" s="133" t="str">
        <f>IF('Proje ve Personel Bilgileri'!B25&gt;0,'Proje ve Personel Bilgileri'!B25,"")</f>
        <v/>
      </c>
      <c r="C19" s="134">
        <f>IF('G011A (Ocak)'!C19&lt;&gt;"",'G011A (Ocak)'!C19,0)</f>
        <v>0</v>
      </c>
      <c r="D19" s="135">
        <f>IF('G011A (Ocak)'!K19&lt;&gt;"",'G011A (Ocak)'!K19,0)</f>
        <v>0</v>
      </c>
      <c r="E19" s="136">
        <f>IF('G011A (Şubat)'!C19&lt;&gt;"",'G011A (Şubat)'!C19,0)</f>
        <v>0</v>
      </c>
      <c r="F19" s="137">
        <f>IF('G011A (Şubat)'!K19&lt;&gt;"",'G011A (Şubat)'!K19,0)</f>
        <v>0</v>
      </c>
      <c r="G19" s="136">
        <f>IF('G011A (Mart)'!C19&lt;&gt;"",'G011A (Mart)'!C19,0)</f>
        <v>0</v>
      </c>
      <c r="H19" s="137">
        <f>IF('G011A (Mart)'!K19&lt;&gt;"",'G011A (Mart)'!K19,0)</f>
        <v>0</v>
      </c>
      <c r="I19" s="136">
        <f>IF('G011A (Nisan)'!C19&lt;&gt;"",'G011A (Nisan)'!C19,0)</f>
        <v>0</v>
      </c>
      <c r="J19" s="137">
        <f>IF('G011A (Nisan)'!K19&lt;&gt;"",'G011A (Nisan)'!K19,0)</f>
        <v>0</v>
      </c>
      <c r="K19" s="136">
        <f>IF('G011A (Mayıs)'!C19&lt;&gt;"",'G011A (Mayıs)'!C19,0)</f>
        <v>0</v>
      </c>
      <c r="L19" s="137">
        <f>IF('G011A (Mayıs)'!K19&lt;&gt;"",'G011A (Mayıs)'!K19,0)</f>
        <v>0</v>
      </c>
      <c r="M19" s="136">
        <f>IF('G011A (Haziran)'!C19&lt;&gt;"",'G011A (Haziran)'!C19,0)</f>
        <v>0</v>
      </c>
      <c r="N19" s="137">
        <f>IF('G011A (Haziran)'!K19&lt;&gt;"",'G011A (Haziran)'!K19,0)</f>
        <v>0</v>
      </c>
      <c r="O19" s="136">
        <f>IF('G011A (Temmuz)'!C19&lt;&gt;"",'G011A (Temmuz)'!C19,0)</f>
        <v>0</v>
      </c>
      <c r="P19" s="137">
        <f>IF('G011A (Temmuz)'!K19&lt;&gt;"",'G011A (Temmuz)'!K19,0)</f>
        <v>0</v>
      </c>
      <c r="Q19" s="136">
        <f>IF('G011A (Ağustos)'!C19&lt;&gt;"",'G011A (Ağustos)'!C19,0)</f>
        <v>0</v>
      </c>
      <c r="R19" s="137">
        <f>IF('G011A (Ağustos)'!K19&lt;&gt;"",'G011A (Ağustos)'!K19,0)</f>
        <v>0</v>
      </c>
      <c r="S19" s="136">
        <f>IF('G011A (Eylül)'!C19&lt;&gt;"",'G011A (Eylül)'!C19,0)</f>
        <v>0</v>
      </c>
      <c r="T19" s="137">
        <f>IF('G011A (Eylül)'!K19&lt;&gt;"",'G011A (Eylül)'!K19,0)</f>
        <v>0</v>
      </c>
      <c r="U19" s="136">
        <f>IF('G011A (Ekim)'!C19&lt;&gt;"",'G011A (Ekim)'!C19,0)</f>
        <v>0</v>
      </c>
      <c r="V19" s="137">
        <f>IF('G011A (Ekim)'!K19&lt;&gt;"",'G011A (Ekim)'!K19,0)</f>
        <v>0</v>
      </c>
      <c r="W19" s="136">
        <f>IF('G011A (Kasım)'!C19&lt;&gt;"",'G011A (Kasım)'!C19,0)</f>
        <v>0</v>
      </c>
      <c r="X19" s="137">
        <f>IF('G011A (Kasım)'!K19&lt;&gt;"",'G011A (Kasım)'!K19,0)</f>
        <v>0</v>
      </c>
      <c r="Y19" s="136">
        <f>IF('G011A (Aralık)'!C19&lt;&gt;"",'G011A (Aralık)'!C19,0)</f>
        <v>0</v>
      </c>
      <c r="Z19" s="137">
        <f>IF('G011A (Aralık)'!K19&lt;&gt;"",'G011A (Aralık)'!K19,0)</f>
        <v>0</v>
      </c>
      <c r="AA19" s="134">
        <f t="shared" si="0"/>
        <v>0</v>
      </c>
      <c r="AB19" s="135">
        <f t="shared" si="1"/>
        <v>0</v>
      </c>
      <c r="AC19" s="135">
        <f t="shared" si="2"/>
        <v>0</v>
      </c>
      <c r="AD19" s="138">
        <f t="shared" si="3"/>
        <v>0</v>
      </c>
      <c r="AF19" s="115">
        <f t="shared" si="4"/>
        <v>0</v>
      </c>
      <c r="AG19" s="115">
        <f t="shared" si="5"/>
        <v>0</v>
      </c>
      <c r="AH19" s="115">
        <f t="shared" si="6"/>
        <v>0</v>
      </c>
      <c r="AI19" s="115">
        <f t="shared" si="7"/>
        <v>0</v>
      </c>
      <c r="AJ19" s="115">
        <f t="shared" si="8"/>
        <v>0</v>
      </c>
      <c r="AK19" s="115">
        <f t="shared" si="9"/>
        <v>0</v>
      </c>
      <c r="AL19" s="115">
        <f t="shared" si="10"/>
        <v>0</v>
      </c>
      <c r="AM19" s="115">
        <f t="shared" si="11"/>
        <v>0</v>
      </c>
      <c r="AN19" s="115">
        <f t="shared" si="12"/>
        <v>0</v>
      </c>
      <c r="AO19" s="115">
        <f t="shared" si="13"/>
        <v>0</v>
      </c>
      <c r="AP19" s="115">
        <f t="shared" si="14"/>
        <v>0</v>
      </c>
      <c r="AQ19" s="115">
        <f t="shared" si="15"/>
        <v>0</v>
      </c>
      <c r="AR19" s="115">
        <f t="shared" si="16"/>
        <v>0</v>
      </c>
    </row>
    <row r="20" spans="1:46" x14ac:dyDescent="0.25">
      <c r="A20" s="244">
        <v>13</v>
      </c>
      <c r="B20" s="133" t="str">
        <f>IF('Proje ve Personel Bilgileri'!B26&gt;0,'Proje ve Personel Bilgileri'!B26,"")</f>
        <v/>
      </c>
      <c r="C20" s="134">
        <f>IF('G011A (Ocak)'!C20&lt;&gt;"",'G011A (Ocak)'!C20,0)</f>
        <v>0</v>
      </c>
      <c r="D20" s="135">
        <f>IF('G011A (Ocak)'!K20&lt;&gt;"",'G011A (Ocak)'!K20,0)</f>
        <v>0</v>
      </c>
      <c r="E20" s="136">
        <f>IF('G011A (Şubat)'!C20&lt;&gt;"",'G011A (Şubat)'!C20,0)</f>
        <v>0</v>
      </c>
      <c r="F20" s="137">
        <f>IF('G011A (Şubat)'!K20&lt;&gt;"",'G011A (Şubat)'!K20,0)</f>
        <v>0</v>
      </c>
      <c r="G20" s="136">
        <f>IF('G011A (Mart)'!C20&lt;&gt;"",'G011A (Mart)'!C20,0)</f>
        <v>0</v>
      </c>
      <c r="H20" s="137">
        <f>IF('G011A (Mart)'!K20&lt;&gt;"",'G011A (Mart)'!K20,0)</f>
        <v>0</v>
      </c>
      <c r="I20" s="136">
        <f>IF('G011A (Nisan)'!C20&lt;&gt;"",'G011A (Nisan)'!C20,0)</f>
        <v>0</v>
      </c>
      <c r="J20" s="137">
        <f>IF('G011A (Nisan)'!K20&lt;&gt;"",'G011A (Nisan)'!K20,0)</f>
        <v>0</v>
      </c>
      <c r="K20" s="136">
        <f>IF('G011A (Mayıs)'!C20&lt;&gt;"",'G011A (Mayıs)'!C20,0)</f>
        <v>0</v>
      </c>
      <c r="L20" s="137">
        <f>IF('G011A (Mayıs)'!K20&lt;&gt;"",'G011A (Mayıs)'!K20,0)</f>
        <v>0</v>
      </c>
      <c r="M20" s="136">
        <f>IF('G011A (Haziran)'!C20&lt;&gt;"",'G011A (Haziran)'!C20,0)</f>
        <v>0</v>
      </c>
      <c r="N20" s="137">
        <f>IF('G011A (Haziran)'!K20&lt;&gt;"",'G011A (Haziran)'!K20,0)</f>
        <v>0</v>
      </c>
      <c r="O20" s="136">
        <f>IF('G011A (Temmuz)'!C20&lt;&gt;"",'G011A (Temmuz)'!C20,0)</f>
        <v>0</v>
      </c>
      <c r="P20" s="137">
        <f>IF('G011A (Temmuz)'!K20&lt;&gt;"",'G011A (Temmuz)'!K20,0)</f>
        <v>0</v>
      </c>
      <c r="Q20" s="136">
        <f>IF('G011A (Ağustos)'!C20&lt;&gt;"",'G011A (Ağustos)'!C20,0)</f>
        <v>0</v>
      </c>
      <c r="R20" s="137">
        <f>IF('G011A (Ağustos)'!K20&lt;&gt;"",'G011A (Ağustos)'!K20,0)</f>
        <v>0</v>
      </c>
      <c r="S20" s="136">
        <f>IF('G011A (Eylül)'!C20&lt;&gt;"",'G011A (Eylül)'!C20,0)</f>
        <v>0</v>
      </c>
      <c r="T20" s="137">
        <f>IF('G011A (Eylül)'!K20&lt;&gt;"",'G011A (Eylül)'!K20,0)</f>
        <v>0</v>
      </c>
      <c r="U20" s="136">
        <f>IF('G011A (Ekim)'!C20&lt;&gt;"",'G011A (Ekim)'!C20,0)</f>
        <v>0</v>
      </c>
      <c r="V20" s="137">
        <f>IF('G011A (Ekim)'!K20&lt;&gt;"",'G011A (Ekim)'!K20,0)</f>
        <v>0</v>
      </c>
      <c r="W20" s="136">
        <f>IF('G011A (Kasım)'!C20&lt;&gt;"",'G011A (Kasım)'!C20,0)</f>
        <v>0</v>
      </c>
      <c r="X20" s="137">
        <f>IF('G011A (Kasım)'!K20&lt;&gt;"",'G011A (Kasım)'!K20,0)</f>
        <v>0</v>
      </c>
      <c r="Y20" s="136">
        <f>IF('G011A (Aralık)'!C20&lt;&gt;"",'G011A (Aralık)'!C20,0)</f>
        <v>0</v>
      </c>
      <c r="Z20" s="137">
        <f>IF('G011A (Aralık)'!K20&lt;&gt;"",'G011A (Aralık)'!K20,0)</f>
        <v>0</v>
      </c>
      <c r="AA20" s="134">
        <f t="shared" si="0"/>
        <v>0</v>
      </c>
      <c r="AB20" s="135">
        <f t="shared" si="1"/>
        <v>0</v>
      </c>
      <c r="AC20" s="135">
        <f t="shared" si="2"/>
        <v>0</v>
      </c>
      <c r="AD20" s="138">
        <f t="shared" si="3"/>
        <v>0</v>
      </c>
      <c r="AF20" s="115">
        <f t="shared" si="4"/>
        <v>0</v>
      </c>
      <c r="AG20" s="115">
        <f t="shared" si="5"/>
        <v>0</v>
      </c>
      <c r="AH20" s="115">
        <f t="shared" si="6"/>
        <v>0</v>
      </c>
      <c r="AI20" s="115">
        <f t="shared" si="7"/>
        <v>0</v>
      </c>
      <c r="AJ20" s="115">
        <f t="shared" si="8"/>
        <v>0</v>
      </c>
      <c r="AK20" s="115">
        <f t="shared" si="9"/>
        <v>0</v>
      </c>
      <c r="AL20" s="115">
        <f t="shared" si="10"/>
        <v>0</v>
      </c>
      <c r="AM20" s="115">
        <f t="shared" si="11"/>
        <v>0</v>
      </c>
      <c r="AN20" s="115">
        <f t="shared" si="12"/>
        <v>0</v>
      </c>
      <c r="AO20" s="115">
        <f t="shared" si="13"/>
        <v>0</v>
      </c>
      <c r="AP20" s="115">
        <f t="shared" si="14"/>
        <v>0</v>
      </c>
      <c r="AQ20" s="115">
        <f t="shared" si="15"/>
        <v>0</v>
      </c>
      <c r="AR20" s="115">
        <f t="shared" si="16"/>
        <v>0</v>
      </c>
    </row>
    <row r="21" spans="1:46" x14ac:dyDescent="0.25">
      <c r="A21" s="244">
        <v>14</v>
      </c>
      <c r="B21" s="133" t="str">
        <f>IF('Proje ve Personel Bilgileri'!B27&gt;0,'Proje ve Personel Bilgileri'!B27,"")</f>
        <v/>
      </c>
      <c r="C21" s="134">
        <f>IF('G011A (Ocak)'!C21&lt;&gt;"",'G011A (Ocak)'!C21,0)</f>
        <v>0</v>
      </c>
      <c r="D21" s="135">
        <f>IF('G011A (Ocak)'!K21&lt;&gt;"",'G011A (Ocak)'!K21,0)</f>
        <v>0</v>
      </c>
      <c r="E21" s="136">
        <f>IF('G011A (Şubat)'!C21&lt;&gt;"",'G011A (Şubat)'!C21,0)</f>
        <v>0</v>
      </c>
      <c r="F21" s="137">
        <f>IF('G011A (Şubat)'!K21&lt;&gt;"",'G011A (Şubat)'!K21,0)</f>
        <v>0</v>
      </c>
      <c r="G21" s="136">
        <f>IF('G011A (Mart)'!C21&lt;&gt;"",'G011A (Mart)'!C21,0)</f>
        <v>0</v>
      </c>
      <c r="H21" s="137">
        <f>IF('G011A (Mart)'!K21&lt;&gt;"",'G011A (Mart)'!K21,0)</f>
        <v>0</v>
      </c>
      <c r="I21" s="136">
        <f>IF('G011A (Nisan)'!C21&lt;&gt;"",'G011A (Nisan)'!C21,0)</f>
        <v>0</v>
      </c>
      <c r="J21" s="137">
        <f>IF('G011A (Nisan)'!K21&lt;&gt;"",'G011A (Nisan)'!K21,0)</f>
        <v>0</v>
      </c>
      <c r="K21" s="136">
        <f>IF('G011A (Mayıs)'!C21&lt;&gt;"",'G011A (Mayıs)'!C21,0)</f>
        <v>0</v>
      </c>
      <c r="L21" s="137">
        <f>IF('G011A (Mayıs)'!K21&lt;&gt;"",'G011A (Mayıs)'!K21,0)</f>
        <v>0</v>
      </c>
      <c r="M21" s="136">
        <f>IF('G011A (Haziran)'!C21&lt;&gt;"",'G011A (Haziran)'!C21,0)</f>
        <v>0</v>
      </c>
      <c r="N21" s="137">
        <f>IF('G011A (Haziran)'!K21&lt;&gt;"",'G011A (Haziran)'!K21,0)</f>
        <v>0</v>
      </c>
      <c r="O21" s="136">
        <f>IF('G011A (Temmuz)'!C21&lt;&gt;"",'G011A (Temmuz)'!C21,0)</f>
        <v>0</v>
      </c>
      <c r="P21" s="137">
        <f>IF('G011A (Temmuz)'!K21&lt;&gt;"",'G011A (Temmuz)'!K21,0)</f>
        <v>0</v>
      </c>
      <c r="Q21" s="136">
        <f>IF('G011A (Ağustos)'!C21&lt;&gt;"",'G011A (Ağustos)'!C21,0)</f>
        <v>0</v>
      </c>
      <c r="R21" s="137">
        <f>IF('G011A (Ağustos)'!K21&lt;&gt;"",'G011A (Ağustos)'!K21,0)</f>
        <v>0</v>
      </c>
      <c r="S21" s="136">
        <f>IF('G011A (Eylül)'!C21&lt;&gt;"",'G011A (Eylül)'!C21,0)</f>
        <v>0</v>
      </c>
      <c r="T21" s="137">
        <f>IF('G011A (Eylül)'!K21&lt;&gt;"",'G011A (Eylül)'!K21,0)</f>
        <v>0</v>
      </c>
      <c r="U21" s="136">
        <f>IF('G011A (Ekim)'!C21&lt;&gt;"",'G011A (Ekim)'!C21,0)</f>
        <v>0</v>
      </c>
      <c r="V21" s="137">
        <f>IF('G011A (Ekim)'!K21&lt;&gt;"",'G011A (Ekim)'!K21,0)</f>
        <v>0</v>
      </c>
      <c r="W21" s="136">
        <f>IF('G011A (Kasım)'!C21&lt;&gt;"",'G011A (Kasım)'!C21,0)</f>
        <v>0</v>
      </c>
      <c r="X21" s="137">
        <f>IF('G011A (Kasım)'!K21&lt;&gt;"",'G011A (Kasım)'!K21,0)</f>
        <v>0</v>
      </c>
      <c r="Y21" s="136">
        <f>IF('G011A (Aralık)'!C21&lt;&gt;"",'G011A (Aralık)'!C21,0)</f>
        <v>0</v>
      </c>
      <c r="Z21" s="137">
        <f>IF('G011A (Aralık)'!K21&lt;&gt;"",'G011A (Aralık)'!K21,0)</f>
        <v>0</v>
      </c>
      <c r="AA21" s="134">
        <f t="shared" si="0"/>
        <v>0</v>
      </c>
      <c r="AB21" s="135">
        <f t="shared" si="1"/>
        <v>0</v>
      </c>
      <c r="AC21" s="135">
        <f t="shared" si="2"/>
        <v>0</v>
      </c>
      <c r="AD21" s="138">
        <f t="shared" si="3"/>
        <v>0</v>
      </c>
      <c r="AF21" s="115">
        <f t="shared" si="4"/>
        <v>0</v>
      </c>
      <c r="AG21" s="115">
        <f t="shared" si="5"/>
        <v>0</v>
      </c>
      <c r="AH21" s="115">
        <f t="shared" si="6"/>
        <v>0</v>
      </c>
      <c r="AI21" s="115">
        <f t="shared" si="7"/>
        <v>0</v>
      </c>
      <c r="AJ21" s="115">
        <f t="shared" si="8"/>
        <v>0</v>
      </c>
      <c r="AK21" s="115">
        <f t="shared" si="9"/>
        <v>0</v>
      </c>
      <c r="AL21" s="115">
        <f t="shared" si="10"/>
        <v>0</v>
      </c>
      <c r="AM21" s="115">
        <f t="shared" si="11"/>
        <v>0</v>
      </c>
      <c r="AN21" s="115">
        <f t="shared" si="12"/>
        <v>0</v>
      </c>
      <c r="AO21" s="115">
        <f t="shared" si="13"/>
        <v>0</v>
      </c>
      <c r="AP21" s="115">
        <f t="shared" si="14"/>
        <v>0</v>
      </c>
      <c r="AQ21" s="115">
        <f t="shared" si="15"/>
        <v>0</v>
      </c>
      <c r="AR21" s="115">
        <f t="shared" si="16"/>
        <v>0</v>
      </c>
    </row>
    <row r="22" spans="1:46" x14ac:dyDescent="0.25">
      <c r="A22" s="244">
        <v>15</v>
      </c>
      <c r="B22" s="133" t="str">
        <f>IF('Proje ve Personel Bilgileri'!B28&gt;0,'Proje ve Personel Bilgileri'!B28,"")</f>
        <v/>
      </c>
      <c r="C22" s="134">
        <f>IF('G011A (Ocak)'!C22&lt;&gt;"",'G011A (Ocak)'!C22,0)</f>
        <v>0</v>
      </c>
      <c r="D22" s="135">
        <f>IF('G011A (Ocak)'!K22&lt;&gt;"",'G011A (Ocak)'!K22,0)</f>
        <v>0</v>
      </c>
      <c r="E22" s="136">
        <f>IF('G011A (Şubat)'!C22&lt;&gt;"",'G011A (Şubat)'!C22,0)</f>
        <v>0</v>
      </c>
      <c r="F22" s="137">
        <f>IF('G011A (Şubat)'!K22&lt;&gt;"",'G011A (Şubat)'!K22,0)</f>
        <v>0</v>
      </c>
      <c r="G22" s="136">
        <f>IF('G011A (Mart)'!C22&lt;&gt;"",'G011A (Mart)'!C22,0)</f>
        <v>0</v>
      </c>
      <c r="H22" s="137">
        <f>IF('G011A (Mart)'!K22&lt;&gt;"",'G011A (Mart)'!K22,0)</f>
        <v>0</v>
      </c>
      <c r="I22" s="136">
        <f>IF('G011A (Nisan)'!C22&lt;&gt;"",'G011A (Nisan)'!C22,0)</f>
        <v>0</v>
      </c>
      <c r="J22" s="137">
        <f>IF('G011A (Nisan)'!K22&lt;&gt;"",'G011A (Nisan)'!K22,0)</f>
        <v>0</v>
      </c>
      <c r="K22" s="136">
        <f>IF('G011A (Mayıs)'!C22&lt;&gt;"",'G011A (Mayıs)'!C22,0)</f>
        <v>0</v>
      </c>
      <c r="L22" s="137">
        <f>IF('G011A (Mayıs)'!K22&lt;&gt;"",'G011A (Mayıs)'!K22,0)</f>
        <v>0</v>
      </c>
      <c r="M22" s="136">
        <f>IF('G011A (Haziran)'!C22&lt;&gt;"",'G011A (Haziran)'!C22,0)</f>
        <v>0</v>
      </c>
      <c r="N22" s="137">
        <f>IF('G011A (Haziran)'!K22&lt;&gt;"",'G011A (Haziran)'!K22,0)</f>
        <v>0</v>
      </c>
      <c r="O22" s="136">
        <f>IF('G011A (Temmuz)'!C22&lt;&gt;"",'G011A (Temmuz)'!C22,0)</f>
        <v>0</v>
      </c>
      <c r="P22" s="137">
        <f>IF('G011A (Temmuz)'!K22&lt;&gt;"",'G011A (Temmuz)'!K22,0)</f>
        <v>0</v>
      </c>
      <c r="Q22" s="136">
        <f>IF('G011A (Ağustos)'!C22&lt;&gt;"",'G011A (Ağustos)'!C22,0)</f>
        <v>0</v>
      </c>
      <c r="R22" s="137">
        <f>IF('G011A (Ağustos)'!K22&lt;&gt;"",'G011A (Ağustos)'!K22,0)</f>
        <v>0</v>
      </c>
      <c r="S22" s="136">
        <f>IF('G011A (Eylül)'!C22&lt;&gt;"",'G011A (Eylül)'!C22,0)</f>
        <v>0</v>
      </c>
      <c r="T22" s="137">
        <f>IF('G011A (Eylül)'!K22&lt;&gt;"",'G011A (Eylül)'!K22,0)</f>
        <v>0</v>
      </c>
      <c r="U22" s="136">
        <f>IF('G011A (Ekim)'!C22&lt;&gt;"",'G011A (Ekim)'!C22,0)</f>
        <v>0</v>
      </c>
      <c r="V22" s="137">
        <f>IF('G011A (Ekim)'!K22&lt;&gt;"",'G011A (Ekim)'!K22,0)</f>
        <v>0</v>
      </c>
      <c r="W22" s="136">
        <f>IF('G011A (Kasım)'!C22&lt;&gt;"",'G011A (Kasım)'!C22,0)</f>
        <v>0</v>
      </c>
      <c r="X22" s="137">
        <f>IF('G011A (Kasım)'!K22&lt;&gt;"",'G011A (Kasım)'!K22,0)</f>
        <v>0</v>
      </c>
      <c r="Y22" s="136">
        <f>IF('G011A (Aralık)'!C22&lt;&gt;"",'G011A (Aralık)'!C22,0)</f>
        <v>0</v>
      </c>
      <c r="Z22" s="137">
        <f>IF('G011A (Aralık)'!K22&lt;&gt;"",'G011A (Aralık)'!K22,0)</f>
        <v>0</v>
      </c>
      <c r="AA22" s="134">
        <f t="shared" si="0"/>
        <v>0</v>
      </c>
      <c r="AB22" s="135">
        <f t="shared" si="1"/>
        <v>0</v>
      </c>
      <c r="AC22" s="135">
        <f t="shared" si="2"/>
        <v>0</v>
      </c>
      <c r="AD22" s="138">
        <f t="shared" si="3"/>
        <v>0</v>
      </c>
      <c r="AF22" s="115">
        <f t="shared" si="4"/>
        <v>0</v>
      </c>
      <c r="AG22" s="115">
        <f t="shared" si="5"/>
        <v>0</v>
      </c>
      <c r="AH22" s="115">
        <f t="shared" si="6"/>
        <v>0</v>
      </c>
      <c r="AI22" s="115">
        <f t="shared" si="7"/>
        <v>0</v>
      </c>
      <c r="AJ22" s="115">
        <f t="shared" si="8"/>
        <v>0</v>
      </c>
      <c r="AK22" s="115">
        <f t="shared" si="9"/>
        <v>0</v>
      </c>
      <c r="AL22" s="115">
        <f t="shared" si="10"/>
        <v>0</v>
      </c>
      <c r="AM22" s="115">
        <f t="shared" si="11"/>
        <v>0</v>
      </c>
      <c r="AN22" s="115">
        <f t="shared" si="12"/>
        <v>0</v>
      </c>
      <c r="AO22" s="115">
        <f t="shared" si="13"/>
        <v>0</v>
      </c>
      <c r="AP22" s="115">
        <f t="shared" si="14"/>
        <v>0</v>
      </c>
      <c r="AQ22" s="115">
        <f t="shared" si="15"/>
        <v>0</v>
      </c>
      <c r="AR22" s="115">
        <f t="shared" si="16"/>
        <v>0</v>
      </c>
    </row>
    <row r="23" spans="1:46" x14ac:dyDescent="0.25">
      <c r="A23" s="244">
        <v>16</v>
      </c>
      <c r="B23" s="133" t="str">
        <f>IF('Proje ve Personel Bilgileri'!B29&gt;0,'Proje ve Personel Bilgileri'!B29,"")</f>
        <v/>
      </c>
      <c r="C23" s="134">
        <f>IF('G011A (Ocak)'!C23&lt;&gt;"",'G011A (Ocak)'!C23,0)</f>
        <v>0</v>
      </c>
      <c r="D23" s="135">
        <f>IF('G011A (Ocak)'!K23&lt;&gt;"",'G011A (Ocak)'!K23,0)</f>
        <v>0</v>
      </c>
      <c r="E23" s="136">
        <f>IF('G011A (Şubat)'!C23&lt;&gt;"",'G011A (Şubat)'!C23,0)</f>
        <v>0</v>
      </c>
      <c r="F23" s="137">
        <f>IF('G011A (Şubat)'!K23&lt;&gt;"",'G011A (Şubat)'!K23,0)</f>
        <v>0</v>
      </c>
      <c r="G23" s="136">
        <f>IF('G011A (Mart)'!C23&lt;&gt;"",'G011A (Mart)'!C23,0)</f>
        <v>0</v>
      </c>
      <c r="H23" s="137">
        <f>IF('G011A (Mart)'!K23&lt;&gt;"",'G011A (Mart)'!K23,0)</f>
        <v>0</v>
      </c>
      <c r="I23" s="136">
        <f>IF('G011A (Nisan)'!C23&lt;&gt;"",'G011A (Nisan)'!C23,0)</f>
        <v>0</v>
      </c>
      <c r="J23" s="137">
        <f>IF('G011A (Nisan)'!K23&lt;&gt;"",'G011A (Nisan)'!K23,0)</f>
        <v>0</v>
      </c>
      <c r="K23" s="136">
        <f>IF('G011A (Mayıs)'!C23&lt;&gt;"",'G011A (Mayıs)'!C23,0)</f>
        <v>0</v>
      </c>
      <c r="L23" s="137">
        <f>IF('G011A (Mayıs)'!K23&lt;&gt;"",'G011A (Mayıs)'!K23,0)</f>
        <v>0</v>
      </c>
      <c r="M23" s="136">
        <f>IF('G011A (Haziran)'!C23&lt;&gt;"",'G011A (Haziran)'!C23,0)</f>
        <v>0</v>
      </c>
      <c r="N23" s="137">
        <f>IF('G011A (Haziran)'!K23&lt;&gt;"",'G011A (Haziran)'!K23,0)</f>
        <v>0</v>
      </c>
      <c r="O23" s="136">
        <f>IF('G011A (Temmuz)'!C23&lt;&gt;"",'G011A (Temmuz)'!C23,0)</f>
        <v>0</v>
      </c>
      <c r="P23" s="137">
        <f>IF('G011A (Temmuz)'!K23&lt;&gt;"",'G011A (Temmuz)'!K23,0)</f>
        <v>0</v>
      </c>
      <c r="Q23" s="136">
        <f>IF('G011A (Ağustos)'!C23&lt;&gt;"",'G011A (Ağustos)'!C23,0)</f>
        <v>0</v>
      </c>
      <c r="R23" s="137">
        <f>IF('G011A (Ağustos)'!K23&lt;&gt;"",'G011A (Ağustos)'!K23,0)</f>
        <v>0</v>
      </c>
      <c r="S23" s="136">
        <f>IF('G011A (Eylül)'!C23&lt;&gt;"",'G011A (Eylül)'!C23,0)</f>
        <v>0</v>
      </c>
      <c r="T23" s="137">
        <f>IF('G011A (Eylül)'!K23&lt;&gt;"",'G011A (Eylül)'!K23,0)</f>
        <v>0</v>
      </c>
      <c r="U23" s="136">
        <f>IF('G011A (Ekim)'!C23&lt;&gt;"",'G011A (Ekim)'!C23,0)</f>
        <v>0</v>
      </c>
      <c r="V23" s="137">
        <f>IF('G011A (Ekim)'!K23&lt;&gt;"",'G011A (Ekim)'!K23,0)</f>
        <v>0</v>
      </c>
      <c r="W23" s="136">
        <f>IF('G011A (Kasım)'!C23&lt;&gt;"",'G011A (Kasım)'!C23,0)</f>
        <v>0</v>
      </c>
      <c r="X23" s="137">
        <f>IF('G011A (Kasım)'!K23&lt;&gt;"",'G011A (Kasım)'!K23,0)</f>
        <v>0</v>
      </c>
      <c r="Y23" s="136">
        <f>IF('G011A (Aralık)'!C23&lt;&gt;"",'G011A (Aralık)'!C23,0)</f>
        <v>0</v>
      </c>
      <c r="Z23" s="137">
        <f>IF('G011A (Aralık)'!K23&lt;&gt;"",'G011A (Aralık)'!K23,0)</f>
        <v>0</v>
      </c>
      <c r="AA23" s="134">
        <f t="shared" si="0"/>
        <v>0</v>
      </c>
      <c r="AB23" s="135">
        <f t="shared" si="1"/>
        <v>0</v>
      </c>
      <c r="AC23" s="135">
        <f t="shared" si="2"/>
        <v>0</v>
      </c>
      <c r="AD23" s="138">
        <f t="shared" si="3"/>
        <v>0</v>
      </c>
      <c r="AF23" s="115">
        <f t="shared" si="4"/>
        <v>0</v>
      </c>
      <c r="AG23" s="115">
        <f t="shared" si="5"/>
        <v>0</v>
      </c>
      <c r="AH23" s="115">
        <f t="shared" si="6"/>
        <v>0</v>
      </c>
      <c r="AI23" s="115">
        <f t="shared" si="7"/>
        <v>0</v>
      </c>
      <c r="AJ23" s="115">
        <f t="shared" si="8"/>
        <v>0</v>
      </c>
      <c r="AK23" s="115">
        <f t="shared" si="9"/>
        <v>0</v>
      </c>
      <c r="AL23" s="115">
        <f t="shared" si="10"/>
        <v>0</v>
      </c>
      <c r="AM23" s="115">
        <f t="shared" si="11"/>
        <v>0</v>
      </c>
      <c r="AN23" s="115">
        <f t="shared" si="12"/>
        <v>0</v>
      </c>
      <c r="AO23" s="115">
        <f t="shared" si="13"/>
        <v>0</v>
      </c>
      <c r="AP23" s="115">
        <f t="shared" si="14"/>
        <v>0</v>
      </c>
      <c r="AQ23" s="115">
        <f t="shared" si="15"/>
        <v>0</v>
      </c>
      <c r="AR23" s="115">
        <f t="shared" si="16"/>
        <v>0</v>
      </c>
    </row>
    <row r="24" spans="1:46" x14ac:dyDescent="0.25">
      <c r="A24" s="244">
        <v>17</v>
      </c>
      <c r="B24" s="133" t="str">
        <f>IF('Proje ve Personel Bilgileri'!B30&gt;0,'Proje ve Personel Bilgileri'!B30,"")</f>
        <v/>
      </c>
      <c r="C24" s="134">
        <f>IF('G011A (Ocak)'!C24&lt;&gt;"",'G011A (Ocak)'!C24,0)</f>
        <v>0</v>
      </c>
      <c r="D24" s="135">
        <f>IF('G011A (Ocak)'!K24&lt;&gt;"",'G011A (Ocak)'!K24,0)</f>
        <v>0</v>
      </c>
      <c r="E24" s="136">
        <f>IF('G011A (Şubat)'!C24&lt;&gt;"",'G011A (Şubat)'!C24,0)</f>
        <v>0</v>
      </c>
      <c r="F24" s="137">
        <f>IF('G011A (Şubat)'!K24&lt;&gt;"",'G011A (Şubat)'!K24,0)</f>
        <v>0</v>
      </c>
      <c r="G24" s="136">
        <f>IF('G011A (Mart)'!C24&lt;&gt;"",'G011A (Mart)'!C24,0)</f>
        <v>0</v>
      </c>
      <c r="H24" s="137">
        <f>IF('G011A (Mart)'!K24&lt;&gt;"",'G011A (Mart)'!K24,0)</f>
        <v>0</v>
      </c>
      <c r="I24" s="136">
        <f>IF('G011A (Nisan)'!C24&lt;&gt;"",'G011A (Nisan)'!C24,0)</f>
        <v>0</v>
      </c>
      <c r="J24" s="137">
        <f>IF('G011A (Nisan)'!K24&lt;&gt;"",'G011A (Nisan)'!K24,0)</f>
        <v>0</v>
      </c>
      <c r="K24" s="136">
        <f>IF('G011A (Mayıs)'!C24&lt;&gt;"",'G011A (Mayıs)'!C24,0)</f>
        <v>0</v>
      </c>
      <c r="L24" s="137">
        <f>IF('G011A (Mayıs)'!K24&lt;&gt;"",'G011A (Mayıs)'!K24,0)</f>
        <v>0</v>
      </c>
      <c r="M24" s="136">
        <f>IF('G011A (Haziran)'!C24&lt;&gt;"",'G011A (Haziran)'!C24,0)</f>
        <v>0</v>
      </c>
      <c r="N24" s="137">
        <f>IF('G011A (Haziran)'!K24&lt;&gt;"",'G011A (Haziran)'!K24,0)</f>
        <v>0</v>
      </c>
      <c r="O24" s="136">
        <f>IF('G011A (Temmuz)'!C24&lt;&gt;"",'G011A (Temmuz)'!C24,0)</f>
        <v>0</v>
      </c>
      <c r="P24" s="137">
        <f>IF('G011A (Temmuz)'!K24&lt;&gt;"",'G011A (Temmuz)'!K24,0)</f>
        <v>0</v>
      </c>
      <c r="Q24" s="136">
        <f>IF('G011A (Ağustos)'!C24&lt;&gt;"",'G011A (Ağustos)'!C24,0)</f>
        <v>0</v>
      </c>
      <c r="R24" s="137">
        <f>IF('G011A (Ağustos)'!K24&lt;&gt;"",'G011A (Ağustos)'!K24,0)</f>
        <v>0</v>
      </c>
      <c r="S24" s="136">
        <f>IF('G011A (Eylül)'!C24&lt;&gt;"",'G011A (Eylül)'!C24,0)</f>
        <v>0</v>
      </c>
      <c r="T24" s="137">
        <f>IF('G011A (Eylül)'!K24&lt;&gt;"",'G011A (Eylül)'!K24,0)</f>
        <v>0</v>
      </c>
      <c r="U24" s="136">
        <f>IF('G011A (Ekim)'!C24&lt;&gt;"",'G011A (Ekim)'!C24,0)</f>
        <v>0</v>
      </c>
      <c r="V24" s="137">
        <f>IF('G011A (Ekim)'!K24&lt;&gt;"",'G011A (Ekim)'!K24,0)</f>
        <v>0</v>
      </c>
      <c r="W24" s="136">
        <f>IF('G011A (Kasım)'!C24&lt;&gt;"",'G011A (Kasım)'!C24,0)</f>
        <v>0</v>
      </c>
      <c r="X24" s="137">
        <f>IF('G011A (Kasım)'!K24&lt;&gt;"",'G011A (Kasım)'!K24,0)</f>
        <v>0</v>
      </c>
      <c r="Y24" s="136">
        <f>IF('G011A (Aralık)'!C24&lt;&gt;"",'G011A (Aralık)'!C24,0)</f>
        <v>0</v>
      </c>
      <c r="Z24" s="137">
        <f>IF('G011A (Aralık)'!K24&lt;&gt;"",'G011A (Aralık)'!K24,0)</f>
        <v>0</v>
      </c>
      <c r="AA24" s="134">
        <f t="shared" si="0"/>
        <v>0</v>
      </c>
      <c r="AB24" s="135">
        <f t="shared" si="1"/>
        <v>0</v>
      </c>
      <c r="AC24" s="135">
        <f t="shared" si="2"/>
        <v>0</v>
      </c>
      <c r="AD24" s="138">
        <f t="shared" si="3"/>
        <v>0</v>
      </c>
      <c r="AF24" s="115">
        <f t="shared" si="4"/>
        <v>0</v>
      </c>
      <c r="AG24" s="115">
        <f t="shared" si="5"/>
        <v>0</v>
      </c>
      <c r="AH24" s="115">
        <f t="shared" si="6"/>
        <v>0</v>
      </c>
      <c r="AI24" s="115">
        <f t="shared" si="7"/>
        <v>0</v>
      </c>
      <c r="AJ24" s="115">
        <f t="shared" si="8"/>
        <v>0</v>
      </c>
      <c r="AK24" s="115">
        <f t="shared" si="9"/>
        <v>0</v>
      </c>
      <c r="AL24" s="115">
        <f t="shared" si="10"/>
        <v>0</v>
      </c>
      <c r="AM24" s="115">
        <f t="shared" si="11"/>
        <v>0</v>
      </c>
      <c r="AN24" s="115">
        <f t="shared" si="12"/>
        <v>0</v>
      </c>
      <c r="AO24" s="115">
        <f t="shared" si="13"/>
        <v>0</v>
      </c>
      <c r="AP24" s="115">
        <f t="shared" si="14"/>
        <v>0</v>
      </c>
      <c r="AQ24" s="115">
        <f t="shared" si="15"/>
        <v>0</v>
      </c>
      <c r="AR24" s="115">
        <f t="shared" si="16"/>
        <v>0</v>
      </c>
    </row>
    <row r="25" spans="1:46" x14ac:dyDescent="0.25">
      <c r="A25" s="244">
        <v>18</v>
      </c>
      <c r="B25" s="133" t="str">
        <f>IF('Proje ve Personel Bilgileri'!B31&gt;0,'Proje ve Personel Bilgileri'!B31,"")</f>
        <v/>
      </c>
      <c r="C25" s="134">
        <f>IF('G011A (Ocak)'!C25&lt;&gt;"",'G011A (Ocak)'!C25,0)</f>
        <v>0</v>
      </c>
      <c r="D25" s="135">
        <f>IF('G011A (Ocak)'!K25&lt;&gt;"",'G011A (Ocak)'!K25,0)</f>
        <v>0</v>
      </c>
      <c r="E25" s="136">
        <f>IF('G011A (Şubat)'!C25&lt;&gt;"",'G011A (Şubat)'!C25,0)</f>
        <v>0</v>
      </c>
      <c r="F25" s="137">
        <f>IF('G011A (Şubat)'!K25&lt;&gt;"",'G011A (Şubat)'!K25,0)</f>
        <v>0</v>
      </c>
      <c r="G25" s="136">
        <f>IF('G011A (Mart)'!C25&lt;&gt;"",'G011A (Mart)'!C25,0)</f>
        <v>0</v>
      </c>
      <c r="H25" s="137">
        <f>IF('G011A (Mart)'!K25&lt;&gt;"",'G011A (Mart)'!K25,0)</f>
        <v>0</v>
      </c>
      <c r="I25" s="136">
        <f>IF('G011A (Nisan)'!C25&lt;&gt;"",'G011A (Nisan)'!C25,0)</f>
        <v>0</v>
      </c>
      <c r="J25" s="137">
        <f>IF('G011A (Nisan)'!K25&lt;&gt;"",'G011A (Nisan)'!K25,0)</f>
        <v>0</v>
      </c>
      <c r="K25" s="136">
        <f>IF('G011A (Mayıs)'!C25&lt;&gt;"",'G011A (Mayıs)'!C25,0)</f>
        <v>0</v>
      </c>
      <c r="L25" s="137">
        <f>IF('G011A (Mayıs)'!K25&lt;&gt;"",'G011A (Mayıs)'!K25,0)</f>
        <v>0</v>
      </c>
      <c r="M25" s="136">
        <f>IF('G011A (Haziran)'!C25&lt;&gt;"",'G011A (Haziran)'!C25,0)</f>
        <v>0</v>
      </c>
      <c r="N25" s="137">
        <f>IF('G011A (Haziran)'!K25&lt;&gt;"",'G011A (Haziran)'!K25,0)</f>
        <v>0</v>
      </c>
      <c r="O25" s="136">
        <f>IF('G011A (Temmuz)'!C25&lt;&gt;"",'G011A (Temmuz)'!C25,0)</f>
        <v>0</v>
      </c>
      <c r="P25" s="137">
        <f>IF('G011A (Temmuz)'!K25&lt;&gt;"",'G011A (Temmuz)'!K25,0)</f>
        <v>0</v>
      </c>
      <c r="Q25" s="136">
        <f>IF('G011A (Ağustos)'!C25&lt;&gt;"",'G011A (Ağustos)'!C25,0)</f>
        <v>0</v>
      </c>
      <c r="R25" s="137">
        <f>IF('G011A (Ağustos)'!K25&lt;&gt;"",'G011A (Ağustos)'!K25,0)</f>
        <v>0</v>
      </c>
      <c r="S25" s="136">
        <f>IF('G011A (Eylül)'!C25&lt;&gt;"",'G011A (Eylül)'!C25,0)</f>
        <v>0</v>
      </c>
      <c r="T25" s="137">
        <f>IF('G011A (Eylül)'!K25&lt;&gt;"",'G011A (Eylül)'!K25,0)</f>
        <v>0</v>
      </c>
      <c r="U25" s="136">
        <f>IF('G011A (Ekim)'!C25&lt;&gt;"",'G011A (Ekim)'!C25,0)</f>
        <v>0</v>
      </c>
      <c r="V25" s="137">
        <f>IF('G011A (Ekim)'!K25&lt;&gt;"",'G011A (Ekim)'!K25,0)</f>
        <v>0</v>
      </c>
      <c r="W25" s="136">
        <f>IF('G011A (Kasım)'!C25&lt;&gt;"",'G011A (Kasım)'!C25,0)</f>
        <v>0</v>
      </c>
      <c r="X25" s="137">
        <f>IF('G011A (Kasım)'!K25&lt;&gt;"",'G011A (Kasım)'!K25,0)</f>
        <v>0</v>
      </c>
      <c r="Y25" s="136">
        <f>IF('G011A (Aralık)'!C25&lt;&gt;"",'G011A (Aralık)'!C25,0)</f>
        <v>0</v>
      </c>
      <c r="Z25" s="137">
        <f>IF('G011A (Aralık)'!K25&lt;&gt;"",'G011A (Aralık)'!K25,0)</f>
        <v>0</v>
      </c>
      <c r="AA25" s="134">
        <f t="shared" si="0"/>
        <v>0</v>
      </c>
      <c r="AB25" s="135">
        <f t="shared" si="1"/>
        <v>0</v>
      </c>
      <c r="AC25" s="135">
        <f t="shared" si="2"/>
        <v>0</v>
      </c>
      <c r="AD25" s="138">
        <f t="shared" si="3"/>
        <v>0</v>
      </c>
      <c r="AF25" s="115">
        <f t="shared" si="4"/>
        <v>0</v>
      </c>
      <c r="AG25" s="115">
        <f t="shared" si="5"/>
        <v>0</v>
      </c>
      <c r="AH25" s="115">
        <f t="shared" si="6"/>
        <v>0</v>
      </c>
      <c r="AI25" s="115">
        <f t="shared" si="7"/>
        <v>0</v>
      </c>
      <c r="AJ25" s="115">
        <f t="shared" si="8"/>
        <v>0</v>
      </c>
      <c r="AK25" s="115">
        <f t="shared" si="9"/>
        <v>0</v>
      </c>
      <c r="AL25" s="115">
        <f t="shared" si="10"/>
        <v>0</v>
      </c>
      <c r="AM25" s="115">
        <f t="shared" si="11"/>
        <v>0</v>
      </c>
      <c r="AN25" s="115">
        <f t="shared" si="12"/>
        <v>0</v>
      </c>
      <c r="AO25" s="115">
        <f t="shared" si="13"/>
        <v>0</v>
      </c>
      <c r="AP25" s="115">
        <f t="shared" si="14"/>
        <v>0</v>
      </c>
      <c r="AQ25" s="115">
        <f t="shared" si="15"/>
        <v>0</v>
      </c>
      <c r="AR25" s="115">
        <f t="shared" si="16"/>
        <v>0</v>
      </c>
    </row>
    <row r="26" spans="1:46" x14ac:dyDescent="0.25">
      <c r="A26" s="244">
        <v>19</v>
      </c>
      <c r="B26" s="133" t="str">
        <f>IF('Proje ve Personel Bilgileri'!B32&gt;0,'Proje ve Personel Bilgileri'!B32,"")</f>
        <v/>
      </c>
      <c r="C26" s="134">
        <f>IF('G011A (Ocak)'!C26&lt;&gt;"",'G011A (Ocak)'!C26,0)</f>
        <v>0</v>
      </c>
      <c r="D26" s="135">
        <f>IF('G011A (Ocak)'!K26&lt;&gt;"",'G011A (Ocak)'!K26,0)</f>
        <v>0</v>
      </c>
      <c r="E26" s="136">
        <f>IF('G011A (Şubat)'!C26&lt;&gt;"",'G011A (Şubat)'!C26,0)</f>
        <v>0</v>
      </c>
      <c r="F26" s="137">
        <f>IF('G011A (Şubat)'!K26&lt;&gt;"",'G011A (Şubat)'!K26,0)</f>
        <v>0</v>
      </c>
      <c r="G26" s="136">
        <f>IF('G011A (Mart)'!C26&lt;&gt;"",'G011A (Mart)'!C26,0)</f>
        <v>0</v>
      </c>
      <c r="H26" s="137">
        <f>IF('G011A (Mart)'!K26&lt;&gt;"",'G011A (Mart)'!K26,0)</f>
        <v>0</v>
      </c>
      <c r="I26" s="136">
        <f>IF('G011A (Nisan)'!C26&lt;&gt;"",'G011A (Nisan)'!C26,0)</f>
        <v>0</v>
      </c>
      <c r="J26" s="137">
        <f>IF('G011A (Nisan)'!K26&lt;&gt;"",'G011A (Nisan)'!K26,0)</f>
        <v>0</v>
      </c>
      <c r="K26" s="136">
        <f>IF('G011A (Mayıs)'!C26&lt;&gt;"",'G011A (Mayıs)'!C26,0)</f>
        <v>0</v>
      </c>
      <c r="L26" s="137">
        <f>IF('G011A (Mayıs)'!K26&lt;&gt;"",'G011A (Mayıs)'!K26,0)</f>
        <v>0</v>
      </c>
      <c r="M26" s="136">
        <f>IF('G011A (Haziran)'!C26&lt;&gt;"",'G011A (Haziran)'!C26,0)</f>
        <v>0</v>
      </c>
      <c r="N26" s="137">
        <f>IF('G011A (Haziran)'!K26&lt;&gt;"",'G011A (Haziran)'!K26,0)</f>
        <v>0</v>
      </c>
      <c r="O26" s="136">
        <f>IF('G011A (Temmuz)'!C26&lt;&gt;"",'G011A (Temmuz)'!C26,0)</f>
        <v>0</v>
      </c>
      <c r="P26" s="137">
        <f>IF('G011A (Temmuz)'!K26&lt;&gt;"",'G011A (Temmuz)'!K26,0)</f>
        <v>0</v>
      </c>
      <c r="Q26" s="136">
        <f>IF('G011A (Ağustos)'!C26&lt;&gt;"",'G011A (Ağustos)'!C26,0)</f>
        <v>0</v>
      </c>
      <c r="R26" s="137">
        <f>IF('G011A (Ağustos)'!K26&lt;&gt;"",'G011A (Ağustos)'!K26,0)</f>
        <v>0</v>
      </c>
      <c r="S26" s="136">
        <f>IF('G011A (Eylül)'!C26&lt;&gt;"",'G011A (Eylül)'!C26,0)</f>
        <v>0</v>
      </c>
      <c r="T26" s="137">
        <f>IF('G011A (Eylül)'!K26&lt;&gt;"",'G011A (Eylül)'!K26,0)</f>
        <v>0</v>
      </c>
      <c r="U26" s="136">
        <f>IF('G011A (Ekim)'!C26&lt;&gt;"",'G011A (Ekim)'!C26,0)</f>
        <v>0</v>
      </c>
      <c r="V26" s="137">
        <f>IF('G011A (Ekim)'!K26&lt;&gt;"",'G011A (Ekim)'!K26,0)</f>
        <v>0</v>
      </c>
      <c r="W26" s="136">
        <f>IF('G011A (Kasım)'!C26&lt;&gt;"",'G011A (Kasım)'!C26,0)</f>
        <v>0</v>
      </c>
      <c r="X26" s="137">
        <f>IF('G011A (Kasım)'!K26&lt;&gt;"",'G011A (Kasım)'!K26,0)</f>
        <v>0</v>
      </c>
      <c r="Y26" s="136">
        <f>IF('G011A (Aralık)'!C26&lt;&gt;"",'G011A (Aralık)'!C26,0)</f>
        <v>0</v>
      </c>
      <c r="Z26" s="137">
        <f>IF('G011A (Aralık)'!K26&lt;&gt;"",'G011A (Aralık)'!K26,0)</f>
        <v>0</v>
      </c>
      <c r="AA26" s="134">
        <f t="shared" si="0"/>
        <v>0</v>
      </c>
      <c r="AB26" s="135">
        <f t="shared" si="1"/>
        <v>0</v>
      </c>
      <c r="AC26" s="135">
        <f t="shared" si="2"/>
        <v>0</v>
      </c>
      <c r="AD26" s="138">
        <f t="shared" si="3"/>
        <v>0</v>
      </c>
      <c r="AF26" s="115">
        <f t="shared" si="4"/>
        <v>0</v>
      </c>
      <c r="AG26" s="115">
        <f t="shared" si="5"/>
        <v>0</v>
      </c>
      <c r="AH26" s="115">
        <f t="shared" si="6"/>
        <v>0</v>
      </c>
      <c r="AI26" s="115">
        <f t="shared" si="7"/>
        <v>0</v>
      </c>
      <c r="AJ26" s="115">
        <f t="shared" si="8"/>
        <v>0</v>
      </c>
      <c r="AK26" s="115">
        <f t="shared" si="9"/>
        <v>0</v>
      </c>
      <c r="AL26" s="115">
        <f t="shared" si="10"/>
        <v>0</v>
      </c>
      <c r="AM26" s="115">
        <f t="shared" si="11"/>
        <v>0</v>
      </c>
      <c r="AN26" s="115">
        <f t="shared" si="12"/>
        <v>0</v>
      </c>
      <c r="AO26" s="115">
        <f t="shared" si="13"/>
        <v>0</v>
      </c>
      <c r="AP26" s="115">
        <f t="shared" si="14"/>
        <v>0</v>
      </c>
      <c r="AQ26" s="115">
        <f t="shared" si="15"/>
        <v>0</v>
      </c>
      <c r="AR26" s="115">
        <f t="shared" si="16"/>
        <v>0</v>
      </c>
    </row>
    <row r="27" spans="1:46" ht="14.95" thickBot="1" x14ac:dyDescent="0.3">
      <c r="A27" s="245">
        <v>20</v>
      </c>
      <c r="B27" s="139" t="str">
        <f>IF('Proje ve Personel Bilgileri'!B33&gt;0,'Proje ve Personel Bilgileri'!B33,"")</f>
        <v/>
      </c>
      <c r="C27" s="140">
        <f>IF('G011A (Ocak)'!C27&lt;&gt;"",'G011A (Ocak)'!C27,0)</f>
        <v>0</v>
      </c>
      <c r="D27" s="141">
        <f>IF('G011A (Ocak)'!K27&lt;&gt;"",'G011A (Ocak)'!K27,0)</f>
        <v>0</v>
      </c>
      <c r="E27" s="142">
        <f>IF('G011A (Şubat)'!C27&lt;&gt;"",'G011A (Şubat)'!C27,0)</f>
        <v>0</v>
      </c>
      <c r="F27" s="143">
        <f>IF('G011A (Şubat)'!K27&lt;&gt;"",'G011A (Şubat)'!K27,0)</f>
        <v>0</v>
      </c>
      <c r="G27" s="142">
        <f>IF('G011A (Mart)'!C27&lt;&gt;"",'G011A (Mart)'!C27,0)</f>
        <v>0</v>
      </c>
      <c r="H27" s="143">
        <f>IF('G011A (Mart)'!K27&lt;&gt;"",'G011A (Mart)'!K27,0)</f>
        <v>0</v>
      </c>
      <c r="I27" s="142">
        <f>IF('G011A (Nisan)'!C27&lt;&gt;"",'G011A (Nisan)'!C27,0)</f>
        <v>0</v>
      </c>
      <c r="J27" s="143">
        <f>IF('G011A (Nisan)'!K27&lt;&gt;"",'G011A (Nisan)'!K27,0)</f>
        <v>0</v>
      </c>
      <c r="K27" s="142">
        <f>IF('G011A (Mayıs)'!C27&lt;&gt;"",'G011A (Mayıs)'!C27,0)</f>
        <v>0</v>
      </c>
      <c r="L27" s="143">
        <f>IF('G011A (Mayıs)'!K27&lt;&gt;"",'G011A (Mayıs)'!K27,0)</f>
        <v>0</v>
      </c>
      <c r="M27" s="142">
        <f>IF('G011A (Haziran)'!C27&lt;&gt;"",'G011A (Haziran)'!C27,0)</f>
        <v>0</v>
      </c>
      <c r="N27" s="143">
        <f>IF('G011A (Haziran)'!K27&lt;&gt;"",'G011A (Haziran)'!K27,0)</f>
        <v>0</v>
      </c>
      <c r="O27" s="142">
        <f>IF('G011A (Temmuz)'!C27&lt;&gt;"",'G011A (Temmuz)'!C27,0)</f>
        <v>0</v>
      </c>
      <c r="P27" s="143">
        <f>IF('G011A (Temmuz)'!K27&lt;&gt;"",'G011A (Temmuz)'!K27,0)</f>
        <v>0</v>
      </c>
      <c r="Q27" s="142">
        <f>IF('G011A (Ağustos)'!C27&lt;&gt;"",'G011A (Ağustos)'!C27,0)</f>
        <v>0</v>
      </c>
      <c r="R27" s="143">
        <f>IF('G011A (Ağustos)'!K27&lt;&gt;"",'G011A (Ağustos)'!K27,0)</f>
        <v>0</v>
      </c>
      <c r="S27" s="142">
        <f>IF('G011A (Eylül)'!C27&lt;&gt;"",'G011A (Eylül)'!C27,0)</f>
        <v>0</v>
      </c>
      <c r="T27" s="143">
        <f>IF('G011A (Eylül)'!K27&lt;&gt;"",'G011A (Eylül)'!K27,0)</f>
        <v>0</v>
      </c>
      <c r="U27" s="142">
        <f>IF('G011A (Ekim)'!C27&lt;&gt;"",'G011A (Ekim)'!C27,0)</f>
        <v>0</v>
      </c>
      <c r="V27" s="143">
        <f>IF('G011A (Ekim)'!K27&lt;&gt;"",'G011A (Ekim)'!K27,0)</f>
        <v>0</v>
      </c>
      <c r="W27" s="142">
        <f>IF('G011A (Kasım)'!C27&lt;&gt;"",'G011A (Kasım)'!C27,0)</f>
        <v>0</v>
      </c>
      <c r="X27" s="143">
        <f>IF('G011A (Kasım)'!K27&lt;&gt;"",'G011A (Kasım)'!K27,0)</f>
        <v>0</v>
      </c>
      <c r="Y27" s="142">
        <f>IF('G011A (Aralık)'!C27&lt;&gt;"",'G011A (Aralık)'!C27,0)</f>
        <v>0</v>
      </c>
      <c r="Z27" s="143">
        <f>IF('G011A (Aralık)'!K27&lt;&gt;"",'G011A (Aralık)'!K27,0)</f>
        <v>0</v>
      </c>
      <c r="AA27" s="140">
        <f t="shared" si="0"/>
        <v>0</v>
      </c>
      <c r="AB27" s="141">
        <f t="shared" si="1"/>
        <v>0</v>
      </c>
      <c r="AC27" s="141">
        <f t="shared" si="2"/>
        <v>0</v>
      </c>
      <c r="AD27" s="144">
        <f t="shared" si="3"/>
        <v>0</v>
      </c>
      <c r="AF27" s="115">
        <f t="shared" si="4"/>
        <v>0</v>
      </c>
      <c r="AG27" s="115">
        <f t="shared" si="5"/>
        <v>0</v>
      </c>
      <c r="AH27" s="115">
        <f t="shared" si="6"/>
        <v>0</v>
      </c>
      <c r="AI27" s="115">
        <f t="shared" si="7"/>
        <v>0</v>
      </c>
      <c r="AJ27" s="115">
        <f t="shared" si="8"/>
        <v>0</v>
      </c>
      <c r="AK27" s="115">
        <f t="shared" si="9"/>
        <v>0</v>
      </c>
      <c r="AL27" s="115">
        <f t="shared" si="10"/>
        <v>0</v>
      </c>
      <c r="AM27" s="115">
        <f t="shared" si="11"/>
        <v>0</v>
      </c>
      <c r="AN27" s="115">
        <f t="shared" si="12"/>
        <v>0</v>
      </c>
      <c r="AO27" s="115">
        <f t="shared" si="13"/>
        <v>0</v>
      </c>
      <c r="AP27" s="115">
        <f t="shared" si="14"/>
        <v>0</v>
      </c>
      <c r="AQ27" s="115">
        <f t="shared" si="15"/>
        <v>0</v>
      </c>
      <c r="AR27" s="115">
        <f t="shared" si="16"/>
        <v>0</v>
      </c>
      <c r="AT27" s="115">
        <v>1</v>
      </c>
    </row>
    <row r="28" spans="1:46" x14ac:dyDescent="0.25">
      <c r="B28" s="246"/>
      <c r="C28" s="246"/>
      <c r="D28" s="246"/>
      <c r="E28" s="246"/>
      <c r="F28" s="246"/>
      <c r="G28" s="246"/>
      <c r="H28" s="246"/>
      <c r="I28" s="246"/>
      <c r="J28" s="247"/>
      <c r="L28" s="164"/>
      <c r="M28" s="164"/>
      <c r="N28" s="164"/>
      <c r="O28" s="164"/>
      <c r="P28" s="164"/>
      <c r="Q28" s="164"/>
      <c r="R28" s="164"/>
      <c r="S28" s="164"/>
      <c r="T28" s="164"/>
      <c r="U28" s="164"/>
      <c r="V28" s="164"/>
      <c r="W28" s="164"/>
      <c r="X28" s="164"/>
      <c r="Y28" s="164"/>
      <c r="Z28" s="164"/>
      <c r="AA28" s="164"/>
      <c r="AB28" s="164"/>
      <c r="AC28" s="164"/>
    </row>
    <row r="29" spans="1:46" x14ac:dyDescent="0.25">
      <c r="A29" s="246" t="s">
        <v>168</v>
      </c>
      <c r="B29" s="246"/>
      <c r="C29" s="246"/>
      <c r="D29" s="246"/>
      <c r="E29" s="246"/>
      <c r="F29" s="246"/>
      <c r="G29" s="246"/>
      <c r="H29" s="246"/>
      <c r="I29" s="246"/>
      <c r="J29" s="247"/>
      <c r="L29" s="164"/>
      <c r="M29" s="164"/>
      <c r="N29" s="164"/>
      <c r="O29" s="164"/>
      <c r="P29" s="164"/>
      <c r="Q29" s="164"/>
      <c r="R29" s="164"/>
      <c r="S29" s="164"/>
      <c r="T29" s="164"/>
      <c r="U29" s="164"/>
      <c r="V29" s="164"/>
      <c r="W29" s="164"/>
      <c r="X29" s="164"/>
      <c r="Y29" s="164"/>
      <c r="Z29" s="164"/>
      <c r="AA29" s="164"/>
      <c r="AB29" s="164"/>
      <c r="AC29" s="164"/>
    </row>
    <row r="30" spans="1:46" x14ac:dyDescent="0.25">
      <c r="C30" s="164"/>
      <c r="J30" s="247"/>
      <c r="L30" s="164"/>
      <c r="M30" s="164"/>
      <c r="N30" s="164"/>
      <c r="O30" s="164"/>
      <c r="P30" s="164"/>
      <c r="Q30" s="164"/>
      <c r="R30" s="164"/>
      <c r="S30" s="164"/>
      <c r="T30" s="164"/>
      <c r="U30" s="164"/>
      <c r="V30" s="164"/>
      <c r="W30" s="164"/>
      <c r="X30" s="164"/>
      <c r="Y30" s="164"/>
      <c r="Z30" s="164"/>
      <c r="AA30" s="164"/>
    </row>
    <row r="31" spans="1:46" ht="21.1" x14ac:dyDescent="0.35">
      <c r="A31" s="300" t="s">
        <v>46</v>
      </c>
      <c r="B31" s="299">
        <f ca="1">imzatirihi</f>
        <v>45653</v>
      </c>
      <c r="C31" s="365" t="s">
        <v>48</v>
      </c>
      <c r="D31" s="365"/>
      <c r="E31" s="302" t="str">
        <f>IF(kurulusyetkilisi&gt;0,kurulusyetkilisi,"")</f>
        <v/>
      </c>
      <c r="F31" s="300"/>
      <c r="G31" s="50"/>
      <c r="H31" s="50"/>
      <c r="I31" s="27"/>
      <c r="J31" s="27"/>
      <c r="L31" s="164"/>
      <c r="M31" s="164"/>
      <c r="N31" s="164"/>
      <c r="O31" s="164"/>
      <c r="P31" s="164"/>
      <c r="Q31" s="164"/>
      <c r="R31" s="164"/>
      <c r="S31" s="164"/>
      <c r="T31" s="164"/>
      <c r="U31" s="164"/>
      <c r="V31" s="164"/>
      <c r="W31" s="164"/>
      <c r="X31" s="164"/>
      <c r="Y31" s="164"/>
      <c r="Z31" s="164"/>
      <c r="AA31" s="164"/>
    </row>
    <row r="32" spans="1:46" ht="19.7" x14ac:dyDescent="0.35">
      <c r="A32" s="301"/>
      <c r="B32" s="301"/>
      <c r="C32" s="365" t="s">
        <v>49</v>
      </c>
      <c r="D32" s="365"/>
      <c r="E32" s="366"/>
      <c r="F32" s="366"/>
      <c r="G32" s="26"/>
      <c r="H32" s="26"/>
      <c r="I32" s="27"/>
      <c r="J32" s="27"/>
      <c r="L32" s="164"/>
      <c r="M32" s="164"/>
      <c r="N32" s="164"/>
      <c r="O32" s="164"/>
      <c r="P32" s="164"/>
      <c r="Q32" s="164"/>
      <c r="R32" s="164"/>
      <c r="S32" s="164"/>
      <c r="T32" s="164"/>
      <c r="U32" s="164"/>
      <c r="V32" s="164"/>
      <c r="W32" s="164"/>
      <c r="X32" s="164"/>
      <c r="Y32" s="164"/>
      <c r="Z32" s="164"/>
      <c r="AA32" s="164"/>
    </row>
    <row r="33" spans="1:44" ht="15.8" customHeight="1" x14ac:dyDescent="0.25">
      <c r="A33" s="389" t="s">
        <v>55</v>
      </c>
      <c r="B33" s="389"/>
      <c r="C33" s="389"/>
      <c r="D33" s="389"/>
      <c r="E33" s="389"/>
      <c r="F33" s="389"/>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row>
    <row r="34" spans="1:44" x14ac:dyDescent="0.25">
      <c r="A34" s="392" t="str">
        <f>IF(Yil&gt;0,CONCATENATE(Yil,"  yılına aittir."),"")</f>
        <v/>
      </c>
      <c r="B34" s="392"/>
      <c r="C34" s="392"/>
      <c r="D34" s="392"/>
      <c r="E34" s="392"/>
      <c r="F34" s="392"/>
      <c r="G34" s="392"/>
      <c r="H34" s="392"/>
      <c r="I34" s="392"/>
      <c r="J34" s="392"/>
      <c r="K34" s="392"/>
      <c r="L34" s="392"/>
      <c r="M34" s="392"/>
      <c r="N34" s="392"/>
      <c r="O34" s="392"/>
      <c r="P34" s="392"/>
      <c r="Q34" s="392"/>
      <c r="R34" s="392"/>
      <c r="S34" s="392"/>
      <c r="T34" s="392"/>
      <c r="U34" s="392"/>
      <c r="V34" s="392"/>
      <c r="W34" s="392"/>
      <c r="X34" s="392"/>
      <c r="Y34" s="392"/>
      <c r="Z34" s="392"/>
      <c r="AA34" s="392"/>
      <c r="AB34" s="392"/>
      <c r="AC34" s="392"/>
      <c r="AD34" s="392"/>
    </row>
    <row r="35" spans="1:44" ht="19.7" thickBot="1" x14ac:dyDescent="0.4">
      <c r="A35" s="393" t="s">
        <v>61</v>
      </c>
      <c r="B35" s="393"/>
      <c r="C35" s="393"/>
      <c r="D35" s="393"/>
      <c r="E35" s="393"/>
      <c r="F35" s="393"/>
      <c r="G35" s="393"/>
      <c r="H35" s="393"/>
      <c r="I35" s="393"/>
      <c r="J35" s="393"/>
      <c r="K35" s="393"/>
      <c r="L35" s="393"/>
      <c r="M35" s="393"/>
      <c r="N35" s="393"/>
      <c r="O35" s="393"/>
      <c r="P35" s="393"/>
      <c r="Q35" s="393"/>
      <c r="R35" s="393"/>
      <c r="S35" s="393"/>
      <c r="T35" s="393"/>
      <c r="U35" s="393"/>
      <c r="V35" s="393"/>
      <c r="W35" s="393"/>
      <c r="X35" s="393"/>
      <c r="Y35" s="393"/>
      <c r="Z35" s="393"/>
      <c r="AA35" s="393"/>
      <c r="AB35" s="393"/>
      <c r="AC35" s="393"/>
      <c r="AD35" s="393"/>
    </row>
    <row r="36" spans="1:44" ht="31.6" customHeight="1" thickBot="1" x14ac:dyDescent="0.3">
      <c r="A36" s="237" t="s">
        <v>1</v>
      </c>
      <c r="B36" s="394" t="str">
        <f>IF(ProjeNo&gt;0,ProjeNo,"")</f>
        <v/>
      </c>
      <c r="C36" s="395"/>
      <c r="D36" s="395"/>
      <c r="E36" s="395"/>
      <c r="F36" s="395"/>
      <c r="G36" s="395"/>
      <c r="H36" s="395"/>
      <c r="I36" s="395"/>
      <c r="J36" s="395"/>
      <c r="K36" s="395"/>
      <c r="L36" s="395"/>
      <c r="M36" s="395"/>
      <c r="N36" s="395"/>
      <c r="O36" s="395"/>
      <c r="P36" s="395"/>
      <c r="Q36" s="395"/>
      <c r="R36" s="395"/>
      <c r="S36" s="395"/>
      <c r="T36" s="395"/>
      <c r="U36" s="395"/>
      <c r="V36" s="395"/>
      <c r="W36" s="395"/>
      <c r="X36" s="395"/>
      <c r="Y36" s="395"/>
      <c r="Z36" s="395"/>
      <c r="AA36" s="395"/>
      <c r="AB36" s="395"/>
      <c r="AC36" s="395"/>
      <c r="AD36" s="396"/>
    </row>
    <row r="37" spans="1:44" ht="31.6" customHeight="1" thickBot="1" x14ac:dyDescent="0.3">
      <c r="A37" s="238" t="s">
        <v>12</v>
      </c>
      <c r="B37" s="399" t="str">
        <f>IF(ProjeAdi&gt;0,ProjeAdi,"")</f>
        <v/>
      </c>
      <c r="C37" s="400"/>
      <c r="D37" s="400"/>
      <c r="E37" s="400"/>
      <c r="F37" s="400"/>
      <c r="G37" s="400"/>
      <c r="H37" s="400"/>
      <c r="I37" s="400"/>
      <c r="J37" s="400"/>
      <c r="K37" s="400"/>
      <c r="L37" s="400"/>
      <c r="M37" s="400"/>
      <c r="N37" s="400"/>
      <c r="O37" s="400"/>
      <c r="P37" s="400"/>
      <c r="Q37" s="400"/>
      <c r="R37" s="400"/>
      <c r="S37" s="400"/>
      <c r="T37" s="400"/>
      <c r="U37" s="400"/>
      <c r="V37" s="400"/>
      <c r="W37" s="400"/>
      <c r="X37" s="400"/>
      <c r="Y37" s="400"/>
      <c r="Z37" s="400"/>
      <c r="AA37" s="400"/>
      <c r="AB37" s="400"/>
      <c r="AC37" s="400"/>
      <c r="AD37" s="401"/>
    </row>
    <row r="38" spans="1:44" ht="75.099999999999994" customHeight="1" thickBot="1" x14ac:dyDescent="0.3">
      <c r="A38" s="397" t="s">
        <v>7</v>
      </c>
      <c r="B38" s="390" t="s">
        <v>62</v>
      </c>
      <c r="C38" s="387" t="s">
        <v>127</v>
      </c>
      <c r="D38" s="388"/>
      <c r="E38" s="387" t="s">
        <v>129</v>
      </c>
      <c r="F38" s="388"/>
      <c r="G38" s="387" t="s">
        <v>130</v>
      </c>
      <c r="H38" s="388"/>
      <c r="I38" s="387" t="s">
        <v>131</v>
      </c>
      <c r="J38" s="388"/>
      <c r="K38" s="387" t="s">
        <v>132</v>
      </c>
      <c r="L38" s="388"/>
      <c r="M38" s="387" t="s">
        <v>133</v>
      </c>
      <c r="N38" s="388"/>
      <c r="O38" s="387" t="s">
        <v>134</v>
      </c>
      <c r="P38" s="388"/>
      <c r="Q38" s="387" t="s">
        <v>135</v>
      </c>
      <c r="R38" s="388"/>
      <c r="S38" s="387" t="s">
        <v>136</v>
      </c>
      <c r="T38" s="388"/>
      <c r="U38" s="387" t="s">
        <v>137</v>
      </c>
      <c r="V38" s="388"/>
      <c r="W38" s="387" t="s">
        <v>138</v>
      </c>
      <c r="X38" s="388"/>
      <c r="Y38" s="387" t="s">
        <v>139</v>
      </c>
      <c r="Z38" s="388"/>
      <c r="AA38" s="390" t="s">
        <v>56</v>
      </c>
      <c r="AB38" s="390" t="s">
        <v>57</v>
      </c>
      <c r="AC38" s="390" t="s">
        <v>58</v>
      </c>
      <c r="AD38" s="390" t="s">
        <v>59</v>
      </c>
      <c r="AE38" s="239"/>
      <c r="AF38" s="239"/>
      <c r="AL38" s="239"/>
    </row>
    <row r="39" spans="1:44" ht="49.6" customHeight="1" thickBot="1" x14ac:dyDescent="0.3">
      <c r="A39" s="398"/>
      <c r="B39" s="391"/>
      <c r="C39" s="241" t="s">
        <v>38</v>
      </c>
      <c r="D39" s="241" t="s">
        <v>60</v>
      </c>
      <c r="E39" s="241" t="s">
        <v>38</v>
      </c>
      <c r="F39" s="241" t="s">
        <v>60</v>
      </c>
      <c r="G39" s="241" t="s">
        <v>38</v>
      </c>
      <c r="H39" s="241" t="s">
        <v>60</v>
      </c>
      <c r="I39" s="241" t="s">
        <v>38</v>
      </c>
      <c r="J39" s="241" t="s">
        <v>60</v>
      </c>
      <c r="K39" s="241" t="s">
        <v>38</v>
      </c>
      <c r="L39" s="241" t="s">
        <v>60</v>
      </c>
      <c r="M39" s="241" t="s">
        <v>38</v>
      </c>
      <c r="N39" s="241" t="s">
        <v>60</v>
      </c>
      <c r="O39" s="241" t="s">
        <v>38</v>
      </c>
      <c r="P39" s="241" t="s">
        <v>60</v>
      </c>
      <c r="Q39" s="241" t="s">
        <v>38</v>
      </c>
      <c r="R39" s="241" t="s">
        <v>60</v>
      </c>
      <c r="S39" s="241" t="s">
        <v>38</v>
      </c>
      <c r="T39" s="241" t="s">
        <v>60</v>
      </c>
      <c r="U39" s="241" t="s">
        <v>38</v>
      </c>
      <c r="V39" s="241" t="s">
        <v>60</v>
      </c>
      <c r="W39" s="241" t="s">
        <v>38</v>
      </c>
      <c r="X39" s="241" t="s">
        <v>60</v>
      </c>
      <c r="Y39" s="241" t="s">
        <v>38</v>
      </c>
      <c r="Z39" s="241" t="s">
        <v>60</v>
      </c>
      <c r="AA39" s="391"/>
      <c r="AB39" s="391"/>
      <c r="AC39" s="391"/>
      <c r="AD39" s="391"/>
      <c r="AR39" s="242" t="s">
        <v>96</v>
      </c>
    </row>
    <row r="40" spans="1:44" ht="14.95" customHeight="1" x14ac:dyDescent="0.25">
      <c r="A40" s="243">
        <v>21</v>
      </c>
      <c r="B40" s="127" t="str">
        <f>IF('Proje ve Personel Bilgileri'!B34&gt;0,'Proje ve Personel Bilgileri'!B34,"")</f>
        <v/>
      </c>
      <c r="C40" s="128">
        <f>IF('G011A (Ocak)'!C40&lt;&gt;"",'G011A (Ocak)'!C40,0)</f>
        <v>0</v>
      </c>
      <c r="D40" s="129">
        <f>IF('G011A (Ocak)'!K40&lt;&gt;"",'G011A (Ocak)'!K40,0)</f>
        <v>0</v>
      </c>
      <c r="E40" s="128">
        <f>IF('G011A (Şubat)'!C40&lt;&gt;"",'G011A (Şubat)'!C40,0)</f>
        <v>0</v>
      </c>
      <c r="F40" s="129">
        <f>IF('G011A (Şubat)'!K40&lt;&gt;"",'G011A (Şubat)'!K40,0)</f>
        <v>0</v>
      </c>
      <c r="G40" s="128">
        <f>IF('G011A (Mart)'!C40&lt;&gt;"",'G011A (Mart)'!C40,0)</f>
        <v>0</v>
      </c>
      <c r="H40" s="129">
        <f>IF('G011A (Mart)'!K40&lt;&gt;"",'G011A (Mart)'!K40,0)</f>
        <v>0</v>
      </c>
      <c r="I40" s="128">
        <f>IF('G011A (Nisan)'!C40&lt;&gt;"",'G011A (Nisan)'!C40,0)</f>
        <v>0</v>
      </c>
      <c r="J40" s="129">
        <f>IF('G011A (Nisan)'!K40&lt;&gt;"",'G011A (Nisan)'!K40,0)</f>
        <v>0</v>
      </c>
      <c r="K40" s="128">
        <f>IF('G011A (Mayıs)'!C40&lt;&gt;"",'G011A (Mayıs)'!C40,0)</f>
        <v>0</v>
      </c>
      <c r="L40" s="129">
        <f>IF('G011A (Mayıs)'!K40&lt;&gt;"",'G011A (Mayıs)'!K40,0)</f>
        <v>0</v>
      </c>
      <c r="M40" s="128">
        <f>IF('G011A (Haziran)'!C40&lt;&gt;"",'G011A (Haziran)'!C40,0)</f>
        <v>0</v>
      </c>
      <c r="N40" s="129">
        <f>IF('G011A (Haziran)'!K40&lt;&gt;"",'G011A (Haziran)'!K40,0)</f>
        <v>0</v>
      </c>
      <c r="O40" s="128">
        <f>IF('G011A (Temmuz)'!C40&lt;&gt;"",'G011A (Temmuz)'!C40,0)</f>
        <v>0</v>
      </c>
      <c r="P40" s="129">
        <f>IF('G011A (Temmuz)'!K40&lt;&gt;"",'G011A (Temmuz)'!K40,0)</f>
        <v>0</v>
      </c>
      <c r="Q40" s="128">
        <f>IF('G011A (Ağustos)'!C40&lt;&gt;"",'G011A (Ağustos)'!C40,0)</f>
        <v>0</v>
      </c>
      <c r="R40" s="129">
        <f>IF('G011A (Ağustos)'!K40&lt;&gt;"",'G011A (Ağustos)'!K40,0)</f>
        <v>0</v>
      </c>
      <c r="S40" s="128">
        <f>IF('G011A (Eylül)'!C40&lt;&gt;"",'G011A (Eylül)'!C40,0)</f>
        <v>0</v>
      </c>
      <c r="T40" s="129">
        <f>IF('G011A (Eylül)'!K40&lt;&gt;"",'G011A (Eylül)'!K40,0)</f>
        <v>0</v>
      </c>
      <c r="U40" s="128">
        <f>IF('G011A (Ekim)'!C40&lt;&gt;"",'G011A (Ekim)'!C40,0)</f>
        <v>0</v>
      </c>
      <c r="V40" s="129">
        <f>IF('G011A (Ekim)'!K40&lt;&gt;"",'G011A (Ekim)'!K40,0)</f>
        <v>0</v>
      </c>
      <c r="W40" s="128">
        <f>IF('G011A (Kasım)'!C40&lt;&gt;"",'G011A (Kasım)'!C40,0)</f>
        <v>0</v>
      </c>
      <c r="X40" s="129">
        <f>IF('G011A (Kasım)'!K40&lt;&gt;"",'G011A (Kasım)'!K40,0)</f>
        <v>0</v>
      </c>
      <c r="Y40" s="128">
        <f>IF('G011A (Aralık)'!C40&lt;&gt;"",'G011A (Aralık)'!C40,0)</f>
        <v>0</v>
      </c>
      <c r="Z40" s="129">
        <f>IF('G011A (Aralık)'!K40&lt;&gt;"",'G011A (Aralık)'!K40,0)</f>
        <v>0</v>
      </c>
      <c r="AA40" s="130">
        <f>C40+E40+G40+I40+K40+M40+O40+Q40+S40+U40+W40+Y40</f>
        <v>0</v>
      </c>
      <c r="AB40" s="131">
        <f>D40+F40+H40+J40+L40+N40+P40+R40+T40+V40+X40+Z40</f>
        <v>0</v>
      </c>
      <c r="AC40" s="129">
        <f>IF(AA40=0,0,AA40/30)</f>
        <v>0</v>
      </c>
      <c r="AD40" s="132">
        <f>IF(AB40=0,0,AB40/AC40)</f>
        <v>0</v>
      </c>
      <c r="AF40" s="115">
        <f>IF(C40&gt;0,1,0)</f>
        <v>0</v>
      </c>
      <c r="AG40" s="115">
        <f>IF(E40&gt;0,1,0)</f>
        <v>0</v>
      </c>
      <c r="AH40" s="115">
        <f>IF(G40&gt;0,1,0)</f>
        <v>0</v>
      </c>
      <c r="AI40" s="115">
        <f>IF(I40&gt;0,1,0)</f>
        <v>0</v>
      </c>
      <c r="AJ40" s="115">
        <f>IF(K40&gt;0,1,0)</f>
        <v>0</v>
      </c>
      <c r="AK40" s="115">
        <f>IF(M40&gt;0,1,0)</f>
        <v>0</v>
      </c>
      <c r="AL40" s="115">
        <f>IF(O40&gt;0,1,0)</f>
        <v>0</v>
      </c>
      <c r="AM40" s="115">
        <f>IF(Q40&gt;0,1,0)</f>
        <v>0</v>
      </c>
      <c r="AN40" s="115">
        <f>IF(S40&gt;0,1,0)</f>
        <v>0</v>
      </c>
      <c r="AO40" s="115">
        <f>IF(U40&gt;0,1,0)</f>
        <v>0</v>
      </c>
      <c r="AP40" s="115">
        <f>IF(W40&gt;0,1,0)</f>
        <v>0</v>
      </c>
      <c r="AQ40" s="115">
        <f>IF(Y40&gt;0,1,0)</f>
        <v>0</v>
      </c>
      <c r="AR40" s="115">
        <f>SUM(AF40:AQ40)</f>
        <v>0</v>
      </c>
    </row>
    <row r="41" spans="1:44" x14ac:dyDescent="0.25">
      <c r="A41" s="244">
        <v>22</v>
      </c>
      <c r="B41" s="133" t="str">
        <f>IF('Proje ve Personel Bilgileri'!B35&gt;0,'Proje ve Personel Bilgileri'!B35,"")</f>
        <v/>
      </c>
      <c r="C41" s="134">
        <f>IF('G011A (Ocak)'!C41&lt;&gt;"",'G011A (Ocak)'!C41,0)</f>
        <v>0</v>
      </c>
      <c r="D41" s="135">
        <f>IF('G011A (Ocak)'!K41&lt;&gt;"",'G011A (Ocak)'!K41,0)</f>
        <v>0</v>
      </c>
      <c r="E41" s="136">
        <f>IF('G011A (Şubat)'!C41&lt;&gt;"",'G011A (Şubat)'!C41,0)</f>
        <v>0</v>
      </c>
      <c r="F41" s="137">
        <f>IF('G011A (Şubat)'!K41&lt;&gt;"",'G011A (Şubat)'!K41,0)</f>
        <v>0</v>
      </c>
      <c r="G41" s="136">
        <f>IF('G011A (Mart)'!C41&lt;&gt;"",'G011A (Mart)'!C41,0)</f>
        <v>0</v>
      </c>
      <c r="H41" s="137">
        <f>IF('G011A (Mart)'!K41&lt;&gt;"",'G011A (Mart)'!K41,0)</f>
        <v>0</v>
      </c>
      <c r="I41" s="136">
        <f>IF('G011A (Nisan)'!C41&lt;&gt;"",'G011A (Nisan)'!C41,0)</f>
        <v>0</v>
      </c>
      <c r="J41" s="137">
        <f>IF('G011A (Nisan)'!K41&lt;&gt;"",'G011A (Nisan)'!K41,0)</f>
        <v>0</v>
      </c>
      <c r="K41" s="136">
        <f>IF('G011A (Mayıs)'!C41&lt;&gt;"",'G011A (Mayıs)'!C41,0)</f>
        <v>0</v>
      </c>
      <c r="L41" s="137">
        <f>IF('G011A (Mayıs)'!K41&lt;&gt;"",'G011A (Mayıs)'!K41,0)</f>
        <v>0</v>
      </c>
      <c r="M41" s="136">
        <f>IF('G011A (Haziran)'!C41&lt;&gt;"",'G011A (Haziran)'!C41,0)</f>
        <v>0</v>
      </c>
      <c r="N41" s="137">
        <f>IF('G011A (Haziran)'!K41&lt;&gt;"",'G011A (Haziran)'!K41,0)</f>
        <v>0</v>
      </c>
      <c r="O41" s="136">
        <f>IF('G011A (Temmuz)'!C41&lt;&gt;"",'G011A (Temmuz)'!C41,0)</f>
        <v>0</v>
      </c>
      <c r="P41" s="137">
        <f>IF('G011A (Temmuz)'!K41&lt;&gt;"",'G011A (Temmuz)'!K41,0)</f>
        <v>0</v>
      </c>
      <c r="Q41" s="136">
        <f>IF('G011A (Ağustos)'!C41&lt;&gt;"",'G011A (Ağustos)'!C41,0)</f>
        <v>0</v>
      </c>
      <c r="R41" s="137">
        <f>IF('G011A (Ağustos)'!K41&lt;&gt;"",'G011A (Ağustos)'!K41,0)</f>
        <v>0</v>
      </c>
      <c r="S41" s="136">
        <f>IF('G011A (Eylül)'!C41&lt;&gt;"",'G011A (Eylül)'!C41,0)</f>
        <v>0</v>
      </c>
      <c r="T41" s="137">
        <f>IF('G011A (Eylül)'!K41&lt;&gt;"",'G011A (Eylül)'!K41,0)</f>
        <v>0</v>
      </c>
      <c r="U41" s="136">
        <f>IF('G011A (Ekim)'!C41&lt;&gt;"",'G011A (Ekim)'!C41,0)</f>
        <v>0</v>
      </c>
      <c r="V41" s="137">
        <f>IF('G011A (Ekim)'!K41&lt;&gt;"",'G011A (Ekim)'!K41,0)</f>
        <v>0</v>
      </c>
      <c r="W41" s="136">
        <f>IF('G011A (Kasım)'!C41&lt;&gt;"",'G011A (Kasım)'!C41,0)</f>
        <v>0</v>
      </c>
      <c r="X41" s="137">
        <f>IF('G011A (Kasım)'!K41&lt;&gt;"",'G011A (Kasım)'!K41,0)</f>
        <v>0</v>
      </c>
      <c r="Y41" s="136">
        <f>IF('G011A (Aralık)'!C41&lt;&gt;"",'G011A (Aralık)'!C41,0)</f>
        <v>0</v>
      </c>
      <c r="Z41" s="137">
        <f>IF('G011A (Aralık)'!K41&lt;&gt;"",'G011A (Aralık)'!K41,0)</f>
        <v>0</v>
      </c>
      <c r="AA41" s="134">
        <f t="shared" ref="AA41:AA59" si="17">C41+E41+G41+I41+K41+M41+O41+Q41+S41+U41+W41+Y41</f>
        <v>0</v>
      </c>
      <c r="AB41" s="135">
        <f t="shared" ref="AB41:AB59" si="18">D41+F41+H41+J41+L41+N41+P41+R41+T41+V41+X41+Z41</f>
        <v>0</v>
      </c>
      <c r="AC41" s="135">
        <f t="shared" ref="AC41:AC59" si="19">IF(AA41=0,0,AA41/30)</f>
        <v>0</v>
      </c>
      <c r="AD41" s="138">
        <f t="shared" ref="AD41:AD59" si="20">IF(AB41=0,0,AB41/AC41)</f>
        <v>0</v>
      </c>
      <c r="AF41" s="115">
        <f t="shared" ref="AF41:AF59" si="21">IF(C41&gt;0,1,0)</f>
        <v>0</v>
      </c>
      <c r="AG41" s="115">
        <f t="shared" ref="AG41:AG59" si="22">IF(E41&gt;0,1,0)</f>
        <v>0</v>
      </c>
      <c r="AH41" s="115">
        <f t="shared" ref="AH41:AH59" si="23">IF(G41&gt;0,1,0)</f>
        <v>0</v>
      </c>
      <c r="AI41" s="115">
        <f t="shared" ref="AI41:AI59" si="24">IF(I41&gt;0,1,0)</f>
        <v>0</v>
      </c>
      <c r="AJ41" s="115">
        <f t="shared" ref="AJ41:AJ59" si="25">IF(K41&gt;0,1,0)</f>
        <v>0</v>
      </c>
      <c r="AK41" s="115">
        <f t="shared" ref="AK41:AK59" si="26">IF(M41&gt;0,1,0)</f>
        <v>0</v>
      </c>
      <c r="AL41" s="115">
        <f t="shared" ref="AL41:AL59" si="27">IF(O41&gt;0,1,0)</f>
        <v>0</v>
      </c>
      <c r="AM41" s="115">
        <f t="shared" ref="AM41:AM59" si="28">IF(Q41&gt;0,1,0)</f>
        <v>0</v>
      </c>
      <c r="AN41" s="115">
        <f t="shared" ref="AN41:AN59" si="29">IF(S41&gt;0,1,0)</f>
        <v>0</v>
      </c>
      <c r="AO41" s="115">
        <f t="shared" ref="AO41:AO59" si="30">IF(U41&gt;0,1,0)</f>
        <v>0</v>
      </c>
      <c r="AP41" s="115">
        <f t="shared" ref="AP41:AP59" si="31">IF(W41&gt;0,1,0)</f>
        <v>0</v>
      </c>
      <c r="AQ41" s="115">
        <f t="shared" ref="AQ41:AQ59" si="32">IF(Y41&gt;0,1,0)</f>
        <v>0</v>
      </c>
      <c r="AR41" s="115">
        <f t="shared" ref="AR41:AR59" si="33">SUM(AF41:AQ41)</f>
        <v>0</v>
      </c>
    </row>
    <row r="42" spans="1:44" x14ac:dyDescent="0.25">
      <c r="A42" s="244">
        <v>23</v>
      </c>
      <c r="B42" s="133" t="str">
        <f>IF('Proje ve Personel Bilgileri'!B36&gt;0,'Proje ve Personel Bilgileri'!B36,"")</f>
        <v/>
      </c>
      <c r="C42" s="134">
        <f>IF('G011A (Ocak)'!C42&lt;&gt;"",'G011A (Ocak)'!C42,0)</f>
        <v>0</v>
      </c>
      <c r="D42" s="135">
        <f>IF('G011A (Ocak)'!K42&lt;&gt;"",'G011A (Ocak)'!K42,0)</f>
        <v>0</v>
      </c>
      <c r="E42" s="136">
        <f>IF('G011A (Şubat)'!C42&lt;&gt;"",'G011A (Şubat)'!C42,0)</f>
        <v>0</v>
      </c>
      <c r="F42" s="137">
        <f>IF('G011A (Şubat)'!K42&lt;&gt;"",'G011A (Şubat)'!K42,0)</f>
        <v>0</v>
      </c>
      <c r="G42" s="136">
        <f>IF('G011A (Mart)'!C42&lt;&gt;"",'G011A (Mart)'!C42,0)</f>
        <v>0</v>
      </c>
      <c r="H42" s="137">
        <f>IF('G011A (Mart)'!K42&lt;&gt;"",'G011A (Mart)'!K42,0)</f>
        <v>0</v>
      </c>
      <c r="I42" s="136">
        <f>IF('G011A (Nisan)'!C42&lt;&gt;"",'G011A (Nisan)'!C42,0)</f>
        <v>0</v>
      </c>
      <c r="J42" s="137">
        <f>IF('G011A (Nisan)'!K42&lt;&gt;"",'G011A (Nisan)'!K42,0)</f>
        <v>0</v>
      </c>
      <c r="K42" s="136">
        <f>IF('G011A (Mayıs)'!C42&lt;&gt;"",'G011A (Mayıs)'!C42,0)</f>
        <v>0</v>
      </c>
      <c r="L42" s="137">
        <f>IF('G011A (Mayıs)'!K42&lt;&gt;"",'G011A (Mayıs)'!K42,0)</f>
        <v>0</v>
      </c>
      <c r="M42" s="136">
        <f>IF('G011A (Haziran)'!C42&lt;&gt;"",'G011A (Haziran)'!C42,0)</f>
        <v>0</v>
      </c>
      <c r="N42" s="137">
        <f>IF('G011A (Haziran)'!K42&lt;&gt;"",'G011A (Haziran)'!K42,0)</f>
        <v>0</v>
      </c>
      <c r="O42" s="136">
        <f>IF('G011A (Temmuz)'!C42&lt;&gt;"",'G011A (Temmuz)'!C42,0)</f>
        <v>0</v>
      </c>
      <c r="P42" s="137">
        <f>IF('G011A (Temmuz)'!K42&lt;&gt;"",'G011A (Temmuz)'!K42,0)</f>
        <v>0</v>
      </c>
      <c r="Q42" s="136">
        <f>IF('G011A (Ağustos)'!C42&lt;&gt;"",'G011A (Ağustos)'!C42,0)</f>
        <v>0</v>
      </c>
      <c r="R42" s="137">
        <f>IF('G011A (Ağustos)'!K42&lt;&gt;"",'G011A (Ağustos)'!K42,0)</f>
        <v>0</v>
      </c>
      <c r="S42" s="136">
        <f>IF('G011A (Eylül)'!C42&lt;&gt;"",'G011A (Eylül)'!C42,0)</f>
        <v>0</v>
      </c>
      <c r="T42" s="137">
        <f>IF('G011A (Eylül)'!K42&lt;&gt;"",'G011A (Eylül)'!K42,0)</f>
        <v>0</v>
      </c>
      <c r="U42" s="136">
        <f>IF('G011A (Ekim)'!C42&lt;&gt;"",'G011A (Ekim)'!C42,0)</f>
        <v>0</v>
      </c>
      <c r="V42" s="137">
        <f>IF('G011A (Ekim)'!K42&lt;&gt;"",'G011A (Ekim)'!K42,0)</f>
        <v>0</v>
      </c>
      <c r="W42" s="136">
        <f>IF('G011A (Kasım)'!C42&lt;&gt;"",'G011A (Kasım)'!C42,0)</f>
        <v>0</v>
      </c>
      <c r="X42" s="137">
        <f>IF('G011A (Kasım)'!K42&lt;&gt;"",'G011A (Kasım)'!K42,0)</f>
        <v>0</v>
      </c>
      <c r="Y42" s="136">
        <f>IF('G011A (Aralık)'!C42&lt;&gt;"",'G011A (Aralık)'!C42,0)</f>
        <v>0</v>
      </c>
      <c r="Z42" s="137">
        <f>IF('G011A (Aralık)'!K42&lt;&gt;"",'G011A (Aralık)'!K42,0)</f>
        <v>0</v>
      </c>
      <c r="AA42" s="134">
        <f t="shared" si="17"/>
        <v>0</v>
      </c>
      <c r="AB42" s="135">
        <f t="shared" si="18"/>
        <v>0</v>
      </c>
      <c r="AC42" s="135">
        <f t="shared" si="19"/>
        <v>0</v>
      </c>
      <c r="AD42" s="138">
        <f t="shared" si="20"/>
        <v>0</v>
      </c>
      <c r="AF42" s="115">
        <f t="shared" si="21"/>
        <v>0</v>
      </c>
      <c r="AG42" s="115">
        <f t="shared" si="22"/>
        <v>0</v>
      </c>
      <c r="AH42" s="115">
        <f t="shared" si="23"/>
        <v>0</v>
      </c>
      <c r="AI42" s="115">
        <f t="shared" si="24"/>
        <v>0</v>
      </c>
      <c r="AJ42" s="115">
        <f t="shared" si="25"/>
        <v>0</v>
      </c>
      <c r="AK42" s="115">
        <f t="shared" si="26"/>
        <v>0</v>
      </c>
      <c r="AL42" s="115">
        <f t="shared" si="27"/>
        <v>0</v>
      </c>
      <c r="AM42" s="115">
        <f t="shared" si="28"/>
        <v>0</v>
      </c>
      <c r="AN42" s="115">
        <f t="shared" si="29"/>
        <v>0</v>
      </c>
      <c r="AO42" s="115">
        <f t="shared" si="30"/>
        <v>0</v>
      </c>
      <c r="AP42" s="115">
        <f t="shared" si="31"/>
        <v>0</v>
      </c>
      <c r="AQ42" s="115">
        <f t="shared" si="32"/>
        <v>0</v>
      </c>
      <c r="AR42" s="115">
        <f t="shared" si="33"/>
        <v>0</v>
      </c>
    </row>
    <row r="43" spans="1:44" x14ac:dyDescent="0.25">
      <c r="A43" s="244">
        <v>24</v>
      </c>
      <c r="B43" s="133" t="str">
        <f>IF('Proje ve Personel Bilgileri'!B37&gt;0,'Proje ve Personel Bilgileri'!B37,"")</f>
        <v/>
      </c>
      <c r="C43" s="134">
        <f>IF('G011A (Ocak)'!C43&lt;&gt;"",'G011A (Ocak)'!C43,0)</f>
        <v>0</v>
      </c>
      <c r="D43" s="135">
        <f>IF('G011A (Ocak)'!K43&lt;&gt;"",'G011A (Ocak)'!K43,0)</f>
        <v>0</v>
      </c>
      <c r="E43" s="136">
        <f>IF('G011A (Şubat)'!C43&lt;&gt;"",'G011A (Şubat)'!C43,0)</f>
        <v>0</v>
      </c>
      <c r="F43" s="137">
        <f>IF('G011A (Şubat)'!K43&lt;&gt;"",'G011A (Şubat)'!K43,0)</f>
        <v>0</v>
      </c>
      <c r="G43" s="136">
        <f>IF('G011A (Mart)'!C43&lt;&gt;"",'G011A (Mart)'!C43,0)</f>
        <v>0</v>
      </c>
      <c r="H43" s="137">
        <f>IF('G011A (Mart)'!K43&lt;&gt;"",'G011A (Mart)'!K43,0)</f>
        <v>0</v>
      </c>
      <c r="I43" s="136">
        <f>IF('G011A (Nisan)'!C43&lt;&gt;"",'G011A (Nisan)'!C43,0)</f>
        <v>0</v>
      </c>
      <c r="J43" s="137">
        <f>IF('G011A (Nisan)'!K43&lt;&gt;"",'G011A (Nisan)'!K43,0)</f>
        <v>0</v>
      </c>
      <c r="K43" s="136">
        <f>IF('G011A (Mayıs)'!C43&lt;&gt;"",'G011A (Mayıs)'!C43,0)</f>
        <v>0</v>
      </c>
      <c r="L43" s="137">
        <f>IF('G011A (Mayıs)'!K43&lt;&gt;"",'G011A (Mayıs)'!K43,0)</f>
        <v>0</v>
      </c>
      <c r="M43" s="136">
        <f>IF('G011A (Haziran)'!C43&lt;&gt;"",'G011A (Haziran)'!C43,0)</f>
        <v>0</v>
      </c>
      <c r="N43" s="137">
        <f>IF('G011A (Haziran)'!K43&lt;&gt;"",'G011A (Haziran)'!K43,0)</f>
        <v>0</v>
      </c>
      <c r="O43" s="136">
        <f>IF('G011A (Temmuz)'!C43&lt;&gt;"",'G011A (Temmuz)'!C43,0)</f>
        <v>0</v>
      </c>
      <c r="P43" s="137">
        <f>IF('G011A (Temmuz)'!K43&lt;&gt;"",'G011A (Temmuz)'!K43,0)</f>
        <v>0</v>
      </c>
      <c r="Q43" s="136">
        <f>IF('G011A (Ağustos)'!C43&lt;&gt;"",'G011A (Ağustos)'!C43,0)</f>
        <v>0</v>
      </c>
      <c r="R43" s="137">
        <f>IF('G011A (Ağustos)'!K43&lt;&gt;"",'G011A (Ağustos)'!K43,0)</f>
        <v>0</v>
      </c>
      <c r="S43" s="136">
        <f>IF('G011A (Eylül)'!C43&lt;&gt;"",'G011A (Eylül)'!C43,0)</f>
        <v>0</v>
      </c>
      <c r="T43" s="137">
        <f>IF('G011A (Eylül)'!K43&lt;&gt;"",'G011A (Eylül)'!K43,0)</f>
        <v>0</v>
      </c>
      <c r="U43" s="136">
        <f>IF('G011A (Ekim)'!C43&lt;&gt;"",'G011A (Ekim)'!C43,0)</f>
        <v>0</v>
      </c>
      <c r="V43" s="137">
        <f>IF('G011A (Ekim)'!K43&lt;&gt;"",'G011A (Ekim)'!K43,0)</f>
        <v>0</v>
      </c>
      <c r="W43" s="136">
        <f>IF('G011A (Kasım)'!C43&lt;&gt;"",'G011A (Kasım)'!C43,0)</f>
        <v>0</v>
      </c>
      <c r="X43" s="137">
        <f>IF('G011A (Kasım)'!K43&lt;&gt;"",'G011A (Kasım)'!K43,0)</f>
        <v>0</v>
      </c>
      <c r="Y43" s="136">
        <f>IF('G011A (Aralık)'!C43&lt;&gt;"",'G011A (Aralık)'!C43,0)</f>
        <v>0</v>
      </c>
      <c r="Z43" s="137">
        <f>IF('G011A (Aralık)'!K43&lt;&gt;"",'G011A (Aralık)'!K43,0)</f>
        <v>0</v>
      </c>
      <c r="AA43" s="134">
        <f t="shared" si="17"/>
        <v>0</v>
      </c>
      <c r="AB43" s="135">
        <f t="shared" si="18"/>
        <v>0</v>
      </c>
      <c r="AC43" s="135">
        <f t="shared" si="19"/>
        <v>0</v>
      </c>
      <c r="AD43" s="138">
        <f t="shared" si="20"/>
        <v>0</v>
      </c>
      <c r="AF43" s="115">
        <f t="shared" si="21"/>
        <v>0</v>
      </c>
      <c r="AG43" s="115">
        <f t="shared" si="22"/>
        <v>0</v>
      </c>
      <c r="AH43" s="115">
        <f t="shared" si="23"/>
        <v>0</v>
      </c>
      <c r="AI43" s="115">
        <f t="shared" si="24"/>
        <v>0</v>
      </c>
      <c r="AJ43" s="115">
        <f t="shared" si="25"/>
        <v>0</v>
      </c>
      <c r="AK43" s="115">
        <f t="shared" si="26"/>
        <v>0</v>
      </c>
      <c r="AL43" s="115">
        <f t="shared" si="27"/>
        <v>0</v>
      </c>
      <c r="AM43" s="115">
        <f t="shared" si="28"/>
        <v>0</v>
      </c>
      <c r="AN43" s="115">
        <f t="shared" si="29"/>
        <v>0</v>
      </c>
      <c r="AO43" s="115">
        <f t="shared" si="30"/>
        <v>0</v>
      </c>
      <c r="AP43" s="115">
        <f t="shared" si="31"/>
        <v>0</v>
      </c>
      <c r="AQ43" s="115">
        <f t="shared" si="32"/>
        <v>0</v>
      </c>
      <c r="AR43" s="115">
        <f t="shared" si="33"/>
        <v>0</v>
      </c>
    </row>
    <row r="44" spans="1:44" x14ac:dyDescent="0.25">
      <c r="A44" s="244">
        <v>25</v>
      </c>
      <c r="B44" s="133" t="str">
        <f>IF('Proje ve Personel Bilgileri'!B38&gt;0,'Proje ve Personel Bilgileri'!B38,"")</f>
        <v/>
      </c>
      <c r="C44" s="134">
        <f>IF('G011A (Ocak)'!C44&lt;&gt;"",'G011A (Ocak)'!C44,0)</f>
        <v>0</v>
      </c>
      <c r="D44" s="135">
        <f>IF('G011A (Ocak)'!K44&lt;&gt;"",'G011A (Ocak)'!K44,0)</f>
        <v>0</v>
      </c>
      <c r="E44" s="136">
        <f>IF('G011A (Şubat)'!C44&lt;&gt;"",'G011A (Şubat)'!C44,0)</f>
        <v>0</v>
      </c>
      <c r="F44" s="137">
        <f>IF('G011A (Şubat)'!K44&lt;&gt;"",'G011A (Şubat)'!K44,0)</f>
        <v>0</v>
      </c>
      <c r="G44" s="136">
        <f>IF('G011A (Mart)'!C44&lt;&gt;"",'G011A (Mart)'!C44,0)</f>
        <v>0</v>
      </c>
      <c r="H44" s="137">
        <f>IF('G011A (Mart)'!K44&lt;&gt;"",'G011A (Mart)'!K44,0)</f>
        <v>0</v>
      </c>
      <c r="I44" s="136">
        <f>IF('G011A (Nisan)'!C44&lt;&gt;"",'G011A (Nisan)'!C44,0)</f>
        <v>0</v>
      </c>
      <c r="J44" s="137">
        <f>IF('G011A (Nisan)'!K44&lt;&gt;"",'G011A (Nisan)'!K44,0)</f>
        <v>0</v>
      </c>
      <c r="K44" s="136">
        <f>IF('G011A (Mayıs)'!C44&lt;&gt;"",'G011A (Mayıs)'!C44,0)</f>
        <v>0</v>
      </c>
      <c r="L44" s="137">
        <f>IF('G011A (Mayıs)'!K44&lt;&gt;"",'G011A (Mayıs)'!K44,0)</f>
        <v>0</v>
      </c>
      <c r="M44" s="136">
        <f>IF('G011A (Haziran)'!C44&lt;&gt;"",'G011A (Haziran)'!C44,0)</f>
        <v>0</v>
      </c>
      <c r="N44" s="137">
        <f>IF('G011A (Haziran)'!K44&lt;&gt;"",'G011A (Haziran)'!K44,0)</f>
        <v>0</v>
      </c>
      <c r="O44" s="136">
        <f>IF('G011A (Temmuz)'!C44&lt;&gt;"",'G011A (Temmuz)'!C44,0)</f>
        <v>0</v>
      </c>
      <c r="P44" s="137">
        <f>IF('G011A (Temmuz)'!K44&lt;&gt;"",'G011A (Temmuz)'!K44,0)</f>
        <v>0</v>
      </c>
      <c r="Q44" s="136">
        <f>IF('G011A (Ağustos)'!C44&lt;&gt;"",'G011A (Ağustos)'!C44,0)</f>
        <v>0</v>
      </c>
      <c r="R44" s="137">
        <f>IF('G011A (Ağustos)'!K44&lt;&gt;"",'G011A (Ağustos)'!K44,0)</f>
        <v>0</v>
      </c>
      <c r="S44" s="136">
        <f>IF('G011A (Eylül)'!C44&lt;&gt;"",'G011A (Eylül)'!C44,0)</f>
        <v>0</v>
      </c>
      <c r="T44" s="137">
        <f>IF('G011A (Eylül)'!K44&lt;&gt;"",'G011A (Eylül)'!K44,0)</f>
        <v>0</v>
      </c>
      <c r="U44" s="136">
        <f>IF('G011A (Ekim)'!C44&lt;&gt;"",'G011A (Ekim)'!C44,0)</f>
        <v>0</v>
      </c>
      <c r="V44" s="137">
        <f>IF('G011A (Ekim)'!K44&lt;&gt;"",'G011A (Ekim)'!K44,0)</f>
        <v>0</v>
      </c>
      <c r="W44" s="136">
        <f>IF('G011A (Kasım)'!C44&lt;&gt;"",'G011A (Kasım)'!C44,0)</f>
        <v>0</v>
      </c>
      <c r="X44" s="137">
        <f>IF('G011A (Kasım)'!K44&lt;&gt;"",'G011A (Kasım)'!K44,0)</f>
        <v>0</v>
      </c>
      <c r="Y44" s="136">
        <f>IF('G011A (Aralık)'!C44&lt;&gt;"",'G011A (Aralık)'!C44,0)</f>
        <v>0</v>
      </c>
      <c r="Z44" s="137">
        <f>IF('G011A (Aralık)'!K44&lt;&gt;"",'G011A (Aralık)'!K44,0)</f>
        <v>0</v>
      </c>
      <c r="AA44" s="134">
        <f t="shared" si="17"/>
        <v>0</v>
      </c>
      <c r="AB44" s="135">
        <f t="shared" si="18"/>
        <v>0</v>
      </c>
      <c r="AC44" s="135">
        <f t="shared" si="19"/>
        <v>0</v>
      </c>
      <c r="AD44" s="138">
        <f t="shared" si="20"/>
        <v>0</v>
      </c>
      <c r="AF44" s="115">
        <f t="shared" si="21"/>
        <v>0</v>
      </c>
      <c r="AG44" s="115">
        <f t="shared" si="22"/>
        <v>0</v>
      </c>
      <c r="AH44" s="115">
        <f t="shared" si="23"/>
        <v>0</v>
      </c>
      <c r="AI44" s="115">
        <f t="shared" si="24"/>
        <v>0</v>
      </c>
      <c r="AJ44" s="115">
        <f t="shared" si="25"/>
        <v>0</v>
      </c>
      <c r="AK44" s="115">
        <f t="shared" si="26"/>
        <v>0</v>
      </c>
      <c r="AL44" s="115">
        <f t="shared" si="27"/>
        <v>0</v>
      </c>
      <c r="AM44" s="115">
        <f t="shared" si="28"/>
        <v>0</v>
      </c>
      <c r="AN44" s="115">
        <f t="shared" si="29"/>
        <v>0</v>
      </c>
      <c r="AO44" s="115">
        <f t="shared" si="30"/>
        <v>0</v>
      </c>
      <c r="AP44" s="115">
        <f t="shared" si="31"/>
        <v>0</v>
      </c>
      <c r="AQ44" s="115">
        <f t="shared" si="32"/>
        <v>0</v>
      </c>
      <c r="AR44" s="115">
        <f t="shared" si="33"/>
        <v>0</v>
      </c>
    </row>
    <row r="45" spans="1:44" x14ac:dyDescent="0.25">
      <c r="A45" s="244">
        <v>26</v>
      </c>
      <c r="B45" s="133" t="str">
        <f>IF('Proje ve Personel Bilgileri'!B39&gt;0,'Proje ve Personel Bilgileri'!B39,"")</f>
        <v/>
      </c>
      <c r="C45" s="134">
        <f>IF('G011A (Ocak)'!C45&lt;&gt;"",'G011A (Ocak)'!C45,0)</f>
        <v>0</v>
      </c>
      <c r="D45" s="135">
        <f>IF('G011A (Ocak)'!K45&lt;&gt;"",'G011A (Ocak)'!K45,0)</f>
        <v>0</v>
      </c>
      <c r="E45" s="136">
        <f>IF('G011A (Şubat)'!C45&lt;&gt;"",'G011A (Şubat)'!C45,0)</f>
        <v>0</v>
      </c>
      <c r="F45" s="137">
        <f>IF('G011A (Şubat)'!K45&lt;&gt;"",'G011A (Şubat)'!K45,0)</f>
        <v>0</v>
      </c>
      <c r="G45" s="136">
        <f>IF('G011A (Mart)'!C45&lt;&gt;"",'G011A (Mart)'!C45,0)</f>
        <v>0</v>
      </c>
      <c r="H45" s="137">
        <f>IF('G011A (Mart)'!K45&lt;&gt;"",'G011A (Mart)'!K45,0)</f>
        <v>0</v>
      </c>
      <c r="I45" s="136">
        <f>IF('G011A (Nisan)'!C45&lt;&gt;"",'G011A (Nisan)'!C45,0)</f>
        <v>0</v>
      </c>
      <c r="J45" s="137">
        <f>IF('G011A (Nisan)'!K45&lt;&gt;"",'G011A (Nisan)'!K45,0)</f>
        <v>0</v>
      </c>
      <c r="K45" s="136">
        <f>IF('G011A (Mayıs)'!C45&lt;&gt;"",'G011A (Mayıs)'!C45,0)</f>
        <v>0</v>
      </c>
      <c r="L45" s="137">
        <f>IF('G011A (Mayıs)'!K45&lt;&gt;"",'G011A (Mayıs)'!K45,0)</f>
        <v>0</v>
      </c>
      <c r="M45" s="136">
        <f>IF('G011A (Haziran)'!C45&lt;&gt;"",'G011A (Haziran)'!C45,0)</f>
        <v>0</v>
      </c>
      <c r="N45" s="137">
        <f>IF('G011A (Haziran)'!K45&lt;&gt;"",'G011A (Haziran)'!K45,0)</f>
        <v>0</v>
      </c>
      <c r="O45" s="136">
        <f>IF('G011A (Temmuz)'!C45&lt;&gt;"",'G011A (Temmuz)'!C45,0)</f>
        <v>0</v>
      </c>
      <c r="P45" s="137">
        <f>IF('G011A (Temmuz)'!K45&lt;&gt;"",'G011A (Temmuz)'!K45,0)</f>
        <v>0</v>
      </c>
      <c r="Q45" s="136">
        <f>IF('G011A (Ağustos)'!C45&lt;&gt;"",'G011A (Ağustos)'!C45,0)</f>
        <v>0</v>
      </c>
      <c r="R45" s="137">
        <f>IF('G011A (Ağustos)'!K45&lt;&gt;"",'G011A (Ağustos)'!K45,0)</f>
        <v>0</v>
      </c>
      <c r="S45" s="136">
        <f>IF('G011A (Eylül)'!C45&lt;&gt;"",'G011A (Eylül)'!C45,0)</f>
        <v>0</v>
      </c>
      <c r="T45" s="137">
        <f>IF('G011A (Eylül)'!K45&lt;&gt;"",'G011A (Eylül)'!K45,0)</f>
        <v>0</v>
      </c>
      <c r="U45" s="136">
        <f>IF('G011A (Ekim)'!C45&lt;&gt;"",'G011A (Ekim)'!C45,0)</f>
        <v>0</v>
      </c>
      <c r="V45" s="137">
        <f>IF('G011A (Ekim)'!K45&lt;&gt;"",'G011A (Ekim)'!K45,0)</f>
        <v>0</v>
      </c>
      <c r="W45" s="136">
        <f>IF('G011A (Kasım)'!C45&lt;&gt;"",'G011A (Kasım)'!C45,0)</f>
        <v>0</v>
      </c>
      <c r="X45" s="137">
        <f>IF('G011A (Kasım)'!K45&lt;&gt;"",'G011A (Kasım)'!K45,0)</f>
        <v>0</v>
      </c>
      <c r="Y45" s="136">
        <f>IF('G011A (Aralık)'!C45&lt;&gt;"",'G011A (Aralık)'!C45,0)</f>
        <v>0</v>
      </c>
      <c r="Z45" s="137">
        <f>IF('G011A (Aralık)'!K45&lt;&gt;"",'G011A (Aralık)'!K45,0)</f>
        <v>0</v>
      </c>
      <c r="AA45" s="134">
        <f t="shared" si="17"/>
        <v>0</v>
      </c>
      <c r="AB45" s="135">
        <f t="shared" si="18"/>
        <v>0</v>
      </c>
      <c r="AC45" s="135">
        <f t="shared" si="19"/>
        <v>0</v>
      </c>
      <c r="AD45" s="138">
        <f t="shared" si="20"/>
        <v>0</v>
      </c>
      <c r="AF45" s="115">
        <f t="shared" si="21"/>
        <v>0</v>
      </c>
      <c r="AG45" s="115">
        <f t="shared" si="22"/>
        <v>0</v>
      </c>
      <c r="AH45" s="115">
        <f t="shared" si="23"/>
        <v>0</v>
      </c>
      <c r="AI45" s="115">
        <f t="shared" si="24"/>
        <v>0</v>
      </c>
      <c r="AJ45" s="115">
        <f t="shared" si="25"/>
        <v>0</v>
      </c>
      <c r="AK45" s="115">
        <f t="shared" si="26"/>
        <v>0</v>
      </c>
      <c r="AL45" s="115">
        <f t="shared" si="27"/>
        <v>0</v>
      </c>
      <c r="AM45" s="115">
        <f t="shared" si="28"/>
        <v>0</v>
      </c>
      <c r="AN45" s="115">
        <f t="shared" si="29"/>
        <v>0</v>
      </c>
      <c r="AO45" s="115">
        <f t="shared" si="30"/>
        <v>0</v>
      </c>
      <c r="AP45" s="115">
        <f t="shared" si="31"/>
        <v>0</v>
      </c>
      <c r="AQ45" s="115">
        <f t="shared" si="32"/>
        <v>0</v>
      </c>
      <c r="AR45" s="115">
        <f t="shared" si="33"/>
        <v>0</v>
      </c>
    </row>
    <row r="46" spans="1:44" x14ac:dyDescent="0.25">
      <c r="A46" s="244">
        <v>27</v>
      </c>
      <c r="B46" s="133" t="str">
        <f>IF('Proje ve Personel Bilgileri'!B40&gt;0,'Proje ve Personel Bilgileri'!B40,"")</f>
        <v/>
      </c>
      <c r="C46" s="134">
        <f>IF('G011A (Ocak)'!C46&lt;&gt;"",'G011A (Ocak)'!C46,0)</f>
        <v>0</v>
      </c>
      <c r="D46" s="135">
        <f>IF('G011A (Ocak)'!K46&lt;&gt;"",'G011A (Ocak)'!K46,0)</f>
        <v>0</v>
      </c>
      <c r="E46" s="136">
        <f>IF('G011A (Şubat)'!C46&lt;&gt;"",'G011A (Şubat)'!C46,0)</f>
        <v>0</v>
      </c>
      <c r="F46" s="137">
        <f>IF('G011A (Şubat)'!K46&lt;&gt;"",'G011A (Şubat)'!K46,0)</f>
        <v>0</v>
      </c>
      <c r="G46" s="136">
        <f>IF('G011A (Mart)'!C46&lt;&gt;"",'G011A (Mart)'!C46,0)</f>
        <v>0</v>
      </c>
      <c r="H46" s="137">
        <f>IF('G011A (Mart)'!K46&lt;&gt;"",'G011A (Mart)'!K46,0)</f>
        <v>0</v>
      </c>
      <c r="I46" s="136">
        <f>IF('G011A (Nisan)'!C46&lt;&gt;"",'G011A (Nisan)'!C46,0)</f>
        <v>0</v>
      </c>
      <c r="J46" s="137">
        <f>IF('G011A (Nisan)'!K46&lt;&gt;"",'G011A (Nisan)'!K46,0)</f>
        <v>0</v>
      </c>
      <c r="K46" s="136">
        <f>IF('G011A (Mayıs)'!C46&lt;&gt;"",'G011A (Mayıs)'!C46,0)</f>
        <v>0</v>
      </c>
      <c r="L46" s="137">
        <f>IF('G011A (Mayıs)'!K46&lt;&gt;"",'G011A (Mayıs)'!K46,0)</f>
        <v>0</v>
      </c>
      <c r="M46" s="136">
        <f>IF('G011A (Haziran)'!C46&lt;&gt;"",'G011A (Haziran)'!C46,0)</f>
        <v>0</v>
      </c>
      <c r="N46" s="137">
        <f>IF('G011A (Haziran)'!K46&lt;&gt;"",'G011A (Haziran)'!K46,0)</f>
        <v>0</v>
      </c>
      <c r="O46" s="136">
        <f>IF('G011A (Temmuz)'!C46&lt;&gt;"",'G011A (Temmuz)'!C46,0)</f>
        <v>0</v>
      </c>
      <c r="P46" s="137">
        <f>IF('G011A (Temmuz)'!K46&lt;&gt;"",'G011A (Temmuz)'!K46,0)</f>
        <v>0</v>
      </c>
      <c r="Q46" s="136">
        <f>IF('G011A (Ağustos)'!C46&lt;&gt;"",'G011A (Ağustos)'!C46,0)</f>
        <v>0</v>
      </c>
      <c r="R46" s="137">
        <f>IF('G011A (Ağustos)'!K46&lt;&gt;"",'G011A (Ağustos)'!K46,0)</f>
        <v>0</v>
      </c>
      <c r="S46" s="136">
        <f>IF('G011A (Eylül)'!C46&lt;&gt;"",'G011A (Eylül)'!C46,0)</f>
        <v>0</v>
      </c>
      <c r="T46" s="137">
        <f>IF('G011A (Eylül)'!K46&lt;&gt;"",'G011A (Eylül)'!K46,0)</f>
        <v>0</v>
      </c>
      <c r="U46" s="136">
        <f>IF('G011A (Ekim)'!C46&lt;&gt;"",'G011A (Ekim)'!C46,0)</f>
        <v>0</v>
      </c>
      <c r="V46" s="137">
        <f>IF('G011A (Ekim)'!K46&lt;&gt;"",'G011A (Ekim)'!K46,0)</f>
        <v>0</v>
      </c>
      <c r="W46" s="136">
        <f>IF('G011A (Kasım)'!C46&lt;&gt;"",'G011A (Kasım)'!C46,0)</f>
        <v>0</v>
      </c>
      <c r="X46" s="137">
        <f>IF('G011A (Kasım)'!K46&lt;&gt;"",'G011A (Kasım)'!K46,0)</f>
        <v>0</v>
      </c>
      <c r="Y46" s="136">
        <f>IF('G011A (Aralık)'!C46&lt;&gt;"",'G011A (Aralık)'!C46,0)</f>
        <v>0</v>
      </c>
      <c r="Z46" s="137">
        <f>IF('G011A (Aralık)'!K46&lt;&gt;"",'G011A (Aralık)'!K46,0)</f>
        <v>0</v>
      </c>
      <c r="AA46" s="134">
        <f t="shared" si="17"/>
        <v>0</v>
      </c>
      <c r="AB46" s="135">
        <f t="shared" si="18"/>
        <v>0</v>
      </c>
      <c r="AC46" s="135">
        <f t="shared" si="19"/>
        <v>0</v>
      </c>
      <c r="AD46" s="138">
        <f t="shared" si="20"/>
        <v>0</v>
      </c>
      <c r="AF46" s="115">
        <f t="shared" si="21"/>
        <v>0</v>
      </c>
      <c r="AG46" s="115">
        <f t="shared" si="22"/>
        <v>0</v>
      </c>
      <c r="AH46" s="115">
        <f t="shared" si="23"/>
        <v>0</v>
      </c>
      <c r="AI46" s="115">
        <f t="shared" si="24"/>
        <v>0</v>
      </c>
      <c r="AJ46" s="115">
        <f t="shared" si="25"/>
        <v>0</v>
      </c>
      <c r="AK46" s="115">
        <f t="shared" si="26"/>
        <v>0</v>
      </c>
      <c r="AL46" s="115">
        <f t="shared" si="27"/>
        <v>0</v>
      </c>
      <c r="AM46" s="115">
        <f t="shared" si="28"/>
        <v>0</v>
      </c>
      <c r="AN46" s="115">
        <f t="shared" si="29"/>
        <v>0</v>
      </c>
      <c r="AO46" s="115">
        <f t="shared" si="30"/>
        <v>0</v>
      </c>
      <c r="AP46" s="115">
        <f t="shared" si="31"/>
        <v>0</v>
      </c>
      <c r="AQ46" s="115">
        <f t="shared" si="32"/>
        <v>0</v>
      </c>
      <c r="AR46" s="115">
        <f t="shared" si="33"/>
        <v>0</v>
      </c>
    </row>
    <row r="47" spans="1:44" x14ac:dyDescent="0.25">
      <c r="A47" s="244">
        <v>28</v>
      </c>
      <c r="B47" s="133" t="str">
        <f>IF('Proje ve Personel Bilgileri'!B41&gt;0,'Proje ve Personel Bilgileri'!B41,"")</f>
        <v/>
      </c>
      <c r="C47" s="134">
        <f>IF('G011A (Ocak)'!C47&lt;&gt;"",'G011A (Ocak)'!C47,0)</f>
        <v>0</v>
      </c>
      <c r="D47" s="135">
        <f>IF('G011A (Ocak)'!K47&lt;&gt;"",'G011A (Ocak)'!K47,0)</f>
        <v>0</v>
      </c>
      <c r="E47" s="136">
        <f>IF('G011A (Şubat)'!C47&lt;&gt;"",'G011A (Şubat)'!C47,0)</f>
        <v>0</v>
      </c>
      <c r="F47" s="137">
        <f>IF('G011A (Şubat)'!K47&lt;&gt;"",'G011A (Şubat)'!K47,0)</f>
        <v>0</v>
      </c>
      <c r="G47" s="136">
        <f>IF('G011A (Mart)'!C47&lt;&gt;"",'G011A (Mart)'!C47,0)</f>
        <v>0</v>
      </c>
      <c r="H47" s="137">
        <f>IF('G011A (Mart)'!K47&lt;&gt;"",'G011A (Mart)'!K47,0)</f>
        <v>0</v>
      </c>
      <c r="I47" s="136">
        <f>IF('G011A (Nisan)'!C47&lt;&gt;"",'G011A (Nisan)'!C47,0)</f>
        <v>0</v>
      </c>
      <c r="J47" s="137">
        <f>IF('G011A (Nisan)'!K47&lt;&gt;"",'G011A (Nisan)'!K47,0)</f>
        <v>0</v>
      </c>
      <c r="K47" s="136">
        <f>IF('G011A (Mayıs)'!C47&lt;&gt;"",'G011A (Mayıs)'!C47,0)</f>
        <v>0</v>
      </c>
      <c r="L47" s="137">
        <f>IF('G011A (Mayıs)'!K47&lt;&gt;"",'G011A (Mayıs)'!K47,0)</f>
        <v>0</v>
      </c>
      <c r="M47" s="136">
        <f>IF('G011A (Haziran)'!C47&lt;&gt;"",'G011A (Haziran)'!C47,0)</f>
        <v>0</v>
      </c>
      <c r="N47" s="137">
        <f>IF('G011A (Haziran)'!K47&lt;&gt;"",'G011A (Haziran)'!K47,0)</f>
        <v>0</v>
      </c>
      <c r="O47" s="136">
        <f>IF('G011A (Temmuz)'!C47&lt;&gt;"",'G011A (Temmuz)'!C47,0)</f>
        <v>0</v>
      </c>
      <c r="P47" s="137">
        <f>IF('G011A (Temmuz)'!K47&lt;&gt;"",'G011A (Temmuz)'!K47,0)</f>
        <v>0</v>
      </c>
      <c r="Q47" s="136">
        <f>IF('G011A (Ağustos)'!C47&lt;&gt;"",'G011A (Ağustos)'!C47,0)</f>
        <v>0</v>
      </c>
      <c r="R47" s="137">
        <f>IF('G011A (Ağustos)'!K47&lt;&gt;"",'G011A (Ağustos)'!K47,0)</f>
        <v>0</v>
      </c>
      <c r="S47" s="136">
        <f>IF('G011A (Eylül)'!C47&lt;&gt;"",'G011A (Eylül)'!C47,0)</f>
        <v>0</v>
      </c>
      <c r="T47" s="137">
        <f>IF('G011A (Eylül)'!K47&lt;&gt;"",'G011A (Eylül)'!K47,0)</f>
        <v>0</v>
      </c>
      <c r="U47" s="136">
        <f>IF('G011A (Ekim)'!C47&lt;&gt;"",'G011A (Ekim)'!C47,0)</f>
        <v>0</v>
      </c>
      <c r="V47" s="137">
        <f>IF('G011A (Ekim)'!K47&lt;&gt;"",'G011A (Ekim)'!K47,0)</f>
        <v>0</v>
      </c>
      <c r="W47" s="136">
        <f>IF('G011A (Kasım)'!C47&lt;&gt;"",'G011A (Kasım)'!C47,0)</f>
        <v>0</v>
      </c>
      <c r="X47" s="137">
        <f>IF('G011A (Kasım)'!K47&lt;&gt;"",'G011A (Kasım)'!K47,0)</f>
        <v>0</v>
      </c>
      <c r="Y47" s="136">
        <f>IF('G011A (Aralık)'!C47&lt;&gt;"",'G011A (Aralık)'!C47,0)</f>
        <v>0</v>
      </c>
      <c r="Z47" s="137">
        <f>IF('G011A (Aralık)'!K47&lt;&gt;"",'G011A (Aralık)'!K47,0)</f>
        <v>0</v>
      </c>
      <c r="AA47" s="134">
        <f t="shared" si="17"/>
        <v>0</v>
      </c>
      <c r="AB47" s="135">
        <f t="shared" si="18"/>
        <v>0</v>
      </c>
      <c r="AC47" s="135">
        <f t="shared" si="19"/>
        <v>0</v>
      </c>
      <c r="AD47" s="138">
        <f t="shared" si="20"/>
        <v>0</v>
      </c>
      <c r="AF47" s="115">
        <f t="shared" si="21"/>
        <v>0</v>
      </c>
      <c r="AG47" s="115">
        <f t="shared" si="22"/>
        <v>0</v>
      </c>
      <c r="AH47" s="115">
        <f t="shared" si="23"/>
        <v>0</v>
      </c>
      <c r="AI47" s="115">
        <f t="shared" si="24"/>
        <v>0</v>
      </c>
      <c r="AJ47" s="115">
        <f t="shared" si="25"/>
        <v>0</v>
      </c>
      <c r="AK47" s="115">
        <f t="shared" si="26"/>
        <v>0</v>
      </c>
      <c r="AL47" s="115">
        <f t="shared" si="27"/>
        <v>0</v>
      </c>
      <c r="AM47" s="115">
        <f t="shared" si="28"/>
        <v>0</v>
      </c>
      <c r="AN47" s="115">
        <f t="shared" si="29"/>
        <v>0</v>
      </c>
      <c r="AO47" s="115">
        <f t="shared" si="30"/>
        <v>0</v>
      </c>
      <c r="AP47" s="115">
        <f t="shared" si="31"/>
        <v>0</v>
      </c>
      <c r="AQ47" s="115">
        <f t="shared" si="32"/>
        <v>0</v>
      </c>
      <c r="AR47" s="115">
        <f t="shared" si="33"/>
        <v>0</v>
      </c>
    </row>
    <row r="48" spans="1:44" x14ac:dyDescent="0.25">
      <c r="A48" s="244">
        <v>29</v>
      </c>
      <c r="B48" s="133" t="str">
        <f>IF('Proje ve Personel Bilgileri'!B42&gt;0,'Proje ve Personel Bilgileri'!B42,"")</f>
        <v/>
      </c>
      <c r="C48" s="134">
        <f>IF('G011A (Ocak)'!C48&lt;&gt;"",'G011A (Ocak)'!C48,0)</f>
        <v>0</v>
      </c>
      <c r="D48" s="135">
        <f>IF('G011A (Ocak)'!K48&lt;&gt;"",'G011A (Ocak)'!K48,0)</f>
        <v>0</v>
      </c>
      <c r="E48" s="136">
        <f>IF('G011A (Şubat)'!C48&lt;&gt;"",'G011A (Şubat)'!C48,0)</f>
        <v>0</v>
      </c>
      <c r="F48" s="137">
        <f>IF('G011A (Şubat)'!K48&lt;&gt;"",'G011A (Şubat)'!K48,0)</f>
        <v>0</v>
      </c>
      <c r="G48" s="136">
        <f>IF('G011A (Mart)'!C48&lt;&gt;"",'G011A (Mart)'!C48,0)</f>
        <v>0</v>
      </c>
      <c r="H48" s="137">
        <f>IF('G011A (Mart)'!K48&lt;&gt;"",'G011A (Mart)'!K48,0)</f>
        <v>0</v>
      </c>
      <c r="I48" s="136">
        <f>IF('G011A (Nisan)'!C48&lt;&gt;"",'G011A (Nisan)'!C48,0)</f>
        <v>0</v>
      </c>
      <c r="J48" s="137">
        <f>IF('G011A (Nisan)'!K48&lt;&gt;"",'G011A (Nisan)'!K48,0)</f>
        <v>0</v>
      </c>
      <c r="K48" s="136">
        <f>IF('G011A (Mayıs)'!C48&lt;&gt;"",'G011A (Mayıs)'!C48,0)</f>
        <v>0</v>
      </c>
      <c r="L48" s="137">
        <f>IF('G011A (Mayıs)'!K48&lt;&gt;"",'G011A (Mayıs)'!K48,0)</f>
        <v>0</v>
      </c>
      <c r="M48" s="136">
        <f>IF('G011A (Haziran)'!C48&lt;&gt;"",'G011A (Haziran)'!C48,0)</f>
        <v>0</v>
      </c>
      <c r="N48" s="137">
        <f>IF('G011A (Haziran)'!K48&lt;&gt;"",'G011A (Haziran)'!K48,0)</f>
        <v>0</v>
      </c>
      <c r="O48" s="136">
        <f>IF('G011A (Temmuz)'!C48&lt;&gt;"",'G011A (Temmuz)'!C48,0)</f>
        <v>0</v>
      </c>
      <c r="P48" s="137">
        <f>IF('G011A (Temmuz)'!K48&lt;&gt;"",'G011A (Temmuz)'!K48,0)</f>
        <v>0</v>
      </c>
      <c r="Q48" s="136">
        <f>IF('G011A (Ağustos)'!C48&lt;&gt;"",'G011A (Ağustos)'!C48,0)</f>
        <v>0</v>
      </c>
      <c r="R48" s="137">
        <f>IF('G011A (Ağustos)'!K48&lt;&gt;"",'G011A (Ağustos)'!K48,0)</f>
        <v>0</v>
      </c>
      <c r="S48" s="136">
        <f>IF('G011A (Eylül)'!C48&lt;&gt;"",'G011A (Eylül)'!C48,0)</f>
        <v>0</v>
      </c>
      <c r="T48" s="137">
        <f>IF('G011A (Eylül)'!K48&lt;&gt;"",'G011A (Eylül)'!K48,0)</f>
        <v>0</v>
      </c>
      <c r="U48" s="136">
        <f>IF('G011A (Ekim)'!C48&lt;&gt;"",'G011A (Ekim)'!C48,0)</f>
        <v>0</v>
      </c>
      <c r="V48" s="137">
        <f>IF('G011A (Ekim)'!K48&lt;&gt;"",'G011A (Ekim)'!K48,0)</f>
        <v>0</v>
      </c>
      <c r="W48" s="136">
        <f>IF('G011A (Kasım)'!C48&lt;&gt;"",'G011A (Kasım)'!C48,0)</f>
        <v>0</v>
      </c>
      <c r="X48" s="137">
        <f>IF('G011A (Kasım)'!K48&lt;&gt;"",'G011A (Kasım)'!K48,0)</f>
        <v>0</v>
      </c>
      <c r="Y48" s="136">
        <f>IF('G011A (Aralık)'!C48&lt;&gt;"",'G011A (Aralık)'!C48,0)</f>
        <v>0</v>
      </c>
      <c r="Z48" s="137">
        <f>IF('G011A (Aralık)'!K48&lt;&gt;"",'G011A (Aralık)'!K48,0)</f>
        <v>0</v>
      </c>
      <c r="AA48" s="134">
        <f t="shared" si="17"/>
        <v>0</v>
      </c>
      <c r="AB48" s="135">
        <f t="shared" si="18"/>
        <v>0</v>
      </c>
      <c r="AC48" s="135">
        <f t="shared" si="19"/>
        <v>0</v>
      </c>
      <c r="AD48" s="138">
        <f t="shared" si="20"/>
        <v>0</v>
      </c>
      <c r="AF48" s="115">
        <f t="shared" si="21"/>
        <v>0</v>
      </c>
      <c r="AG48" s="115">
        <f t="shared" si="22"/>
        <v>0</v>
      </c>
      <c r="AH48" s="115">
        <f t="shared" si="23"/>
        <v>0</v>
      </c>
      <c r="AI48" s="115">
        <f t="shared" si="24"/>
        <v>0</v>
      </c>
      <c r="AJ48" s="115">
        <f t="shared" si="25"/>
        <v>0</v>
      </c>
      <c r="AK48" s="115">
        <f t="shared" si="26"/>
        <v>0</v>
      </c>
      <c r="AL48" s="115">
        <f t="shared" si="27"/>
        <v>0</v>
      </c>
      <c r="AM48" s="115">
        <f t="shared" si="28"/>
        <v>0</v>
      </c>
      <c r="AN48" s="115">
        <f t="shared" si="29"/>
        <v>0</v>
      </c>
      <c r="AO48" s="115">
        <f t="shared" si="30"/>
        <v>0</v>
      </c>
      <c r="AP48" s="115">
        <f t="shared" si="31"/>
        <v>0</v>
      </c>
      <c r="AQ48" s="115">
        <f t="shared" si="32"/>
        <v>0</v>
      </c>
      <c r="AR48" s="115">
        <f t="shared" si="33"/>
        <v>0</v>
      </c>
    </row>
    <row r="49" spans="1:46" x14ac:dyDescent="0.25">
      <c r="A49" s="244">
        <v>30</v>
      </c>
      <c r="B49" s="133" t="str">
        <f>IF('Proje ve Personel Bilgileri'!B43&gt;0,'Proje ve Personel Bilgileri'!B43,"")</f>
        <v/>
      </c>
      <c r="C49" s="134">
        <f>IF('G011A (Ocak)'!C49&lt;&gt;"",'G011A (Ocak)'!C49,0)</f>
        <v>0</v>
      </c>
      <c r="D49" s="135">
        <f>IF('G011A (Ocak)'!K49&lt;&gt;"",'G011A (Ocak)'!K49,0)</f>
        <v>0</v>
      </c>
      <c r="E49" s="136">
        <f>IF('G011A (Şubat)'!C49&lt;&gt;"",'G011A (Şubat)'!C49,0)</f>
        <v>0</v>
      </c>
      <c r="F49" s="137">
        <f>IF('G011A (Şubat)'!K49&lt;&gt;"",'G011A (Şubat)'!K49,0)</f>
        <v>0</v>
      </c>
      <c r="G49" s="136">
        <f>IF('G011A (Mart)'!C49&lt;&gt;"",'G011A (Mart)'!C49,0)</f>
        <v>0</v>
      </c>
      <c r="H49" s="137">
        <f>IF('G011A (Mart)'!K49&lt;&gt;"",'G011A (Mart)'!K49,0)</f>
        <v>0</v>
      </c>
      <c r="I49" s="136">
        <f>IF('G011A (Nisan)'!C49&lt;&gt;"",'G011A (Nisan)'!C49,0)</f>
        <v>0</v>
      </c>
      <c r="J49" s="137">
        <f>IF('G011A (Nisan)'!K49&lt;&gt;"",'G011A (Nisan)'!K49,0)</f>
        <v>0</v>
      </c>
      <c r="K49" s="136">
        <f>IF('G011A (Mayıs)'!C49&lt;&gt;"",'G011A (Mayıs)'!C49,0)</f>
        <v>0</v>
      </c>
      <c r="L49" s="137">
        <f>IF('G011A (Mayıs)'!K49&lt;&gt;"",'G011A (Mayıs)'!K49,0)</f>
        <v>0</v>
      </c>
      <c r="M49" s="136">
        <f>IF('G011A (Haziran)'!C49&lt;&gt;"",'G011A (Haziran)'!C49,0)</f>
        <v>0</v>
      </c>
      <c r="N49" s="137">
        <f>IF('G011A (Haziran)'!K49&lt;&gt;"",'G011A (Haziran)'!K49,0)</f>
        <v>0</v>
      </c>
      <c r="O49" s="136">
        <f>IF('G011A (Temmuz)'!C49&lt;&gt;"",'G011A (Temmuz)'!C49,0)</f>
        <v>0</v>
      </c>
      <c r="P49" s="137">
        <f>IF('G011A (Temmuz)'!K49&lt;&gt;"",'G011A (Temmuz)'!K49,0)</f>
        <v>0</v>
      </c>
      <c r="Q49" s="136">
        <f>IF('G011A (Ağustos)'!C49&lt;&gt;"",'G011A (Ağustos)'!C49,0)</f>
        <v>0</v>
      </c>
      <c r="R49" s="137">
        <f>IF('G011A (Ağustos)'!K49&lt;&gt;"",'G011A (Ağustos)'!K49,0)</f>
        <v>0</v>
      </c>
      <c r="S49" s="136">
        <f>IF('G011A (Eylül)'!C49&lt;&gt;"",'G011A (Eylül)'!C49,0)</f>
        <v>0</v>
      </c>
      <c r="T49" s="137">
        <f>IF('G011A (Eylül)'!K49&lt;&gt;"",'G011A (Eylül)'!K49,0)</f>
        <v>0</v>
      </c>
      <c r="U49" s="136">
        <f>IF('G011A (Ekim)'!C49&lt;&gt;"",'G011A (Ekim)'!C49,0)</f>
        <v>0</v>
      </c>
      <c r="V49" s="137">
        <f>IF('G011A (Ekim)'!K49&lt;&gt;"",'G011A (Ekim)'!K49,0)</f>
        <v>0</v>
      </c>
      <c r="W49" s="136">
        <f>IF('G011A (Kasım)'!C49&lt;&gt;"",'G011A (Kasım)'!C49,0)</f>
        <v>0</v>
      </c>
      <c r="X49" s="137">
        <f>IF('G011A (Kasım)'!K49&lt;&gt;"",'G011A (Kasım)'!K49,0)</f>
        <v>0</v>
      </c>
      <c r="Y49" s="136">
        <f>IF('G011A (Aralık)'!C49&lt;&gt;"",'G011A (Aralık)'!C49,0)</f>
        <v>0</v>
      </c>
      <c r="Z49" s="137">
        <f>IF('G011A (Aralık)'!K49&lt;&gt;"",'G011A (Aralık)'!K49,0)</f>
        <v>0</v>
      </c>
      <c r="AA49" s="134">
        <f t="shared" si="17"/>
        <v>0</v>
      </c>
      <c r="AB49" s="135">
        <f t="shared" si="18"/>
        <v>0</v>
      </c>
      <c r="AC49" s="135">
        <f t="shared" si="19"/>
        <v>0</v>
      </c>
      <c r="AD49" s="138">
        <f t="shared" si="20"/>
        <v>0</v>
      </c>
      <c r="AF49" s="115">
        <f t="shared" si="21"/>
        <v>0</v>
      </c>
      <c r="AG49" s="115">
        <f t="shared" si="22"/>
        <v>0</v>
      </c>
      <c r="AH49" s="115">
        <f t="shared" si="23"/>
        <v>0</v>
      </c>
      <c r="AI49" s="115">
        <f t="shared" si="24"/>
        <v>0</v>
      </c>
      <c r="AJ49" s="115">
        <f t="shared" si="25"/>
        <v>0</v>
      </c>
      <c r="AK49" s="115">
        <f t="shared" si="26"/>
        <v>0</v>
      </c>
      <c r="AL49" s="115">
        <f t="shared" si="27"/>
        <v>0</v>
      </c>
      <c r="AM49" s="115">
        <f t="shared" si="28"/>
        <v>0</v>
      </c>
      <c r="AN49" s="115">
        <f t="shared" si="29"/>
        <v>0</v>
      </c>
      <c r="AO49" s="115">
        <f t="shared" si="30"/>
        <v>0</v>
      </c>
      <c r="AP49" s="115">
        <f t="shared" si="31"/>
        <v>0</v>
      </c>
      <c r="AQ49" s="115">
        <f t="shared" si="32"/>
        <v>0</v>
      </c>
      <c r="AR49" s="115">
        <f t="shared" si="33"/>
        <v>0</v>
      </c>
    </row>
    <row r="50" spans="1:46" x14ac:dyDescent="0.25">
      <c r="A50" s="244">
        <v>31</v>
      </c>
      <c r="B50" s="133" t="str">
        <f>IF('Proje ve Personel Bilgileri'!B44&gt;0,'Proje ve Personel Bilgileri'!B44,"")</f>
        <v/>
      </c>
      <c r="C50" s="134">
        <f>IF('G011A (Ocak)'!C50&lt;&gt;"",'G011A (Ocak)'!C50,0)</f>
        <v>0</v>
      </c>
      <c r="D50" s="135">
        <f>IF('G011A (Ocak)'!K50&lt;&gt;"",'G011A (Ocak)'!K50,0)</f>
        <v>0</v>
      </c>
      <c r="E50" s="136">
        <f>IF('G011A (Şubat)'!C50&lt;&gt;"",'G011A (Şubat)'!C50,0)</f>
        <v>0</v>
      </c>
      <c r="F50" s="137">
        <f>IF('G011A (Şubat)'!K50&lt;&gt;"",'G011A (Şubat)'!K50,0)</f>
        <v>0</v>
      </c>
      <c r="G50" s="136">
        <f>IF('G011A (Mart)'!C50&lt;&gt;"",'G011A (Mart)'!C50,0)</f>
        <v>0</v>
      </c>
      <c r="H50" s="137">
        <f>IF('G011A (Mart)'!K50&lt;&gt;"",'G011A (Mart)'!K50,0)</f>
        <v>0</v>
      </c>
      <c r="I50" s="136">
        <f>IF('G011A (Nisan)'!C50&lt;&gt;"",'G011A (Nisan)'!C50,0)</f>
        <v>0</v>
      </c>
      <c r="J50" s="137">
        <f>IF('G011A (Nisan)'!K50&lt;&gt;"",'G011A (Nisan)'!K50,0)</f>
        <v>0</v>
      </c>
      <c r="K50" s="136">
        <f>IF('G011A (Mayıs)'!C50&lt;&gt;"",'G011A (Mayıs)'!C50,0)</f>
        <v>0</v>
      </c>
      <c r="L50" s="137">
        <f>IF('G011A (Mayıs)'!K50&lt;&gt;"",'G011A (Mayıs)'!K50,0)</f>
        <v>0</v>
      </c>
      <c r="M50" s="136">
        <f>IF('G011A (Haziran)'!C50&lt;&gt;"",'G011A (Haziran)'!C50,0)</f>
        <v>0</v>
      </c>
      <c r="N50" s="137">
        <f>IF('G011A (Haziran)'!K50&lt;&gt;"",'G011A (Haziran)'!K50,0)</f>
        <v>0</v>
      </c>
      <c r="O50" s="136">
        <f>IF('G011A (Temmuz)'!C50&lt;&gt;"",'G011A (Temmuz)'!C50,0)</f>
        <v>0</v>
      </c>
      <c r="P50" s="137">
        <f>IF('G011A (Temmuz)'!K50&lt;&gt;"",'G011A (Temmuz)'!K50,0)</f>
        <v>0</v>
      </c>
      <c r="Q50" s="136">
        <f>IF('G011A (Ağustos)'!C50&lt;&gt;"",'G011A (Ağustos)'!C50,0)</f>
        <v>0</v>
      </c>
      <c r="R50" s="137">
        <f>IF('G011A (Ağustos)'!K50&lt;&gt;"",'G011A (Ağustos)'!K50,0)</f>
        <v>0</v>
      </c>
      <c r="S50" s="136">
        <f>IF('G011A (Eylül)'!C50&lt;&gt;"",'G011A (Eylül)'!C50,0)</f>
        <v>0</v>
      </c>
      <c r="T50" s="137">
        <f>IF('G011A (Eylül)'!K50&lt;&gt;"",'G011A (Eylül)'!K50,0)</f>
        <v>0</v>
      </c>
      <c r="U50" s="136">
        <f>IF('G011A (Ekim)'!C50&lt;&gt;"",'G011A (Ekim)'!C50,0)</f>
        <v>0</v>
      </c>
      <c r="V50" s="137">
        <f>IF('G011A (Ekim)'!K50&lt;&gt;"",'G011A (Ekim)'!K50,0)</f>
        <v>0</v>
      </c>
      <c r="W50" s="136">
        <f>IF('G011A (Kasım)'!C50&lt;&gt;"",'G011A (Kasım)'!C50,0)</f>
        <v>0</v>
      </c>
      <c r="X50" s="137">
        <f>IF('G011A (Kasım)'!K50&lt;&gt;"",'G011A (Kasım)'!K50,0)</f>
        <v>0</v>
      </c>
      <c r="Y50" s="136">
        <f>IF('G011A (Aralık)'!C50&lt;&gt;"",'G011A (Aralık)'!C50,0)</f>
        <v>0</v>
      </c>
      <c r="Z50" s="137">
        <f>IF('G011A (Aralık)'!K50&lt;&gt;"",'G011A (Aralık)'!K50,0)</f>
        <v>0</v>
      </c>
      <c r="AA50" s="134">
        <f t="shared" si="17"/>
        <v>0</v>
      </c>
      <c r="AB50" s="135">
        <f t="shared" si="18"/>
        <v>0</v>
      </c>
      <c r="AC50" s="135">
        <f t="shared" si="19"/>
        <v>0</v>
      </c>
      <c r="AD50" s="138">
        <f t="shared" si="20"/>
        <v>0</v>
      </c>
      <c r="AF50" s="115">
        <f t="shared" si="21"/>
        <v>0</v>
      </c>
      <c r="AG50" s="115">
        <f t="shared" si="22"/>
        <v>0</v>
      </c>
      <c r="AH50" s="115">
        <f t="shared" si="23"/>
        <v>0</v>
      </c>
      <c r="AI50" s="115">
        <f t="shared" si="24"/>
        <v>0</v>
      </c>
      <c r="AJ50" s="115">
        <f t="shared" si="25"/>
        <v>0</v>
      </c>
      <c r="AK50" s="115">
        <f t="shared" si="26"/>
        <v>0</v>
      </c>
      <c r="AL50" s="115">
        <f t="shared" si="27"/>
        <v>0</v>
      </c>
      <c r="AM50" s="115">
        <f t="shared" si="28"/>
        <v>0</v>
      </c>
      <c r="AN50" s="115">
        <f t="shared" si="29"/>
        <v>0</v>
      </c>
      <c r="AO50" s="115">
        <f t="shared" si="30"/>
        <v>0</v>
      </c>
      <c r="AP50" s="115">
        <f t="shared" si="31"/>
        <v>0</v>
      </c>
      <c r="AQ50" s="115">
        <f t="shared" si="32"/>
        <v>0</v>
      </c>
      <c r="AR50" s="115">
        <f t="shared" si="33"/>
        <v>0</v>
      </c>
    </row>
    <row r="51" spans="1:46" x14ac:dyDescent="0.25">
      <c r="A51" s="244">
        <v>32</v>
      </c>
      <c r="B51" s="133" t="str">
        <f>IF('Proje ve Personel Bilgileri'!B45&gt;0,'Proje ve Personel Bilgileri'!B45,"")</f>
        <v/>
      </c>
      <c r="C51" s="134">
        <f>IF('G011A (Ocak)'!C51&lt;&gt;"",'G011A (Ocak)'!C51,0)</f>
        <v>0</v>
      </c>
      <c r="D51" s="135">
        <f>IF('G011A (Ocak)'!K51&lt;&gt;"",'G011A (Ocak)'!K51,0)</f>
        <v>0</v>
      </c>
      <c r="E51" s="136">
        <f>IF('G011A (Şubat)'!C51&lt;&gt;"",'G011A (Şubat)'!C51,0)</f>
        <v>0</v>
      </c>
      <c r="F51" s="137">
        <f>IF('G011A (Şubat)'!K51&lt;&gt;"",'G011A (Şubat)'!K51,0)</f>
        <v>0</v>
      </c>
      <c r="G51" s="136">
        <f>IF('G011A (Mart)'!C51&lt;&gt;"",'G011A (Mart)'!C51,0)</f>
        <v>0</v>
      </c>
      <c r="H51" s="137">
        <f>IF('G011A (Mart)'!K51&lt;&gt;"",'G011A (Mart)'!K51,0)</f>
        <v>0</v>
      </c>
      <c r="I51" s="136">
        <f>IF('G011A (Nisan)'!C51&lt;&gt;"",'G011A (Nisan)'!C51,0)</f>
        <v>0</v>
      </c>
      <c r="J51" s="137">
        <f>IF('G011A (Nisan)'!K51&lt;&gt;"",'G011A (Nisan)'!K51,0)</f>
        <v>0</v>
      </c>
      <c r="K51" s="136">
        <f>IF('G011A (Mayıs)'!C51&lt;&gt;"",'G011A (Mayıs)'!C51,0)</f>
        <v>0</v>
      </c>
      <c r="L51" s="137">
        <f>IF('G011A (Mayıs)'!K51&lt;&gt;"",'G011A (Mayıs)'!K51,0)</f>
        <v>0</v>
      </c>
      <c r="M51" s="136">
        <f>IF('G011A (Haziran)'!C51&lt;&gt;"",'G011A (Haziran)'!C51,0)</f>
        <v>0</v>
      </c>
      <c r="N51" s="137">
        <f>IF('G011A (Haziran)'!K51&lt;&gt;"",'G011A (Haziran)'!K51,0)</f>
        <v>0</v>
      </c>
      <c r="O51" s="136">
        <f>IF('G011A (Temmuz)'!C51&lt;&gt;"",'G011A (Temmuz)'!C51,0)</f>
        <v>0</v>
      </c>
      <c r="P51" s="137">
        <f>IF('G011A (Temmuz)'!K51&lt;&gt;"",'G011A (Temmuz)'!K51,0)</f>
        <v>0</v>
      </c>
      <c r="Q51" s="136">
        <f>IF('G011A (Ağustos)'!C51&lt;&gt;"",'G011A (Ağustos)'!C51,0)</f>
        <v>0</v>
      </c>
      <c r="R51" s="137">
        <f>IF('G011A (Ağustos)'!K51&lt;&gt;"",'G011A (Ağustos)'!K51,0)</f>
        <v>0</v>
      </c>
      <c r="S51" s="136">
        <f>IF('G011A (Eylül)'!C51&lt;&gt;"",'G011A (Eylül)'!C51,0)</f>
        <v>0</v>
      </c>
      <c r="T51" s="137">
        <f>IF('G011A (Eylül)'!K51&lt;&gt;"",'G011A (Eylül)'!K51,0)</f>
        <v>0</v>
      </c>
      <c r="U51" s="136">
        <f>IF('G011A (Ekim)'!C51&lt;&gt;"",'G011A (Ekim)'!C51,0)</f>
        <v>0</v>
      </c>
      <c r="V51" s="137">
        <f>IF('G011A (Ekim)'!K51&lt;&gt;"",'G011A (Ekim)'!K51,0)</f>
        <v>0</v>
      </c>
      <c r="W51" s="136">
        <f>IF('G011A (Kasım)'!C51&lt;&gt;"",'G011A (Kasım)'!C51,0)</f>
        <v>0</v>
      </c>
      <c r="X51" s="137">
        <f>IF('G011A (Kasım)'!K51&lt;&gt;"",'G011A (Kasım)'!K51,0)</f>
        <v>0</v>
      </c>
      <c r="Y51" s="136">
        <f>IF('G011A (Aralık)'!C51&lt;&gt;"",'G011A (Aralık)'!C51,0)</f>
        <v>0</v>
      </c>
      <c r="Z51" s="137">
        <f>IF('G011A (Aralık)'!K51&lt;&gt;"",'G011A (Aralık)'!K51,0)</f>
        <v>0</v>
      </c>
      <c r="AA51" s="134">
        <f t="shared" si="17"/>
        <v>0</v>
      </c>
      <c r="AB51" s="135">
        <f t="shared" si="18"/>
        <v>0</v>
      </c>
      <c r="AC51" s="135">
        <f t="shared" si="19"/>
        <v>0</v>
      </c>
      <c r="AD51" s="138">
        <f t="shared" si="20"/>
        <v>0</v>
      </c>
      <c r="AF51" s="115">
        <f t="shared" si="21"/>
        <v>0</v>
      </c>
      <c r="AG51" s="115">
        <f t="shared" si="22"/>
        <v>0</v>
      </c>
      <c r="AH51" s="115">
        <f t="shared" si="23"/>
        <v>0</v>
      </c>
      <c r="AI51" s="115">
        <f t="shared" si="24"/>
        <v>0</v>
      </c>
      <c r="AJ51" s="115">
        <f t="shared" si="25"/>
        <v>0</v>
      </c>
      <c r="AK51" s="115">
        <f t="shared" si="26"/>
        <v>0</v>
      </c>
      <c r="AL51" s="115">
        <f t="shared" si="27"/>
        <v>0</v>
      </c>
      <c r="AM51" s="115">
        <f t="shared" si="28"/>
        <v>0</v>
      </c>
      <c r="AN51" s="115">
        <f t="shared" si="29"/>
        <v>0</v>
      </c>
      <c r="AO51" s="115">
        <f t="shared" si="30"/>
        <v>0</v>
      </c>
      <c r="AP51" s="115">
        <f t="shared" si="31"/>
        <v>0</v>
      </c>
      <c r="AQ51" s="115">
        <f t="shared" si="32"/>
        <v>0</v>
      </c>
      <c r="AR51" s="115">
        <f t="shared" si="33"/>
        <v>0</v>
      </c>
    </row>
    <row r="52" spans="1:46" x14ac:dyDescent="0.25">
      <c r="A52" s="244">
        <v>33</v>
      </c>
      <c r="B52" s="133" t="str">
        <f>IF('Proje ve Personel Bilgileri'!B46&gt;0,'Proje ve Personel Bilgileri'!B46,"")</f>
        <v/>
      </c>
      <c r="C52" s="134">
        <f>IF('G011A (Ocak)'!C52&lt;&gt;"",'G011A (Ocak)'!C52,0)</f>
        <v>0</v>
      </c>
      <c r="D52" s="135">
        <f>IF('G011A (Ocak)'!K52&lt;&gt;"",'G011A (Ocak)'!K52,0)</f>
        <v>0</v>
      </c>
      <c r="E52" s="136">
        <f>IF('G011A (Şubat)'!C52&lt;&gt;"",'G011A (Şubat)'!C52,0)</f>
        <v>0</v>
      </c>
      <c r="F52" s="137">
        <f>IF('G011A (Şubat)'!K52&lt;&gt;"",'G011A (Şubat)'!K52,0)</f>
        <v>0</v>
      </c>
      <c r="G52" s="136">
        <f>IF('G011A (Mart)'!C52&lt;&gt;"",'G011A (Mart)'!C52,0)</f>
        <v>0</v>
      </c>
      <c r="H52" s="137">
        <f>IF('G011A (Mart)'!K52&lt;&gt;"",'G011A (Mart)'!K52,0)</f>
        <v>0</v>
      </c>
      <c r="I52" s="136">
        <f>IF('G011A (Nisan)'!C52&lt;&gt;"",'G011A (Nisan)'!C52,0)</f>
        <v>0</v>
      </c>
      <c r="J52" s="137">
        <f>IF('G011A (Nisan)'!K52&lt;&gt;"",'G011A (Nisan)'!K52,0)</f>
        <v>0</v>
      </c>
      <c r="K52" s="136">
        <f>IF('G011A (Mayıs)'!C52&lt;&gt;"",'G011A (Mayıs)'!C52,0)</f>
        <v>0</v>
      </c>
      <c r="L52" s="137">
        <f>IF('G011A (Mayıs)'!K52&lt;&gt;"",'G011A (Mayıs)'!K52,0)</f>
        <v>0</v>
      </c>
      <c r="M52" s="136">
        <f>IF('G011A (Haziran)'!C52&lt;&gt;"",'G011A (Haziran)'!C52,0)</f>
        <v>0</v>
      </c>
      <c r="N52" s="137">
        <f>IF('G011A (Haziran)'!K52&lt;&gt;"",'G011A (Haziran)'!K52,0)</f>
        <v>0</v>
      </c>
      <c r="O52" s="136">
        <f>IF('G011A (Temmuz)'!C52&lt;&gt;"",'G011A (Temmuz)'!C52,0)</f>
        <v>0</v>
      </c>
      <c r="P52" s="137">
        <f>IF('G011A (Temmuz)'!K52&lt;&gt;"",'G011A (Temmuz)'!K52,0)</f>
        <v>0</v>
      </c>
      <c r="Q52" s="136">
        <f>IF('G011A (Ağustos)'!C52&lt;&gt;"",'G011A (Ağustos)'!C52,0)</f>
        <v>0</v>
      </c>
      <c r="R52" s="137">
        <f>IF('G011A (Ağustos)'!K52&lt;&gt;"",'G011A (Ağustos)'!K52,0)</f>
        <v>0</v>
      </c>
      <c r="S52" s="136">
        <f>IF('G011A (Eylül)'!C52&lt;&gt;"",'G011A (Eylül)'!C52,0)</f>
        <v>0</v>
      </c>
      <c r="T52" s="137">
        <f>IF('G011A (Eylül)'!K52&lt;&gt;"",'G011A (Eylül)'!K52,0)</f>
        <v>0</v>
      </c>
      <c r="U52" s="136">
        <f>IF('G011A (Ekim)'!C52&lt;&gt;"",'G011A (Ekim)'!C52,0)</f>
        <v>0</v>
      </c>
      <c r="V52" s="137">
        <f>IF('G011A (Ekim)'!K52&lt;&gt;"",'G011A (Ekim)'!K52,0)</f>
        <v>0</v>
      </c>
      <c r="W52" s="136">
        <f>IF('G011A (Kasım)'!C52&lt;&gt;"",'G011A (Kasım)'!C52,0)</f>
        <v>0</v>
      </c>
      <c r="X52" s="137">
        <f>IF('G011A (Kasım)'!K52&lt;&gt;"",'G011A (Kasım)'!K52,0)</f>
        <v>0</v>
      </c>
      <c r="Y52" s="136">
        <f>IF('G011A (Aralık)'!C52&lt;&gt;"",'G011A (Aralık)'!C52,0)</f>
        <v>0</v>
      </c>
      <c r="Z52" s="137">
        <f>IF('G011A (Aralık)'!K52&lt;&gt;"",'G011A (Aralık)'!K52,0)</f>
        <v>0</v>
      </c>
      <c r="AA52" s="134">
        <f t="shared" si="17"/>
        <v>0</v>
      </c>
      <c r="AB52" s="135">
        <f t="shared" si="18"/>
        <v>0</v>
      </c>
      <c r="AC52" s="135">
        <f t="shared" si="19"/>
        <v>0</v>
      </c>
      <c r="AD52" s="138">
        <f t="shared" si="20"/>
        <v>0</v>
      </c>
      <c r="AF52" s="115">
        <f t="shared" si="21"/>
        <v>0</v>
      </c>
      <c r="AG52" s="115">
        <f t="shared" si="22"/>
        <v>0</v>
      </c>
      <c r="AH52" s="115">
        <f t="shared" si="23"/>
        <v>0</v>
      </c>
      <c r="AI52" s="115">
        <f t="shared" si="24"/>
        <v>0</v>
      </c>
      <c r="AJ52" s="115">
        <f t="shared" si="25"/>
        <v>0</v>
      </c>
      <c r="AK52" s="115">
        <f t="shared" si="26"/>
        <v>0</v>
      </c>
      <c r="AL52" s="115">
        <f t="shared" si="27"/>
        <v>0</v>
      </c>
      <c r="AM52" s="115">
        <f t="shared" si="28"/>
        <v>0</v>
      </c>
      <c r="AN52" s="115">
        <f t="shared" si="29"/>
        <v>0</v>
      </c>
      <c r="AO52" s="115">
        <f t="shared" si="30"/>
        <v>0</v>
      </c>
      <c r="AP52" s="115">
        <f t="shared" si="31"/>
        <v>0</v>
      </c>
      <c r="AQ52" s="115">
        <f t="shared" si="32"/>
        <v>0</v>
      </c>
      <c r="AR52" s="115">
        <f t="shared" si="33"/>
        <v>0</v>
      </c>
    </row>
    <row r="53" spans="1:46" x14ac:dyDescent="0.25">
      <c r="A53" s="244">
        <v>34</v>
      </c>
      <c r="B53" s="133" t="str">
        <f>IF('Proje ve Personel Bilgileri'!B47&gt;0,'Proje ve Personel Bilgileri'!B47,"")</f>
        <v/>
      </c>
      <c r="C53" s="134">
        <f>IF('G011A (Ocak)'!C53&lt;&gt;"",'G011A (Ocak)'!C53,0)</f>
        <v>0</v>
      </c>
      <c r="D53" s="135">
        <f>IF('G011A (Ocak)'!K53&lt;&gt;"",'G011A (Ocak)'!K53,0)</f>
        <v>0</v>
      </c>
      <c r="E53" s="136">
        <f>IF('G011A (Şubat)'!C53&lt;&gt;"",'G011A (Şubat)'!C53,0)</f>
        <v>0</v>
      </c>
      <c r="F53" s="137">
        <f>IF('G011A (Şubat)'!K53&lt;&gt;"",'G011A (Şubat)'!K53,0)</f>
        <v>0</v>
      </c>
      <c r="G53" s="136">
        <f>IF('G011A (Mart)'!C53&lt;&gt;"",'G011A (Mart)'!C53,0)</f>
        <v>0</v>
      </c>
      <c r="H53" s="137">
        <f>IF('G011A (Mart)'!K53&lt;&gt;"",'G011A (Mart)'!K53,0)</f>
        <v>0</v>
      </c>
      <c r="I53" s="136">
        <f>IF('G011A (Nisan)'!C53&lt;&gt;"",'G011A (Nisan)'!C53,0)</f>
        <v>0</v>
      </c>
      <c r="J53" s="137">
        <f>IF('G011A (Nisan)'!K53&lt;&gt;"",'G011A (Nisan)'!K53,0)</f>
        <v>0</v>
      </c>
      <c r="K53" s="136">
        <f>IF('G011A (Mayıs)'!C53&lt;&gt;"",'G011A (Mayıs)'!C53,0)</f>
        <v>0</v>
      </c>
      <c r="L53" s="137">
        <f>IF('G011A (Mayıs)'!K53&lt;&gt;"",'G011A (Mayıs)'!K53,0)</f>
        <v>0</v>
      </c>
      <c r="M53" s="136">
        <f>IF('G011A (Haziran)'!C53&lt;&gt;"",'G011A (Haziran)'!C53,0)</f>
        <v>0</v>
      </c>
      <c r="N53" s="137">
        <f>IF('G011A (Haziran)'!K53&lt;&gt;"",'G011A (Haziran)'!K53,0)</f>
        <v>0</v>
      </c>
      <c r="O53" s="136">
        <f>IF('G011A (Temmuz)'!C53&lt;&gt;"",'G011A (Temmuz)'!C53,0)</f>
        <v>0</v>
      </c>
      <c r="P53" s="137">
        <f>IF('G011A (Temmuz)'!K53&lt;&gt;"",'G011A (Temmuz)'!K53,0)</f>
        <v>0</v>
      </c>
      <c r="Q53" s="136">
        <f>IF('G011A (Ağustos)'!C53&lt;&gt;"",'G011A (Ağustos)'!C53,0)</f>
        <v>0</v>
      </c>
      <c r="R53" s="137">
        <f>IF('G011A (Ağustos)'!K53&lt;&gt;"",'G011A (Ağustos)'!K53,0)</f>
        <v>0</v>
      </c>
      <c r="S53" s="136">
        <f>IF('G011A (Eylül)'!C53&lt;&gt;"",'G011A (Eylül)'!C53,0)</f>
        <v>0</v>
      </c>
      <c r="T53" s="137">
        <f>IF('G011A (Eylül)'!K53&lt;&gt;"",'G011A (Eylül)'!K53,0)</f>
        <v>0</v>
      </c>
      <c r="U53" s="136">
        <f>IF('G011A (Ekim)'!C53&lt;&gt;"",'G011A (Ekim)'!C53,0)</f>
        <v>0</v>
      </c>
      <c r="V53" s="137">
        <f>IF('G011A (Ekim)'!K53&lt;&gt;"",'G011A (Ekim)'!K53,0)</f>
        <v>0</v>
      </c>
      <c r="W53" s="136">
        <f>IF('G011A (Kasım)'!C53&lt;&gt;"",'G011A (Kasım)'!C53,0)</f>
        <v>0</v>
      </c>
      <c r="X53" s="137">
        <f>IF('G011A (Kasım)'!K53&lt;&gt;"",'G011A (Kasım)'!K53,0)</f>
        <v>0</v>
      </c>
      <c r="Y53" s="136">
        <f>IF('G011A (Aralık)'!C53&lt;&gt;"",'G011A (Aralık)'!C53,0)</f>
        <v>0</v>
      </c>
      <c r="Z53" s="137">
        <f>IF('G011A (Aralık)'!K53&lt;&gt;"",'G011A (Aralık)'!K53,0)</f>
        <v>0</v>
      </c>
      <c r="AA53" s="134">
        <f t="shared" si="17"/>
        <v>0</v>
      </c>
      <c r="AB53" s="135">
        <f t="shared" si="18"/>
        <v>0</v>
      </c>
      <c r="AC53" s="135">
        <f t="shared" si="19"/>
        <v>0</v>
      </c>
      <c r="AD53" s="138">
        <f t="shared" si="20"/>
        <v>0</v>
      </c>
      <c r="AF53" s="115">
        <f t="shared" si="21"/>
        <v>0</v>
      </c>
      <c r="AG53" s="115">
        <f t="shared" si="22"/>
        <v>0</v>
      </c>
      <c r="AH53" s="115">
        <f t="shared" si="23"/>
        <v>0</v>
      </c>
      <c r="AI53" s="115">
        <f t="shared" si="24"/>
        <v>0</v>
      </c>
      <c r="AJ53" s="115">
        <f t="shared" si="25"/>
        <v>0</v>
      </c>
      <c r="AK53" s="115">
        <f t="shared" si="26"/>
        <v>0</v>
      </c>
      <c r="AL53" s="115">
        <f t="shared" si="27"/>
        <v>0</v>
      </c>
      <c r="AM53" s="115">
        <f t="shared" si="28"/>
        <v>0</v>
      </c>
      <c r="AN53" s="115">
        <f t="shared" si="29"/>
        <v>0</v>
      </c>
      <c r="AO53" s="115">
        <f t="shared" si="30"/>
        <v>0</v>
      </c>
      <c r="AP53" s="115">
        <f t="shared" si="31"/>
        <v>0</v>
      </c>
      <c r="AQ53" s="115">
        <f t="shared" si="32"/>
        <v>0</v>
      </c>
      <c r="AR53" s="115">
        <f t="shared" si="33"/>
        <v>0</v>
      </c>
    </row>
    <row r="54" spans="1:46" x14ac:dyDescent="0.25">
      <c r="A54" s="244">
        <v>35</v>
      </c>
      <c r="B54" s="133" t="str">
        <f>IF('Proje ve Personel Bilgileri'!B48&gt;0,'Proje ve Personel Bilgileri'!B48,"")</f>
        <v/>
      </c>
      <c r="C54" s="134">
        <f>IF('G011A (Ocak)'!C54&lt;&gt;"",'G011A (Ocak)'!C54,0)</f>
        <v>0</v>
      </c>
      <c r="D54" s="135">
        <f>IF('G011A (Ocak)'!K54&lt;&gt;"",'G011A (Ocak)'!K54,0)</f>
        <v>0</v>
      </c>
      <c r="E54" s="136">
        <f>IF('G011A (Şubat)'!C54&lt;&gt;"",'G011A (Şubat)'!C54,0)</f>
        <v>0</v>
      </c>
      <c r="F54" s="137">
        <f>IF('G011A (Şubat)'!K54&lt;&gt;"",'G011A (Şubat)'!K54,0)</f>
        <v>0</v>
      </c>
      <c r="G54" s="136">
        <f>IF('G011A (Mart)'!C54&lt;&gt;"",'G011A (Mart)'!C54,0)</f>
        <v>0</v>
      </c>
      <c r="H54" s="137">
        <f>IF('G011A (Mart)'!K54&lt;&gt;"",'G011A (Mart)'!K54,0)</f>
        <v>0</v>
      </c>
      <c r="I54" s="136">
        <f>IF('G011A (Nisan)'!C54&lt;&gt;"",'G011A (Nisan)'!C54,0)</f>
        <v>0</v>
      </c>
      <c r="J54" s="137">
        <f>IF('G011A (Nisan)'!K54&lt;&gt;"",'G011A (Nisan)'!K54,0)</f>
        <v>0</v>
      </c>
      <c r="K54" s="136">
        <f>IF('G011A (Mayıs)'!C54&lt;&gt;"",'G011A (Mayıs)'!C54,0)</f>
        <v>0</v>
      </c>
      <c r="L54" s="137">
        <f>IF('G011A (Mayıs)'!K54&lt;&gt;"",'G011A (Mayıs)'!K54,0)</f>
        <v>0</v>
      </c>
      <c r="M54" s="136">
        <f>IF('G011A (Haziran)'!C54&lt;&gt;"",'G011A (Haziran)'!C54,0)</f>
        <v>0</v>
      </c>
      <c r="N54" s="137">
        <f>IF('G011A (Haziran)'!K54&lt;&gt;"",'G011A (Haziran)'!K54,0)</f>
        <v>0</v>
      </c>
      <c r="O54" s="136">
        <f>IF('G011A (Temmuz)'!C54&lt;&gt;"",'G011A (Temmuz)'!C54,0)</f>
        <v>0</v>
      </c>
      <c r="P54" s="137">
        <f>IF('G011A (Temmuz)'!K54&lt;&gt;"",'G011A (Temmuz)'!K54,0)</f>
        <v>0</v>
      </c>
      <c r="Q54" s="136">
        <f>IF('G011A (Ağustos)'!C54&lt;&gt;"",'G011A (Ağustos)'!C54,0)</f>
        <v>0</v>
      </c>
      <c r="R54" s="137">
        <f>IF('G011A (Ağustos)'!K54&lt;&gt;"",'G011A (Ağustos)'!K54,0)</f>
        <v>0</v>
      </c>
      <c r="S54" s="136">
        <f>IF('G011A (Eylül)'!C54&lt;&gt;"",'G011A (Eylül)'!C54,0)</f>
        <v>0</v>
      </c>
      <c r="T54" s="137">
        <f>IF('G011A (Eylül)'!K54&lt;&gt;"",'G011A (Eylül)'!K54,0)</f>
        <v>0</v>
      </c>
      <c r="U54" s="136">
        <f>IF('G011A (Ekim)'!C54&lt;&gt;"",'G011A (Ekim)'!C54,0)</f>
        <v>0</v>
      </c>
      <c r="V54" s="137">
        <f>IF('G011A (Ekim)'!K54&lt;&gt;"",'G011A (Ekim)'!K54,0)</f>
        <v>0</v>
      </c>
      <c r="W54" s="136">
        <f>IF('G011A (Kasım)'!C54&lt;&gt;"",'G011A (Kasım)'!C54,0)</f>
        <v>0</v>
      </c>
      <c r="X54" s="137">
        <f>IF('G011A (Kasım)'!K54&lt;&gt;"",'G011A (Kasım)'!K54,0)</f>
        <v>0</v>
      </c>
      <c r="Y54" s="136">
        <f>IF('G011A (Aralık)'!C54&lt;&gt;"",'G011A (Aralık)'!C54,0)</f>
        <v>0</v>
      </c>
      <c r="Z54" s="137">
        <f>IF('G011A (Aralık)'!K54&lt;&gt;"",'G011A (Aralık)'!K54,0)</f>
        <v>0</v>
      </c>
      <c r="AA54" s="134">
        <f t="shared" si="17"/>
        <v>0</v>
      </c>
      <c r="AB54" s="135">
        <f t="shared" si="18"/>
        <v>0</v>
      </c>
      <c r="AC54" s="135">
        <f t="shared" si="19"/>
        <v>0</v>
      </c>
      <c r="AD54" s="138">
        <f t="shared" si="20"/>
        <v>0</v>
      </c>
      <c r="AF54" s="115">
        <f t="shared" si="21"/>
        <v>0</v>
      </c>
      <c r="AG54" s="115">
        <f t="shared" si="22"/>
        <v>0</v>
      </c>
      <c r="AH54" s="115">
        <f t="shared" si="23"/>
        <v>0</v>
      </c>
      <c r="AI54" s="115">
        <f t="shared" si="24"/>
        <v>0</v>
      </c>
      <c r="AJ54" s="115">
        <f t="shared" si="25"/>
        <v>0</v>
      </c>
      <c r="AK54" s="115">
        <f t="shared" si="26"/>
        <v>0</v>
      </c>
      <c r="AL54" s="115">
        <f t="shared" si="27"/>
        <v>0</v>
      </c>
      <c r="AM54" s="115">
        <f t="shared" si="28"/>
        <v>0</v>
      </c>
      <c r="AN54" s="115">
        <f t="shared" si="29"/>
        <v>0</v>
      </c>
      <c r="AO54" s="115">
        <f t="shared" si="30"/>
        <v>0</v>
      </c>
      <c r="AP54" s="115">
        <f t="shared" si="31"/>
        <v>0</v>
      </c>
      <c r="AQ54" s="115">
        <f t="shared" si="32"/>
        <v>0</v>
      </c>
      <c r="AR54" s="115">
        <f t="shared" si="33"/>
        <v>0</v>
      </c>
    </row>
    <row r="55" spans="1:46" x14ac:dyDescent="0.25">
      <c r="A55" s="244">
        <v>36</v>
      </c>
      <c r="B55" s="133" t="str">
        <f>IF('Proje ve Personel Bilgileri'!B49&gt;0,'Proje ve Personel Bilgileri'!B49,"")</f>
        <v/>
      </c>
      <c r="C55" s="134">
        <f>IF('G011A (Ocak)'!C55&lt;&gt;"",'G011A (Ocak)'!C55,0)</f>
        <v>0</v>
      </c>
      <c r="D55" s="135">
        <f>IF('G011A (Ocak)'!K55&lt;&gt;"",'G011A (Ocak)'!K55,0)</f>
        <v>0</v>
      </c>
      <c r="E55" s="136">
        <f>IF('G011A (Şubat)'!C55&lt;&gt;"",'G011A (Şubat)'!C55,0)</f>
        <v>0</v>
      </c>
      <c r="F55" s="137">
        <f>IF('G011A (Şubat)'!K55&lt;&gt;"",'G011A (Şubat)'!K55,0)</f>
        <v>0</v>
      </c>
      <c r="G55" s="136">
        <f>IF('G011A (Mart)'!C55&lt;&gt;"",'G011A (Mart)'!C55,0)</f>
        <v>0</v>
      </c>
      <c r="H55" s="137">
        <f>IF('G011A (Mart)'!K55&lt;&gt;"",'G011A (Mart)'!K55,0)</f>
        <v>0</v>
      </c>
      <c r="I55" s="136">
        <f>IF('G011A (Nisan)'!C55&lt;&gt;"",'G011A (Nisan)'!C55,0)</f>
        <v>0</v>
      </c>
      <c r="J55" s="137">
        <f>IF('G011A (Nisan)'!K55&lt;&gt;"",'G011A (Nisan)'!K55,0)</f>
        <v>0</v>
      </c>
      <c r="K55" s="136">
        <f>IF('G011A (Mayıs)'!C55&lt;&gt;"",'G011A (Mayıs)'!C55,0)</f>
        <v>0</v>
      </c>
      <c r="L55" s="137">
        <f>IF('G011A (Mayıs)'!K55&lt;&gt;"",'G011A (Mayıs)'!K55,0)</f>
        <v>0</v>
      </c>
      <c r="M55" s="136">
        <f>IF('G011A (Haziran)'!C55&lt;&gt;"",'G011A (Haziran)'!C55,0)</f>
        <v>0</v>
      </c>
      <c r="N55" s="137">
        <f>IF('G011A (Haziran)'!K55&lt;&gt;"",'G011A (Haziran)'!K55,0)</f>
        <v>0</v>
      </c>
      <c r="O55" s="136">
        <f>IF('G011A (Temmuz)'!C55&lt;&gt;"",'G011A (Temmuz)'!C55,0)</f>
        <v>0</v>
      </c>
      <c r="P55" s="137">
        <f>IF('G011A (Temmuz)'!K55&lt;&gt;"",'G011A (Temmuz)'!K55,0)</f>
        <v>0</v>
      </c>
      <c r="Q55" s="136">
        <f>IF('G011A (Ağustos)'!C55&lt;&gt;"",'G011A (Ağustos)'!C55,0)</f>
        <v>0</v>
      </c>
      <c r="R55" s="137">
        <f>IF('G011A (Ağustos)'!K55&lt;&gt;"",'G011A (Ağustos)'!K55,0)</f>
        <v>0</v>
      </c>
      <c r="S55" s="136">
        <f>IF('G011A (Eylül)'!C55&lt;&gt;"",'G011A (Eylül)'!C55,0)</f>
        <v>0</v>
      </c>
      <c r="T55" s="137">
        <f>IF('G011A (Eylül)'!K55&lt;&gt;"",'G011A (Eylül)'!K55,0)</f>
        <v>0</v>
      </c>
      <c r="U55" s="136">
        <f>IF('G011A (Ekim)'!C55&lt;&gt;"",'G011A (Ekim)'!C55,0)</f>
        <v>0</v>
      </c>
      <c r="V55" s="137">
        <f>IF('G011A (Ekim)'!K55&lt;&gt;"",'G011A (Ekim)'!K55,0)</f>
        <v>0</v>
      </c>
      <c r="W55" s="136">
        <f>IF('G011A (Kasım)'!C55&lt;&gt;"",'G011A (Kasım)'!C55,0)</f>
        <v>0</v>
      </c>
      <c r="X55" s="137">
        <f>IF('G011A (Kasım)'!K55&lt;&gt;"",'G011A (Kasım)'!K55,0)</f>
        <v>0</v>
      </c>
      <c r="Y55" s="136">
        <f>IF('G011A (Aralık)'!C55&lt;&gt;"",'G011A (Aralık)'!C55,0)</f>
        <v>0</v>
      </c>
      <c r="Z55" s="137">
        <f>IF('G011A (Aralık)'!K55&lt;&gt;"",'G011A (Aralık)'!K55,0)</f>
        <v>0</v>
      </c>
      <c r="AA55" s="134">
        <f t="shared" si="17"/>
        <v>0</v>
      </c>
      <c r="AB55" s="135">
        <f t="shared" si="18"/>
        <v>0</v>
      </c>
      <c r="AC55" s="135">
        <f t="shared" si="19"/>
        <v>0</v>
      </c>
      <c r="AD55" s="138">
        <f t="shared" si="20"/>
        <v>0</v>
      </c>
      <c r="AF55" s="115">
        <f t="shared" si="21"/>
        <v>0</v>
      </c>
      <c r="AG55" s="115">
        <f t="shared" si="22"/>
        <v>0</v>
      </c>
      <c r="AH55" s="115">
        <f t="shared" si="23"/>
        <v>0</v>
      </c>
      <c r="AI55" s="115">
        <f t="shared" si="24"/>
        <v>0</v>
      </c>
      <c r="AJ55" s="115">
        <f t="shared" si="25"/>
        <v>0</v>
      </c>
      <c r="AK55" s="115">
        <f t="shared" si="26"/>
        <v>0</v>
      </c>
      <c r="AL55" s="115">
        <f t="shared" si="27"/>
        <v>0</v>
      </c>
      <c r="AM55" s="115">
        <f t="shared" si="28"/>
        <v>0</v>
      </c>
      <c r="AN55" s="115">
        <f t="shared" si="29"/>
        <v>0</v>
      </c>
      <c r="AO55" s="115">
        <f t="shared" si="30"/>
        <v>0</v>
      </c>
      <c r="AP55" s="115">
        <f t="shared" si="31"/>
        <v>0</v>
      </c>
      <c r="AQ55" s="115">
        <f t="shared" si="32"/>
        <v>0</v>
      </c>
      <c r="AR55" s="115">
        <f t="shared" si="33"/>
        <v>0</v>
      </c>
    </row>
    <row r="56" spans="1:46" x14ac:dyDescent="0.25">
      <c r="A56" s="244">
        <v>37</v>
      </c>
      <c r="B56" s="133" t="str">
        <f>IF('Proje ve Personel Bilgileri'!B50&gt;0,'Proje ve Personel Bilgileri'!B50,"")</f>
        <v/>
      </c>
      <c r="C56" s="134">
        <f>IF('G011A (Ocak)'!C56&lt;&gt;"",'G011A (Ocak)'!C56,0)</f>
        <v>0</v>
      </c>
      <c r="D56" s="135">
        <f>IF('G011A (Ocak)'!K56&lt;&gt;"",'G011A (Ocak)'!K56,0)</f>
        <v>0</v>
      </c>
      <c r="E56" s="136">
        <f>IF('G011A (Şubat)'!C56&lt;&gt;"",'G011A (Şubat)'!C56,0)</f>
        <v>0</v>
      </c>
      <c r="F56" s="137">
        <f>IF('G011A (Şubat)'!K56&lt;&gt;"",'G011A (Şubat)'!K56,0)</f>
        <v>0</v>
      </c>
      <c r="G56" s="136">
        <f>IF('G011A (Mart)'!C56&lt;&gt;"",'G011A (Mart)'!C56,0)</f>
        <v>0</v>
      </c>
      <c r="H56" s="137">
        <f>IF('G011A (Mart)'!K56&lt;&gt;"",'G011A (Mart)'!K56,0)</f>
        <v>0</v>
      </c>
      <c r="I56" s="136">
        <f>IF('G011A (Nisan)'!C56&lt;&gt;"",'G011A (Nisan)'!C56,0)</f>
        <v>0</v>
      </c>
      <c r="J56" s="137">
        <f>IF('G011A (Nisan)'!K56&lt;&gt;"",'G011A (Nisan)'!K56,0)</f>
        <v>0</v>
      </c>
      <c r="K56" s="136">
        <f>IF('G011A (Mayıs)'!C56&lt;&gt;"",'G011A (Mayıs)'!C56,0)</f>
        <v>0</v>
      </c>
      <c r="L56" s="137">
        <f>IF('G011A (Mayıs)'!K56&lt;&gt;"",'G011A (Mayıs)'!K56,0)</f>
        <v>0</v>
      </c>
      <c r="M56" s="136">
        <f>IF('G011A (Haziran)'!C56&lt;&gt;"",'G011A (Haziran)'!C56,0)</f>
        <v>0</v>
      </c>
      <c r="N56" s="137">
        <f>IF('G011A (Haziran)'!K56&lt;&gt;"",'G011A (Haziran)'!K56,0)</f>
        <v>0</v>
      </c>
      <c r="O56" s="136">
        <f>IF('G011A (Temmuz)'!C56&lt;&gt;"",'G011A (Temmuz)'!C56,0)</f>
        <v>0</v>
      </c>
      <c r="P56" s="137">
        <f>IF('G011A (Temmuz)'!K56&lt;&gt;"",'G011A (Temmuz)'!K56,0)</f>
        <v>0</v>
      </c>
      <c r="Q56" s="136">
        <f>IF('G011A (Ağustos)'!C56&lt;&gt;"",'G011A (Ağustos)'!C56,0)</f>
        <v>0</v>
      </c>
      <c r="R56" s="137">
        <f>IF('G011A (Ağustos)'!K56&lt;&gt;"",'G011A (Ağustos)'!K56,0)</f>
        <v>0</v>
      </c>
      <c r="S56" s="136">
        <f>IF('G011A (Eylül)'!C56&lt;&gt;"",'G011A (Eylül)'!C56,0)</f>
        <v>0</v>
      </c>
      <c r="T56" s="137">
        <f>IF('G011A (Eylül)'!K56&lt;&gt;"",'G011A (Eylül)'!K56,0)</f>
        <v>0</v>
      </c>
      <c r="U56" s="136">
        <f>IF('G011A (Ekim)'!C56&lt;&gt;"",'G011A (Ekim)'!C56,0)</f>
        <v>0</v>
      </c>
      <c r="V56" s="137">
        <f>IF('G011A (Ekim)'!K56&lt;&gt;"",'G011A (Ekim)'!K56,0)</f>
        <v>0</v>
      </c>
      <c r="W56" s="136">
        <f>IF('G011A (Kasım)'!C56&lt;&gt;"",'G011A (Kasım)'!C56,0)</f>
        <v>0</v>
      </c>
      <c r="X56" s="137">
        <f>IF('G011A (Kasım)'!K56&lt;&gt;"",'G011A (Kasım)'!K56,0)</f>
        <v>0</v>
      </c>
      <c r="Y56" s="136">
        <f>IF('G011A (Aralık)'!C56&lt;&gt;"",'G011A (Aralık)'!C56,0)</f>
        <v>0</v>
      </c>
      <c r="Z56" s="137">
        <f>IF('G011A (Aralık)'!K56&lt;&gt;"",'G011A (Aralık)'!K56,0)</f>
        <v>0</v>
      </c>
      <c r="AA56" s="134">
        <f t="shared" si="17"/>
        <v>0</v>
      </c>
      <c r="AB56" s="135">
        <f t="shared" si="18"/>
        <v>0</v>
      </c>
      <c r="AC56" s="135">
        <f t="shared" si="19"/>
        <v>0</v>
      </c>
      <c r="AD56" s="138">
        <f t="shared" si="20"/>
        <v>0</v>
      </c>
      <c r="AF56" s="115">
        <f t="shared" si="21"/>
        <v>0</v>
      </c>
      <c r="AG56" s="115">
        <f t="shared" si="22"/>
        <v>0</v>
      </c>
      <c r="AH56" s="115">
        <f t="shared" si="23"/>
        <v>0</v>
      </c>
      <c r="AI56" s="115">
        <f t="shared" si="24"/>
        <v>0</v>
      </c>
      <c r="AJ56" s="115">
        <f t="shared" si="25"/>
        <v>0</v>
      </c>
      <c r="AK56" s="115">
        <f t="shared" si="26"/>
        <v>0</v>
      </c>
      <c r="AL56" s="115">
        <f t="shared" si="27"/>
        <v>0</v>
      </c>
      <c r="AM56" s="115">
        <f t="shared" si="28"/>
        <v>0</v>
      </c>
      <c r="AN56" s="115">
        <f t="shared" si="29"/>
        <v>0</v>
      </c>
      <c r="AO56" s="115">
        <f t="shared" si="30"/>
        <v>0</v>
      </c>
      <c r="AP56" s="115">
        <f t="shared" si="31"/>
        <v>0</v>
      </c>
      <c r="AQ56" s="115">
        <f t="shared" si="32"/>
        <v>0</v>
      </c>
      <c r="AR56" s="115">
        <f t="shared" si="33"/>
        <v>0</v>
      </c>
    </row>
    <row r="57" spans="1:46" x14ac:dyDescent="0.25">
      <c r="A57" s="244">
        <v>38</v>
      </c>
      <c r="B57" s="133" t="str">
        <f>IF('Proje ve Personel Bilgileri'!B51&gt;0,'Proje ve Personel Bilgileri'!B51,"")</f>
        <v/>
      </c>
      <c r="C57" s="134">
        <f>IF('G011A (Ocak)'!C57&lt;&gt;"",'G011A (Ocak)'!C57,0)</f>
        <v>0</v>
      </c>
      <c r="D57" s="135">
        <f>IF('G011A (Ocak)'!K57&lt;&gt;"",'G011A (Ocak)'!K57,0)</f>
        <v>0</v>
      </c>
      <c r="E57" s="136">
        <f>IF('G011A (Şubat)'!C57&lt;&gt;"",'G011A (Şubat)'!C57,0)</f>
        <v>0</v>
      </c>
      <c r="F57" s="137">
        <f>IF('G011A (Şubat)'!K57&lt;&gt;"",'G011A (Şubat)'!K57,0)</f>
        <v>0</v>
      </c>
      <c r="G57" s="136">
        <f>IF('G011A (Mart)'!C57&lt;&gt;"",'G011A (Mart)'!C57,0)</f>
        <v>0</v>
      </c>
      <c r="H57" s="137">
        <f>IF('G011A (Mart)'!K57&lt;&gt;"",'G011A (Mart)'!K57,0)</f>
        <v>0</v>
      </c>
      <c r="I57" s="136">
        <f>IF('G011A (Nisan)'!C57&lt;&gt;"",'G011A (Nisan)'!C57,0)</f>
        <v>0</v>
      </c>
      <c r="J57" s="137">
        <f>IF('G011A (Nisan)'!K57&lt;&gt;"",'G011A (Nisan)'!K57,0)</f>
        <v>0</v>
      </c>
      <c r="K57" s="136">
        <f>IF('G011A (Mayıs)'!C57&lt;&gt;"",'G011A (Mayıs)'!C57,0)</f>
        <v>0</v>
      </c>
      <c r="L57" s="137">
        <f>IF('G011A (Mayıs)'!K57&lt;&gt;"",'G011A (Mayıs)'!K57,0)</f>
        <v>0</v>
      </c>
      <c r="M57" s="136">
        <f>IF('G011A (Haziran)'!C57&lt;&gt;"",'G011A (Haziran)'!C57,0)</f>
        <v>0</v>
      </c>
      <c r="N57" s="137">
        <f>IF('G011A (Haziran)'!K57&lt;&gt;"",'G011A (Haziran)'!K57,0)</f>
        <v>0</v>
      </c>
      <c r="O57" s="136">
        <f>IF('G011A (Temmuz)'!C57&lt;&gt;"",'G011A (Temmuz)'!C57,0)</f>
        <v>0</v>
      </c>
      <c r="P57" s="137">
        <f>IF('G011A (Temmuz)'!K57&lt;&gt;"",'G011A (Temmuz)'!K57,0)</f>
        <v>0</v>
      </c>
      <c r="Q57" s="136">
        <f>IF('G011A (Ağustos)'!C57&lt;&gt;"",'G011A (Ağustos)'!C57,0)</f>
        <v>0</v>
      </c>
      <c r="R57" s="137">
        <f>IF('G011A (Ağustos)'!K57&lt;&gt;"",'G011A (Ağustos)'!K57,0)</f>
        <v>0</v>
      </c>
      <c r="S57" s="136">
        <f>IF('G011A (Eylül)'!C57&lt;&gt;"",'G011A (Eylül)'!C57,0)</f>
        <v>0</v>
      </c>
      <c r="T57" s="137">
        <f>IF('G011A (Eylül)'!K57&lt;&gt;"",'G011A (Eylül)'!K57,0)</f>
        <v>0</v>
      </c>
      <c r="U57" s="136">
        <f>IF('G011A (Ekim)'!C57&lt;&gt;"",'G011A (Ekim)'!C57,0)</f>
        <v>0</v>
      </c>
      <c r="V57" s="137">
        <f>IF('G011A (Ekim)'!K57&lt;&gt;"",'G011A (Ekim)'!K57,0)</f>
        <v>0</v>
      </c>
      <c r="W57" s="136">
        <f>IF('G011A (Kasım)'!C57&lt;&gt;"",'G011A (Kasım)'!C57,0)</f>
        <v>0</v>
      </c>
      <c r="X57" s="137">
        <f>IF('G011A (Kasım)'!K57&lt;&gt;"",'G011A (Kasım)'!K57,0)</f>
        <v>0</v>
      </c>
      <c r="Y57" s="136">
        <f>IF('G011A (Aralık)'!C57&lt;&gt;"",'G011A (Aralık)'!C57,0)</f>
        <v>0</v>
      </c>
      <c r="Z57" s="137">
        <f>IF('G011A (Aralık)'!K57&lt;&gt;"",'G011A (Aralık)'!K57,0)</f>
        <v>0</v>
      </c>
      <c r="AA57" s="134">
        <f t="shared" si="17"/>
        <v>0</v>
      </c>
      <c r="AB57" s="135">
        <f t="shared" si="18"/>
        <v>0</v>
      </c>
      <c r="AC57" s="135">
        <f t="shared" si="19"/>
        <v>0</v>
      </c>
      <c r="AD57" s="138">
        <f t="shared" si="20"/>
        <v>0</v>
      </c>
      <c r="AF57" s="115">
        <f t="shared" si="21"/>
        <v>0</v>
      </c>
      <c r="AG57" s="115">
        <f t="shared" si="22"/>
        <v>0</v>
      </c>
      <c r="AH57" s="115">
        <f t="shared" si="23"/>
        <v>0</v>
      </c>
      <c r="AI57" s="115">
        <f t="shared" si="24"/>
        <v>0</v>
      </c>
      <c r="AJ57" s="115">
        <f t="shared" si="25"/>
        <v>0</v>
      </c>
      <c r="AK57" s="115">
        <f t="shared" si="26"/>
        <v>0</v>
      </c>
      <c r="AL57" s="115">
        <f t="shared" si="27"/>
        <v>0</v>
      </c>
      <c r="AM57" s="115">
        <f t="shared" si="28"/>
        <v>0</v>
      </c>
      <c r="AN57" s="115">
        <f t="shared" si="29"/>
        <v>0</v>
      </c>
      <c r="AO57" s="115">
        <f t="shared" si="30"/>
        <v>0</v>
      </c>
      <c r="AP57" s="115">
        <f t="shared" si="31"/>
        <v>0</v>
      </c>
      <c r="AQ57" s="115">
        <f t="shared" si="32"/>
        <v>0</v>
      </c>
      <c r="AR57" s="115">
        <f t="shared" si="33"/>
        <v>0</v>
      </c>
    </row>
    <row r="58" spans="1:46" x14ac:dyDescent="0.25">
      <c r="A58" s="244">
        <v>39</v>
      </c>
      <c r="B58" s="133" t="str">
        <f>IF('Proje ve Personel Bilgileri'!B52&gt;0,'Proje ve Personel Bilgileri'!B52,"")</f>
        <v/>
      </c>
      <c r="C58" s="134">
        <f>IF('G011A (Ocak)'!C58&lt;&gt;"",'G011A (Ocak)'!C58,0)</f>
        <v>0</v>
      </c>
      <c r="D58" s="135">
        <f>IF('G011A (Ocak)'!K58&lt;&gt;"",'G011A (Ocak)'!K58,0)</f>
        <v>0</v>
      </c>
      <c r="E58" s="136">
        <f>IF('G011A (Şubat)'!C58&lt;&gt;"",'G011A (Şubat)'!C58,0)</f>
        <v>0</v>
      </c>
      <c r="F58" s="137">
        <f>IF('G011A (Şubat)'!K58&lt;&gt;"",'G011A (Şubat)'!K58,0)</f>
        <v>0</v>
      </c>
      <c r="G58" s="136">
        <f>IF('G011A (Mart)'!C58&lt;&gt;"",'G011A (Mart)'!C58,0)</f>
        <v>0</v>
      </c>
      <c r="H58" s="137">
        <f>IF('G011A (Mart)'!K58&lt;&gt;"",'G011A (Mart)'!K58,0)</f>
        <v>0</v>
      </c>
      <c r="I58" s="136">
        <f>IF('G011A (Nisan)'!C58&lt;&gt;"",'G011A (Nisan)'!C58,0)</f>
        <v>0</v>
      </c>
      <c r="J58" s="137">
        <f>IF('G011A (Nisan)'!K58&lt;&gt;"",'G011A (Nisan)'!K58,0)</f>
        <v>0</v>
      </c>
      <c r="K58" s="136">
        <f>IF('G011A (Mayıs)'!C58&lt;&gt;"",'G011A (Mayıs)'!C58,0)</f>
        <v>0</v>
      </c>
      <c r="L58" s="137">
        <f>IF('G011A (Mayıs)'!K58&lt;&gt;"",'G011A (Mayıs)'!K58,0)</f>
        <v>0</v>
      </c>
      <c r="M58" s="136">
        <f>IF('G011A (Haziran)'!C58&lt;&gt;"",'G011A (Haziran)'!C58,0)</f>
        <v>0</v>
      </c>
      <c r="N58" s="137">
        <f>IF('G011A (Haziran)'!K58&lt;&gt;"",'G011A (Haziran)'!K58,0)</f>
        <v>0</v>
      </c>
      <c r="O58" s="136">
        <f>IF('G011A (Temmuz)'!C58&lt;&gt;"",'G011A (Temmuz)'!C58,0)</f>
        <v>0</v>
      </c>
      <c r="P58" s="137">
        <f>IF('G011A (Temmuz)'!K58&lt;&gt;"",'G011A (Temmuz)'!K58,0)</f>
        <v>0</v>
      </c>
      <c r="Q58" s="136">
        <f>IF('G011A (Ağustos)'!C58&lt;&gt;"",'G011A (Ağustos)'!C58,0)</f>
        <v>0</v>
      </c>
      <c r="R58" s="137">
        <f>IF('G011A (Ağustos)'!K58&lt;&gt;"",'G011A (Ağustos)'!K58,0)</f>
        <v>0</v>
      </c>
      <c r="S58" s="136">
        <f>IF('G011A (Eylül)'!C58&lt;&gt;"",'G011A (Eylül)'!C58,0)</f>
        <v>0</v>
      </c>
      <c r="T58" s="137">
        <f>IF('G011A (Eylül)'!K58&lt;&gt;"",'G011A (Eylül)'!K58,0)</f>
        <v>0</v>
      </c>
      <c r="U58" s="136">
        <f>IF('G011A (Ekim)'!C58&lt;&gt;"",'G011A (Ekim)'!C58,0)</f>
        <v>0</v>
      </c>
      <c r="V58" s="137">
        <f>IF('G011A (Ekim)'!K58&lt;&gt;"",'G011A (Ekim)'!K58,0)</f>
        <v>0</v>
      </c>
      <c r="W58" s="136">
        <f>IF('G011A (Kasım)'!C58&lt;&gt;"",'G011A (Kasım)'!C58,0)</f>
        <v>0</v>
      </c>
      <c r="X58" s="137">
        <f>IF('G011A (Kasım)'!K58&lt;&gt;"",'G011A (Kasım)'!K58,0)</f>
        <v>0</v>
      </c>
      <c r="Y58" s="136">
        <f>IF('G011A (Aralık)'!C58&lt;&gt;"",'G011A (Aralık)'!C58,0)</f>
        <v>0</v>
      </c>
      <c r="Z58" s="137">
        <f>IF('G011A (Aralık)'!K58&lt;&gt;"",'G011A (Aralık)'!K58,0)</f>
        <v>0</v>
      </c>
      <c r="AA58" s="134">
        <f t="shared" si="17"/>
        <v>0</v>
      </c>
      <c r="AB58" s="135">
        <f t="shared" si="18"/>
        <v>0</v>
      </c>
      <c r="AC58" s="135">
        <f t="shared" si="19"/>
        <v>0</v>
      </c>
      <c r="AD58" s="138">
        <f t="shared" si="20"/>
        <v>0</v>
      </c>
      <c r="AF58" s="115">
        <f t="shared" si="21"/>
        <v>0</v>
      </c>
      <c r="AG58" s="115">
        <f t="shared" si="22"/>
        <v>0</v>
      </c>
      <c r="AH58" s="115">
        <f t="shared" si="23"/>
        <v>0</v>
      </c>
      <c r="AI58" s="115">
        <f t="shared" si="24"/>
        <v>0</v>
      </c>
      <c r="AJ58" s="115">
        <f t="shared" si="25"/>
        <v>0</v>
      </c>
      <c r="AK58" s="115">
        <f t="shared" si="26"/>
        <v>0</v>
      </c>
      <c r="AL58" s="115">
        <f t="shared" si="27"/>
        <v>0</v>
      </c>
      <c r="AM58" s="115">
        <f t="shared" si="28"/>
        <v>0</v>
      </c>
      <c r="AN58" s="115">
        <f t="shared" si="29"/>
        <v>0</v>
      </c>
      <c r="AO58" s="115">
        <f t="shared" si="30"/>
        <v>0</v>
      </c>
      <c r="AP58" s="115">
        <f t="shared" si="31"/>
        <v>0</v>
      </c>
      <c r="AQ58" s="115">
        <f t="shared" si="32"/>
        <v>0</v>
      </c>
      <c r="AR58" s="115">
        <f t="shared" si="33"/>
        <v>0</v>
      </c>
    </row>
    <row r="59" spans="1:46" ht="14.95" thickBot="1" x14ac:dyDescent="0.3">
      <c r="A59" s="245">
        <v>40</v>
      </c>
      <c r="B59" s="139" t="str">
        <f>IF('Proje ve Personel Bilgileri'!B53&gt;0,'Proje ve Personel Bilgileri'!B53,"")</f>
        <v/>
      </c>
      <c r="C59" s="140">
        <f>IF('G011A (Ocak)'!C59&lt;&gt;"",'G011A (Ocak)'!C59,0)</f>
        <v>0</v>
      </c>
      <c r="D59" s="141">
        <f>IF('G011A (Ocak)'!K59&lt;&gt;"",'G011A (Ocak)'!K59,0)</f>
        <v>0</v>
      </c>
      <c r="E59" s="142">
        <f>IF('G011A (Şubat)'!C59&lt;&gt;"",'G011A (Şubat)'!C59,0)</f>
        <v>0</v>
      </c>
      <c r="F59" s="143">
        <f>IF('G011A (Şubat)'!K59&lt;&gt;"",'G011A (Şubat)'!K59,0)</f>
        <v>0</v>
      </c>
      <c r="G59" s="142">
        <f>IF('G011A (Mart)'!C59&lt;&gt;"",'G011A (Mart)'!C59,0)</f>
        <v>0</v>
      </c>
      <c r="H59" s="143">
        <f>IF('G011A (Mart)'!K59&lt;&gt;"",'G011A (Mart)'!K59,0)</f>
        <v>0</v>
      </c>
      <c r="I59" s="142">
        <f>IF('G011A (Nisan)'!C59&lt;&gt;"",'G011A (Nisan)'!C59,0)</f>
        <v>0</v>
      </c>
      <c r="J59" s="143">
        <f>IF('G011A (Nisan)'!K59&lt;&gt;"",'G011A (Nisan)'!K59,0)</f>
        <v>0</v>
      </c>
      <c r="K59" s="142">
        <f>IF('G011A (Mayıs)'!C59&lt;&gt;"",'G011A (Mayıs)'!C59,0)</f>
        <v>0</v>
      </c>
      <c r="L59" s="143">
        <f>IF('G011A (Mayıs)'!K59&lt;&gt;"",'G011A (Mayıs)'!K59,0)</f>
        <v>0</v>
      </c>
      <c r="M59" s="142">
        <f>IF('G011A (Haziran)'!C59&lt;&gt;"",'G011A (Haziran)'!C59,0)</f>
        <v>0</v>
      </c>
      <c r="N59" s="143">
        <f>IF('G011A (Haziran)'!K59&lt;&gt;"",'G011A (Haziran)'!K59,0)</f>
        <v>0</v>
      </c>
      <c r="O59" s="142">
        <f>IF('G011A (Temmuz)'!C59&lt;&gt;"",'G011A (Temmuz)'!C59,0)</f>
        <v>0</v>
      </c>
      <c r="P59" s="143">
        <f>IF('G011A (Temmuz)'!K59&lt;&gt;"",'G011A (Temmuz)'!K59,0)</f>
        <v>0</v>
      </c>
      <c r="Q59" s="142">
        <f>IF('G011A (Ağustos)'!C59&lt;&gt;"",'G011A (Ağustos)'!C59,0)</f>
        <v>0</v>
      </c>
      <c r="R59" s="143">
        <f>IF('G011A (Ağustos)'!K59&lt;&gt;"",'G011A (Ağustos)'!K59,0)</f>
        <v>0</v>
      </c>
      <c r="S59" s="142">
        <f>IF('G011A (Eylül)'!C59&lt;&gt;"",'G011A (Eylül)'!C59,0)</f>
        <v>0</v>
      </c>
      <c r="T59" s="143">
        <f>IF('G011A (Eylül)'!K59&lt;&gt;"",'G011A (Eylül)'!K59,0)</f>
        <v>0</v>
      </c>
      <c r="U59" s="142">
        <f>IF('G011A (Ekim)'!C59&lt;&gt;"",'G011A (Ekim)'!C59,0)</f>
        <v>0</v>
      </c>
      <c r="V59" s="143">
        <f>IF('G011A (Ekim)'!K59&lt;&gt;"",'G011A (Ekim)'!K59,0)</f>
        <v>0</v>
      </c>
      <c r="W59" s="142">
        <f>IF('G011A (Kasım)'!C59&lt;&gt;"",'G011A (Kasım)'!C59,0)</f>
        <v>0</v>
      </c>
      <c r="X59" s="143">
        <f>IF('G011A (Kasım)'!K59&lt;&gt;"",'G011A (Kasım)'!K59,0)</f>
        <v>0</v>
      </c>
      <c r="Y59" s="142">
        <f>IF('G011A (Aralık)'!C59&lt;&gt;"",'G011A (Aralık)'!C59,0)</f>
        <v>0</v>
      </c>
      <c r="Z59" s="143">
        <f>IF('G011A (Aralık)'!K59&lt;&gt;"",'G011A (Aralık)'!K59,0)</f>
        <v>0</v>
      </c>
      <c r="AA59" s="140">
        <f t="shared" si="17"/>
        <v>0</v>
      </c>
      <c r="AB59" s="141">
        <f t="shared" si="18"/>
        <v>0</v>
      </c>
      <c r="AC59" s="141">
        <f t="shared" si="19"/>
        <v>0</v>
      </c>
      <c r="AD59" s="144">
        <f t="shared" si="20"/>
        <v>0</v>
      </c>
      <c r="AF59" s="115">
        <f t="shared" si="21"/>
        <v>0</v>
      </c>
      <c r="AG59" s="115">
        <f t="shared" si="22"/>
        <v>0</v>
      </c>
      <c r="AH59" s="115">
        <f t="shared" si="23"/>
        <v>0</v>
      </c>
      <c r="AI59" s="115">
        <f t="shared" si="24"/>
        <v>0</v>
      </c>
      <c r="AJ59" s="115">
        <f t="shared" si="25"/>
        <v>0</v>
      </c>
      <c r="AK59" s="115">
        <f t="shared" si="26"/>
        <v>0</v>
      </c>
      <c r="AL59" s="115">
        <f t="shared" si="27"/>
        <v>0</v>
      </c>
      <c r="AM59" s="115">
        <f t="shared" si="28"/>
        <v>0</v>
      </c>
      <c r="AN59" s="115">
        <f t="shared" si="29"/>
        <v>0</v>
      </c>
      <c r="AO59" s="115">
        <f t="shared" si="30"/>
        <v>0</v>
      </c>
      <c r="AP59" s="115">
        <f t="shared" si="31"/>
        <v>0</v>
      </c>
      <c r="AQ59" s="115">
        <f t="shared" si="32"/>
        <v>0</v>
      </c>
      <c r="AR59" s="115">
        <f t="shared" si="33"/>
        <v>0</v>
      </c>
      <c r="AT59" s="115">
        <f>IF(SUM(AA40:AA59)&gt;0,1,0)</f>
        <v>0</v>
      </c>
    </row>
    <row r="60" spans="1:46" x14ac:dyDescent="0.25">
      <c r="B60" s="246"/>
      <c r="C60" s="246"/>
      <c r="D60" s="246"/>
      <c r="E60" s="246"/>
      <c r="F60" s="246"/>
      <c r="G60" s="246"/>
      <c r="H60" s="246"/>
      <c r="I60" s="246"/>
      <c r="J60" s="247"/>
      <c r="L60" s="164"/>
      <c r="M60" s="164"/>
      <c r="N60" s="164"/>
      <c r="O60" s="164"/>
      <c r="P60" s="164"/>
      <c r="Q60" s="164"/>
      <c r="R60" s="164"/>
      <c r="S60" s="164"/>
      <c r="T60" s="164"/>
      <c r="U60" s="164"/>
      <c r="V60" s="164"/>
      <c r="W60" s="164"/>
      <c r="X60" s="164"/>
      <c r="Y60" s="164"/>
      <c r="Z60" s="164"/>
      <c r="AA60" s="164"/>
      <c r="AB60" s="164"/>
      <c r="AC60" s="164"/>
    </row>
    <row r="61" spans="1:46" x14ac:dyDescent="0.25">
      <c r="A61" s="246" t="s">
        <v>168</v>
      </c>
      <c r="B61" s="246"/>
      <c r="C61" s="246"/>
      <c r="D61" s="246"/>
      <c r="E61" s="246"/>
      <c r="F61" s="246"/>
      <c r="G61" s="246"/>
      <c r="H61" s="246"/>
      <c r="I61" s="246"/>
      <c r="J61" s="247"/>
      <c r="L61" s="164"/>
      <c r="M61" s="164"/>
      <c r="N61" s="164"/>
      <c r="O61" s="164"/>
      <c r="P61" s="164"/>
      <c r="Q61" s="164"/>
      <c r="R61" s="164"/>
      <c r="S61" s="164"/>
      <c r="T61" s="164"/>
      <c r="U61" s="164"/>
      <c r="V61" s="164"/>
      <c r="W61" s="164"/>
      <c r="X61" s="164"/>
      <c r="Y61" s="164"/>
      <c r="Z61" s="164"/>
      <c r="AA61" s="164"/>
      <c r="AB61" s="164"/>
      <c r="AC61" s="164"/>
    </row>
    <row r="62" spans="1:46" x14ac:dyDescent="0.25">
      <c r="C62" s="164"/>
      <c r="J62" s="247"/>
      <c r="L62" s="164"/>
      <c r="M62" s="164"/>
      <c r="N62" s="164"/>
      <c r="O62" s="164"/>
      <c r="P62" s="164"/>
      <c r="Q62" s="164"/>
      <c r="R62" s="164"/>
      <c r="S62" s="164"/>
      <c r="T62" s="164"/>
      <c r="U62" s="164"/>
      <c r="V62" s="164"/>
      <c r="W62" s="164"/>
      <c r="X62" s="164"/>
      <c r="Y62" s="164"/>
      <c r="Z62" s="164"/>
      <c r="AA62" s="164"/>
    </row>
    <row r="63" spans="1:46" ht="21.1" x14ac:dyDescent="0.35">
      <c r="A63" s="300" t="s">
        <v>46</v>
      </c>
      <c r="B63" s="299">
        <f ca="1">imzatirihi</f>
        <v>45653</v>
      </c>
      <c r="C63" s="365" t="s">
        <v>48</v>
      </c>
      <c r="D63" s="365"/>
      <c r="E63" s="302" t="str">
        <f>IF(kurulusyetkilisi&gt;0,kurulusyetkilisi,"")</f>
        <v/>
      </c>
      <c r="F63" s="300"/>
      <c r="G63" s="50"/>
      <c r="H63" s="50"/>
      <c r="I63" s="27"/>
      <c r="J63" s="27"/>
      <c r="L63" s="164"/>
      <c r="M63" s="164"/>
      <c r="N63" s="164"/>
      <c r="O63" s="164"/>
      <c r="P63" s="164"/>
      <c r="Q63" s="164"/>
      <c r="R63" s="164"/>
      <c r="S63" s="164"/>
      <c r="T63" s="164"/>
      <c r="U63" s="164"/>
      <c r="V63" s="164"/>
      <c r="W63" s="164"/>
      <c r="X63" s="164"/>
      <c r="Y63" s="164"/>
      <c r="Z63" s="164"/>
      <c r="AA63" s="164"/>
    </row>
    <row r="64" spans="1:46" ht="19.7" x14ac:dyDescent="0.35">
      <c r="A64" s="301"/>
      <c r="B64" s="301"/>
      <c r="C64" s="365" t="s">
        <v>49</v>
      </c>
      <c r="D64" s="365"/>
      <c r="E64" s="366"/>
      <c r="F64" s="366"/>
      <c r="G64" s="26"/>
      <c r="H64" s="26"/>
      <c r="I64" s="27"/>
      <c r="J64" s="27"/>
      <c r="L64" s="164"/>
      <c r="M64" s="164"/>
      <c r="N64" s="164"/>
      <c r="O64" s="164"/>
      <c r="P64" s="164"/>
      <c r="Q64" s="164"/>
      <c r="R64" s="164"/>
      <c r="S64" s="164"/>
      <c r="T64" s="164"/>
      <c r="U64" s="164"/>
      <c r="V64" s="164"/>
      <c r="W64" s="164"/>
      <c r="X64" s="164"/>
      <c r="Y64" s="164"/>
      <c r="Z64" s="164"/>
      <c r="AA64" s="164"/>
    </row>
    <row r="65" spans="1:44" ht="15.8" customHeight="1" x14ac:dyDescent="0.25">
      <c r="A65" s="389" t="s">
        <v>55</v>
      </c>
      <c r="B65" s="389"/>
      <c r="C65" s="389"/>
      <c r="D65" s="389"/>
      <c r="E65" s="389"/>
      <c r="F65" s="389"/>
      <c r="G65" s="389"/>
      <c r="H65" s="389"/>
      <c r="I65" s="389"/>
      <c r="J65" s="389"/>
      <c r="K65" s="389"/>
      <c r="L65" s="389"/>
      <c r="M65" s="389"/>
      <c r="N65" s="389"/>
      <c r="O65" s="389"/>
      <c r="P65" s="389"/>
      <c r="Q65" s="389"/>
      <c r="R65" s="389"/>
      <c r="S65" s="389"/>
      <c r="T65" s="389"/>
      <c r="U65" s="389"/>
      <c r="V65" s="389"/>
      <c r="W65" s="389"/>
      <c r="X65" s="389"/>
      <c r="Y65" s="389"/>
      <c r="Z65" s="389"/>
      <c r="AA65" s="389"/>
      <c r="AB65" s="389"/>
      <c r="AC65" s="389"/>
      <c r="AD65" s="389"/>
    </row>
    <row r="66" spans="1:44" x14ac:dyDescent="0.25">
      <c r="A66" s="392" t="str">
        <f>IF(Yil&gt;0,CONCATENATE(Yil,"  yılına aittir."),"")</f>
        <v/>
      </c>
      <c r="B66" s="392"/>
      <c r="C66" s="392"/>
      <c r="D66" s="392"/>
      <c r="E66" s="392"/>
      <c r="F66" s="392"/>
      <c r="G66" s="392"/>
      <c r="H66" s="392"/>
      <c r="I66" s="392"/>
      <c r="J66" s="392"/>
      <c r="K66" s="392"/>
      <c r="L66" s="392"/>
      <c r="M66" s="392"/>
      <c r="N66" s="392"/>
      <c r="O66" s="392"/>
      <c r="P66" s="392"/>
      <c r="Q66" s="392"/>
      <c r="R66" s="392"/>
      <c r="S66" s="392"/>
      <c r="T66" s="392"/>
      <c r="U66" s="392"/>
      <c r="V66" s="392"/>
      <c r="W66" s="392"/>
      <c r="X66" s="392"/>
      <c r="Y66" s="392"/>
      <c r="Z66" s="392"/>
      <c r="AA66" s="392"/>
      <c r="AB66" s="392"/>
      <c r="AC66" s="392"/>
      <c r="AD66" s="392"/>
    </row>
    <row r="67" spans="1:44" ht="19.7" thickBot="1" x14ac:dyDescent="0.4">
      <c r="A67" s="393" t="s">
        <v>61</v>
      </c>
      <c r="B67" s="393"/>
      <c r="C67" s="393"/>
      <c r="D67" s="393"/>
      <c r="E67" s="393"/>
      <c r="F67" s="393"/>
      <c r="G67" s="393"/>
      <c r="H67" s="393"/>
      <c r="I67" s="393"/>
      <c r="J67" s="393"/>
      <c r="K67" s="393"/>
      <c r="L67" s="393"/>
      <c r="M67" s="393"/>
      <c r="N67" s="393"/>
      <c r="O67" s="393"/>
      <c r="P67" s="393"/>
      <c r="Q67" s="393"/>
      <c r="R67" s="393"/>
      <c r="S67" s="393"/>
      <c r="T67" s="393"/>
      <c r="U67" s="393"/>
      <c r="V67" s="393"/>
      <c r="W67" s="393"/>
      <c r="X67" s="393"/>
      <c r="Y67" s="393"/>
      <c r="Z67" s="393"/>
      <c r="AA67" s="393"/>
      <c r="AB67" s="393"/>
      <c r="AC67" s="393"/>
      <c r="AD67" s="393"/>
    </row>
    <row r="68" spans="1:44" ht="31.6" customHeight="1" thickBot="1" x14ac:dyDescent="0.3">
      <c r="A68" s="237" t="s">
        <v>1</v>
      </c>
      <c r="B68" s="394" t="str">
        <f>IF(ProjeNo&gt;0,ProjeNo,"")</f>
        <v/>
      </c>
      <c r="C68" s="395"/>
      <c r="D68" s="395"/>
      <c r="E68" s="395"/>
      <c r="F68" s="395"/>
      <c r="G68" s="395"/>
      <c r="H68" s="395"/>
      <c r="I68" s="395"/>
      <c r="J68" s="395"/>
      <c r="K68" s="395"/>
      <c r="L68" s="395"/>
      <c r="M68" s="395"/>
      <c r="N68" s="395"/>
      <c r="O68" s="395"/>
      <c r="P68" s="395"/>
      <c r="Q68" s="395"/>
      <c r="R68" s="395"/>
      <c r="S68" s="395"/>
      <c r="T68" s="395"/>
      <c r="U68" s="395"/>
      <c r="V68" s="395"/>
      <c r="W68" s="395"/>
      <c r="X68" s="395"/>
      <c r="Y68" s="395"/>
      <c r="Z68" s="395"/>
      <c r="AA68" s="395"/>
      <c r="AB68" s="395"/>
      <c r="AC68" s="395"/>
      <c r="AD68" s="396"/>
    </row>
    <row r="69" spans="1:44" ht="31.6" customHeight="1" thickBot="1" x14ac:dyDescent="0.3">
      <c r="A69" s="238" t="s">
        <v>12</v>
      </c>
      <c r="B69" s="399" t="str">
        <f>IF(ProjeAdi&gt;0,ProjeAdi,"")</f>
        <v/>
      </c>
      <c r="C69" s="400"/>
      <c r="D69" s="400"/>
      <c r="E69" s="400"/>
      <c r="F69" s="400"/>
      <c r="G69" s="400"/>
      <c r="H69" s="400"/>
      <c r="I69" s="400"/>
      <c r="J69" s="400"/>
      <c r="K69" s="400"/>
      <c r="L69" s="400"/>
      <c r="M69" s="400"/>
      <c r="N69" s="400"/>
      <c r="O69" s="400"/>
      <c r="P69" s="400"/>
      <c r="Q69" s="400"/>
      <c r="R69" s="400"/>
      <c r="S69" s="400"/>
      <c r="T69" s="400"/>
      <c r="U69" s="400"/>
      <c r="V69" s="400"/>
      <c r="W69" s="400"/>
      <c r="X69" s="400"/>
      <c r="Y69" s="400"/>
      <c r="Z69" s="400"/>
      <c r="AA69" s="400"/>
      <c r="AB69" s="400"/>
      <c r="AC69" s="400"/>
      <c r="AD69" s="401"/>
    </row>
    <row r="70" spans="1:44" ht="75.099999999999994" customHeight="1" thickBot="1" x14ac:dyDescent="0.3">
      <c r="A70" s="397" t="s">
        <v>7</v>
      </c>
      <c r="B70" s="390" t="s">
        <v>62</v>
      </c>
      <c r="C70" s="387" t="s">
        <v>127</v>
      </c>
      <c r="D70" s="388"/>
      <c r="E70" s="387" t="s">
        <v>129</v>
      </c>
      <c r="F70" s="388"/>
      <c r="G70" s="387" t="s">
        <v>130</v>
      </c>
      <c r="H70" s="388"/>
      <c r="I70" s="387" t="s">
        <v>131</v>
      </c>
      <c r="J70" s="388"/>
      <c r="K70" s="387" t="s">
        <v>132</v>
      </c>
      <c r="L70" s="388"/>
      <c r="M70" s="387" t="s">
        <v>133</v>
      </c>
      <c r="N70" s="388"/>
      <c r="O70" s="387" t="s">
        <v>134</v>
      </c>
      <c r="P70" s="388"/>
      <c r="Q70" s="387" t="s">
        <v>135</v>
      </c>
      <c r="R70" s="388"/>
      <c r="S70" s="387" t="s">
        <v>136</v>
      </c>
      <c r="T70" s="388"/>
      <c r="U70" s="387" t="s">
        <v>137</v>
      </c>
      <c r="V70" s="388"/>
      <c r="W70" s="387" t="s">
        <v>138</v>
      </c>
      <c r="X70" s="388"/>
      <c r="Y70" s="387" t="s">
        <v>139</v>
      </c>
      <c r="Z70" s="388"/>
      <c r="AA70" s="390" t="s">
        <v>56</v>
      </c>
      <c r="AB70" s="390" t="s">
        <v>57</v>
      </c>
      <c r="AC70" s="390" t="s">
        <v>58</v>
      </c>
      <c r="AD70" s="390" t="s">
        <v>59</v>
      </c>
      <c r="AE70" s="239"/>
      <c r="AF70" s="239"/>
      <c r="AL70" s="239"/>
    </row>
    <row r="71" spans="1:44" ht="49.6" customHeight="1" thickBot="1" x14ac:dyDescent="0.3">
      <c r="A71" s="398"/>
      <c r="B71" s="391"/>
      <c r="C71" s="241" t="s">
        <v>38</v>
      </c>
      <c r="D71" s="241" t="s">
        <v>60</v>
      </c>
      <c r="E71" s="241" t="s">
        <v>38</v>
      </c>
      <c r="F71" s="241" t="s">
        <v>60</v>
      </c>
      <c r="G71" s="241" t="s">
        <v>38</v>
      </c>
      <c r="H71" s="241" t="s">
        <v>60</v>
      </c>
      <c r="I71" s="241" t="s">
        <v>38</v>
      </c>
      <c r="J71" s="241" t="s">
        <v>60</v>
      </c>
      <c r="K71" s="241" t="s">
        <v>38</v>
      </c>
      <c r="L71" s="241" t="s">
        <v>60</v>
      </c>
      <c r="M71" s="241" t="s">
        <v>38</v>
      </c>
      <c r="N71" s="241" t="s">
        <v>60</v>
      </c>
      <c r="O71" s="241" t="s">
        <v>38</v>
      </c>
      <c r="P71" s="241" t="s">
        <v>60</v>
      </c>
      <c r="Q71" s="241" t="s">
        <v>38</v>
      </c>
      <c r="R71" s="241" t="s">
        <v>60</v>
      </c>
      <c r="S71" s="241" t="s">
        <v>38</v>
      </c>
      <c r="T71" s="241" t="s">
        <v>60</v>
      </c>
      <c r="U71" s="241" t="s">
        <v>38</v>
      </c>
      <c r="V71" s="241" t="s">
        <v>60</v>
      </c>
      <c r="W71" s="241" t="s">
        <v>38</v>
      </c>
      <c r="X71" s="241" t="s">
        <v>60</v>
      </c>
      <c r="Y71" s="241" t="s">
        <v>38</v>
      </c>
      <c r="Z71" s="241" t="s">
        <v>60</v>
      </c>
      <c r="AA71" s="391"/>
      <c r="AB71" s="391"/>
      <c r="AC71" s="391"/>
      <c r="AD71" s="391"/>
      <c r="AR71" s="242" t="s">
        <v>96</v>
      </c>
    </row>
    <row r="72" spans="1:44" ht="14.95" customHeight="1" x14ac:dyDescent="0.25">
      <c r="A72" s="243">
        <v>41</v>
      </c>
      <c r="B72" s="127" t="str">
        <f>IF('Proje ve Personel Bilgileri'!B54&gt;0,'Proje ve Personel Bilgileri'!B54,"")</f>
        <v/>
      </c>
      <c r="C72" s="128">
        <f>IF('G011A (Ocak)'!C72&lt;&gt;"",'G011A (Ocak)'!C72,0)</f>
        <v>0</v>
      </c>
      <c r="D72" s="129">
        <f>IF('G011A (Ocak)'!K72&lt;&gt;"",'G011A (Ocak)'!K72,0)</f>
        <v>0</v>
      </c>
      <c r="E72" s="128">
        <f>IF('G011A (Şubat)'!C72&lt;&gt;"",'G011A (Şubat)'!C72,0)</f>
        <v>0</v>
      </c>
      <c r="F72" s="129">
        <f>IF('G011A (Şubat)'!K72&lt;&gt;"",'G011A (Şubat)'!K72,0)</f>
        <v>0</v>
      </c>
      <c r="G72" s="128">
        <f>IF('G011A (Mart)'!C72&lt;&gt;"",'G011A (Mart)'!C72,0)</f>
        <v>0</v>
      </c>
      <c r="H72" s="129">
        <f>IF('G011A (Mart)'!K72&lt;&gt;"",'G011A (Mart)'!K72,0)</f>
        <v>0</v>
      </c>
      <c r="I72" s="128">
        <f>IF('G011A (Nisan)'!C72&lt;&gt;"",'G011A (Nisan)'!C72,0)</f>
        <v>0</v>
      </c>
      <c r="J72" s="129">
        <f>IF('G011A (Nisan)'!K72&lt;&gt;"",'G011A (Nisan)'!K72,0)</f>
        <v>0</v>
      </c>
      <c r="K72" s="128">
        <f>IF('G011A (Mayıs)'!C72&lt;&gt;"",'G011A (Mayıs)'!C72,0)</f>
        <v>0</v>
      </c>
      <c r="L72" s="129">
        <f>IF('G011A (Mayıs)'!K72&lt;&gt;"",'G011A (Mayıs)'!K72,0)</f>
        <v>0</v>
      </c>
      <c r="M72" s="128">
        <f>IF('G011A (Haziran)'!C72&lt;&gt;"",'G011A (Haziran)'!C72,0)</f>
        <v>0</v>
      </c>
      <c r="N72" s="129">
        <f>IF('G011A (Haziran)'!K72&lt;&gt;"",'G011A (Haziran)'!K72,0)</f>
        <v>0</v>
      </c>
      <c r="O72" s="128">
        <f>IF('G011A (Temmuz)'!C72&lt;&gt;"",'G011A (Temmuz)'!C72,0)</f>
        <v>0</v>
      </c>
      <c r="P72" s="129">
        <f>IF('G011A (Temmuz)'!K72&lt;&gt;"",'G011A (Temmuz)'!K72,0)</f>
        <v>0</v>
      </c>
      <c r="Q72" s="128">
        <f>IF('G011A (Ağustos)'!C72&lt;&gt;"",'G011A (Ağustos)'!C72,0)</f>
        <v>0</v>
      </c>
      <c r="R72" s="129">
        <f>IF('G011A (Ağustos)'!K72&lt;&gt;"",'G011A (Ağustos)'!K72,0)</f>
        <v>0</v>
      </c>
      <c r="S72" s="128">
        <f>IF('G011A (Eylül)'!C72&lt;&gt;"",'G011A (Eylül)'!C72,0)</f>
        <v>0</v>
      </c>
      <c r="T72" s="129">
        <f>IF('G011A (Eylül)'!K72&lt;&gt;"",'G011A (Eylül)'!K72,0)</f>
        <v>0</v>
      </c>
      <c r="U72" s="128">
        <f>IF('G011A (Ekim)'!C72&lt;&gt;"",'G011A (Ekim)'!C72,0)</f>
        <v>0</v>
      </c>
      <c r="V72" s="129">
        <f>IF('G011A (Ekim)'!K72&lt;&gt;"",'G011A (Ekim)'!K72,0)</f>
        <v>0</v>
      </c>
      <c r="W72" s="128">
        <f>IF('G011A (Kasım)'!C72&lt;&gt;"",'G011A (Kasım)'!C72,0)</f>
        <v>0</v>
      </c>
      <c r="X72" s="129">
        <f>IF('G011A (Kasım)'!K72&lt;&gt;"",'G011A (Kasım)'!K72,0)</f>
        <v>0</v>
      </c>
      <c r="Y72" s="128">
        <f>IF('G011A (Aralık)'!C72&lt;&gt;"",'G011A (Aralık)'!C72,0)</f>
        <v>0</v>
      </c>
      <c r="Z72" s="129">
        <f>IF('G011A (Aralık)'!K72&lt;&gt;"",'G011A (Aralık)'!K72,0)</f>
        <v>0</v>
      </c>
      <c r="AA72" s="130">
        <f>C72+E72+G72+I72+K72+M72+O72+Q72+S72+U72+W72+Y72</f>
        <v>0</v>
      </c>
      <c r="AB72" s="131">
        <f>D72+F72+H72+J72+L72+N72+P72+R72+T72+V72+X72+Z72</f>
        <v>0</v>
      </c>
      <c r="AC72" s="129">
        <f>IF(AA72=0,0,AA72/30)</f>
        <v>0</v>
      </c>
      <c r="AD72" s="132">
        <f>IF(AB72=0,0,AB72/AC72)</f>
        <v>0</v>
      </c>
      <c r="AF72" s="115">
        <f>IF(C72&gt;0,1,0)</f>
        <v>0</v>
      </c>
      <c r="AG72" s="115">
        <f>IF(E72&gt;0,1,0)</f>
        <v>0</v>
      </c>
      <c r="AH72" s="115">
        <f>IF(G72&gt;0,1,0)</f>
        <v>0</v>
      </c>
      <c r="AI72" s="115">
        <f>IF(I72&gt;0,1,0)</f>
        <v>0</v>
      </c>
      <c r="AJ72" s="115">
        <f>IF(K72&gt;0,1,0)</f>
        <v>0</v>
      </c>
      <c r="AK72" s="115">
        <f>IF(M72&gt;0,1,0)</f>
        <v>0</v>
      </c>
      <c r="AL72" s="115">
        <f>IF(O72&gt;0,1,0)</f>
        <v>0</v>
      </c>
      <c r="AM72" s="115">
        <f>IF(Q72&gt;0,1,0)</f>
        <v>0</v>
      </c>
      <c r="AN72" s="115">
        <f>IF(S72&gt;0,1,0)</f>
        <v>0</v>
      </c>
      <c r="AO72" s="115">
        <f>IF(U72&gt;0,1,0)</f>
        <v>0</v>
      </c>
      <c r="AP72" s="115">
        <f>IF(W72&gt;0,1,0)</f>
        <v>0</v>
      </c>
      <c r="AQ72" s="115">
        <f>IF(Y72&gt;0,1,0)</f>
        <v>0</v>
      </c>
      <c r="AR72" s="115">
        <f>SUM(AF72:AQ72)</f>
        <v>0</v>
      </c>
    </row>
    <row r="73" spans="1:44" x14ac:dyDescent="0.25">
      <c r="A73" s="244">
        <v>42</v>
      </c>
      <c r="B73" s="133" t="str">
        <f>IF('Proje ve Personel Bilgileri'!B55&gt;0,'Proje ve Personel Bilgileri'!B55,"")</f>
        <v/>
      </c>
      <c r="C73" s="134">
        <f>IF('G011A (Ocak)'!C73&lt;&gt;"",'G011A (Ocak)'!C73,0)</f>
        <v>0</v>
      </c>
      <c r="D73" s="135">
        <f>IF('G011A (Ocak)'!K73&lt;&gt;"",'G011A (Ocak)'!K73,0)</f>
        <v>0</v>
      </c>
      <c r="E73" s="136">
        <f>IF('G011A (Şubat)'!C73&lt;&gt;"",'G011A (Şubat)'!C73,0)</f>
        <v>0</v>
      </c>
      <c r="F73" s="137">
        <f>IF('G011A (Şubat)'!K73&lt;&gt;"",'G011A (Şubat)'!K73,0)</f>
        <v>0</v>
      </c>
      <c r="G73" s="136">
        <f>IF('G011A (Mart)'!C73&lt;&gt;"",'G011A (Mart)'!C73,0)</f>
        <v>0</v>
      </c>
      <c r="H73" s="137">
        <f>IF('G011A (Mart)'!K73&lt;&gt;"",'G011A (Mart)'!K73,0)</f>
        <v>0</v>
      </c>
      <c r="I73" s="136">
        <f>IF('G011A (Nisan)'!C73&lt;&gt;"",'G011A (Nisan)'!C73,0)</f>
        <v>0</v>
      </c>
      <c r="J73" s="137">
        <f>IF('G011A (Nisan)'!K73&lt;&gt;"",'G011A (Nisan)'!K73,0)</f>
        <v>0</v>
      </c>
      <c r="K73" s="136">
        <f>IF('G011A (Mayıs)'!C73&lt;&gt;"",'G011A (Mayıs)'!C73,0)</f>
        <v>0</v>
      </c>
      <c r="L73" s="137">
        <f>IF('G011A (Mayıs)'!K73&lt;&gt;"",'G011A (Mayıs)'!K73,0)</f>
        <v>0</v>
      </c>
      <c r="M73" s="136">
        <f>IF('G011A (Haziran)'!C73&lt;&gt;"",'G011A (Haziran)'!C73,0)</f>
        <v>0</v>
      </c>
      <c r="N73" s="137">
        <f>IF('G011A (Haziran)'!K73&lt;&gt;"",'G011A (Haziran)'!K73,0)</f>
        <v>0</v>
      </c>
      <c r="O73" s="136">
        <f>IF('G011A (Temmuz)'!C73&lt;&gt;"",'G011A (Temmuz)'!C73,0)</f>
        <v>0</v>
      </c>
      <c r="P73" s="137">
        <f>IF('G011A (Temmuz)'!K73&lt;&gt;"",'G011A (Temmuz)'!K73,0)</f>
        <v>0</v>
      </c>
      <c r="Q73" s="136">
        <f>IF('G011A (Ağustos)'!C73&lt;&gt;"",'G011A (Ağustos)'!C73,0)</f>
        <v>0</v>
      </c>
      <c r="R73" s="137">
        <f>IF('G011A (Ağustos)'!K73&lt;&gt;"",'G011A (Ağustos)'!K73,0)</f>
        <v>0</v>
      </c>
      <c r="S73" s="136">
        <f>IF('G011A (Eylül)'!C73&lt;&gt;"",'G011A (Eylül)'!C73,0)</f>
        <v>0</v>
      </c>
      <c r="T73" s="137">
        <f>IF('G011A (Eylül)'!K73&lt;&gt;"",'G011A (Eylül)'!K73,0)</f>
        <v>0</v>
      </c>
      <c r="U73" s="136">
        <f>IF('G011A (Ekim)'!C73&lt;&gt;"",'G011A (Ekim)'!C73,0)</f>
        <v>0</v>
      </c>
      <c r="V73" s="137">
        <f>IF('G011A (Ekim)'!K73&lt;&gt;"",'G011A (Ekim)'!K73,0)</f>
        <v>0</v>
      </c>
      <c r="W73" s="136">
        <f>IF('G011A (Kasım)'!C73&lt;&gt;"",'G011A (Kasım)'!C73,0)</f>
        <v>0</v>
      </c>
      <c r="X73" s="137">
        <f>IF('G011A (Kasım)'!K73&lt;&gt;"",'G011A (Kasım)'!K73,0)</f>
        <v>0</v>
      </c>
      <c r="Y73" s="136">
        <f>IF('G011A (Aralık)'!C73&lt;&gt;"",'G011A (Aralık)'!C73,0)</f>
        <v>0</v>
      </c>
      <c r="Z73" s="137">
        <f>IF('G011A (Aralık)'!K73&lt;&gt;"",'G011A (Aralık)'!K73,0)</f>
        <v>0</v>
      </c>
      <c r="AA73" s="134">
        <f t="shared" ref="AA73:AA91" si="34">C73+E73+G73+I73+K73+M73+O73+Q73+S73+U73+W73+Y73</f>
        <v>0</v>
      </c>
      <c r="AB73" s="135">
        <f t="shared" ref="AB73:AB91" si="35">D73+F73+H73+J73+L73+N73+P73+R73+T73+V73+X73+Z73</f>
        <v>0</v>
      </c>
      <c r="AC73" s="135">
        <f t="shared" ref="AC73:AC91" si="36">IF(AA73=0,0,AA73/30)</f>
        <v>0</v>
      </c>
      <c r="AD73" s="138">
        <f t="shared" ref="AD73:AD91" si="37">IF(AB73=0,0,AB73/AC73)</f>
        <v>0</v>
      </c>
      <c r="AF73" s="115">
        <f t="shared" ref="AF73:AF91" si="38">IF(C73&gt;0,1,0)</f>
        <v>0</v>
      </c>
      <c r="AG73" s="115">
        <f t="shared" ref="AG73:AG91" si="39">IF(E73&gt;0,1,0)</f>
        <v>0</v>
      </c>
      <c r="AH73" s="115">
        <f t="shared" ref="AH73:AH91" si="40">IF(G73&gt;0,1,0)</f>
        <v>0</v>
      </c>
      <c r="AI73" s="115">
        <f t="shared" ref="AI73:AI91" si="41">IF(I73&gt;0,1,0)</f>
        <v>0</v>
      </c>
      <c r="AJ73" s="115">
        <f t="shared" ref="AJ73:AJ91" si="42">IF(K73&gt;0,1,0)</f>
        <v>0</v>
      </c>
      <c r="AK73" s="115">
        <f t="shared" ref="AK73:AK91" si="43">IF(M73&gt;0,1,0)</f>
        <v>0</v>
      </c>
      <c r="AL73" s="115">
        <f t="shared" ref="AL73:AL91" si="44">IF(O73&gt;0,1,0)</f>
        <v>0</v>
      </c>
      <c r="AM73" s="115">
        <f t="shared" ref="AM73:AM91" si="45">IF(Q73&gt;0,1,0)</f>
        <v>0</v>
      </c>
      <c r="AN73" s="115">
        <f t="shared" ref="AN73:AN91" si="46">IF(S73&gt;0,1,0)</f>
        <v>0</v>
      </c>
      <c r="AO73" s="115">
        <f t="shared" ref="AO73:AO91" si="47">IF(U73&gt;0,1,0)</f>
        <v>0</v>
      </c>
      <c r="AP73" s="115">
        <f t="shared" ref="AP73:AP91" si="48">IF(W73&gt;0,1,0)</f>
        <v>0</v>
      </c>
      <c r="AQ73" s="115">
        <f t="shared" ref="AQ73:AQ91" si="49">IF(Y73&gt;0,1,0)</f>
        <v>0</v>
      </c>
      <c r="AR73" s="115">
        <f t="shared" ref="AR73:AR91" si="50">SUM(AF73:AQ73)</f>
        <v>0</v>
      </c>
    </row>
    <row r="74" spans="1:44" x14ac:dyDescent="0.25">
      <c r="A74" s="244">
        <v>43</v>
      </c>
      <c r="B74" s="133" t="str">
        <f>IF('Proje ve Personel Bilgileri'!B56&gt;0,'Proje ve Personel Bilgileri'!B56,"")</f>
        <v/>
      </c>
      <c r="C74" s="134">
        <f>IF('G011A (Ocak)'!C74&lt;&gt;"",'G011A (Ocak)'!C74,0)</f>
        <v>0</v>
      </c>
      <c r="D74" s="135">
        <f>IF('G011A (Ocak)'!K74&lt;&gt;"",'G011A (Ocak)'!K74,0)</f>
        <v>0</v>
      </c>
      <c r="E74" s="136">
        <f>IF('G011A (Şubat)'!C74&lt;&gt;"",'G011A (Şubat)'!C74,0)</f>
        <v>0</v>
      </c>
      <c r="F74" s="137">
        <f>IF('G011A (Şubat)'!K74&lt;&gt;"",'G011A (Şubat)'!K74,0)</f>
        <v>0</v>
      </c>
      <c r="G74" s="136">
        <f>IF('G011A (Mart)'!C74&lt;&gt;"",'G011A (Mart)'!C74,0)</f>
        <v>0</v>
      </c>
      <c r="H74" s="137">
        <f>IF('G011A (Mart)'!K74&lt;&gt;"",'G011A (Mart)'!K74,0)</f>
        <v>0</v>
      </c>
      <c r="I74" s="136">
        <f>IF('G011A (Nisan)'!C74&lt;&gt;"",'G011A (Nisan)'!C74,0)</f>
        <v>0</v>
      </c>
      <c r="J74" s="137">
        <f>IF('G011A (Nisan)'!K74&lt;&gt;"",'G011A (Nisan)'!K74,0)</f>
        <v>0</v>
      </c>
      <c r="K74" s="136">
        <f>IF('G011A (Mayıs)'!C74&lt;&gt;"",'G011A (Mayıs)'!C74,0)</f>
        <v>0</v>
      </c>
      <c r="L74" s="137">
        <f>IF('G011A (Mayıs)'!K74&lt;&gt;"",'G011A (Mayıs)'!K74,0)</f>
        <v>0</v>
      </c>
      <c r="M74" s="136">
        <f>IF('G011A (Haziran)'!C74&lt;&gt;"",'G011A (Haziran)'!C74,0)</f>
        <v>0</v>
      </c>
      <c r="N74" s="137">
        <f>IF('G011A (Haziran)'!K74&lt;&gt;"",'G011A (Haziran)'!K74,0)</f>
        <v>0</v>
      </c>
      <c r="O74" s="136">
        <f>IF('G011A (Temmuz)'!C74&lt;&gt;"",'G011A (Temmuz)'!C74,0)</f>
        <v>0</v>
      </c>
      <c r="P74" s="137">
        <f>IF('G011A (Temmuz)'!K74&lt;&gt;"",'G011A (Temmuz)'!K74,0)</f>
        <v>0</v>
      </c>
      <c r="Q74" s="136">
        <f>IF('G011A (Ağustos)'!C74&lt;&gt;"",'G011A (Ağustos)'!C74,0)</f>
        <v>0</v>
      </c>
      <c r="R74" s="137">
        <f>IF('G011A (Ağustos)'!K74&lt;&gt;"",'G011A (Ağustos)'!K74,0)</f>
        <v>0</v>
      </c>
      <c r="S74" s="136">
        <f>IF('G011A (Eylül)'!C74&lt;&gt;"",'G011A (Eylül)'!C74,0)</f>
        <v>0</v>
      </c>
      <c r="T74" s="137">
        <f>IF('G011A (Eylül)'!K74&lt;&gt;"",'G011A (Eylül)'!K74,0)</f>
        <v>0</v>
      </c>
      <c r="U74" s="136">
        <f>IF('G011A (Ekim)'!C74&lt;&gt;"",'G011A (Ekim)'!C74,0)</f>
        <v>0</v>
      </c>
      <c r="V74" s="137">
        <f>IF('G011A (Ekim)'!K74&lt;&gt;"",'G011A (Ekim)'!K74,0)</f>
        <v>0</v>
      </c>
      <c r="W74" s="136">
        <f>IF('G011A (Kasım)'!C74&lt;&gt;"",'G011A (Kasım)'!C74,0)</f>
        <v>0</v>
      </c>
      <c r="X74" s="137">
        <f>IF('G011A (Kasım)'!K74&lt;&gt;"",'G011A (Kasım)'!K74,0)</f>
        <v>0</v>
      </c>
      <c r="Y74" s="136">
        <f>IF('G011A (Aralık)'!C74&lt;&gt;"",'G011A (Aralık)'!C74,0)</f>
        <v>0</v>
      </c>
      <c r="Z74" s="137">
        <f>IF('G011A (Aralık)'!K74&lt;&gt;"",'G011A (Aralık)'!K74,0)</f>
        <v>0</v>
      </c>
      <c r="AA74" s="134">
        <f t="shared" si="34"/>
        <v>0</v>
      </c>
      <c r="AB74" s="135">
        <f t="shared" si="35"/>
        <v>0</v>
      </c>
      <c r="AC74" s="135">
        <f t="shared" si="36"/>
        <v>0</v>
      </c>
      <c r="AD74" s="138">
        <f t="shared" si="37"/>
        <v>0</v>
      </c>
      <c r="AF74" s="115">
        <f t="shared" si="38"/>
        <v>0</v>
      </c>
      <c r="AG74" s="115">
        <f t="shared" si="39"/>
        <v>0</v>
      </c>
      <c r="AH74" s="115">
        <f t="shared" si="40"/>
        <v>0</v>
      </c>
      <c r="AI74" s="115">
        <f t="shared" si="41"/>
        <v>0</v>
      </c>
      <c r="AJ74" s="115">
        <f t="shared" si="42"/>
        <v>0</v>
      </c>
      <c r="AK74" s="115">
        <f t="shared" si="43"/>
        <v>0</v>
      </c>
      <c r="AL74" s="115">
        <f t="shared" si="44"/>
        <v>0</v>
      </c>
      <c r="AM74" s="115">
        <f t="shared" si="45"/>
        <v>0</v>
      </c>
      <c r="AN74" s="115">
        <f t="shared" si="46"/>
        <v>0</v>
      </c>
      <c r="AO74" s="115">
        <f t="shared" si="47"/>
        <v>0</v>
      </c>
      <c r="AP74" s="115">
        <f t="shared" si="48"/>
        <v>0</v>
      </c>
      <c r="AQ74" s="115">
        <f t="shared" si="49"/>
        <v>0</v>
      </c>
      <c r="AR74" s="115">
        <f t="shared" si="50"/>
        <v>0</v>
      </c>
    </row>
    <row r="75" spans="1:44" x14ac:dyDescent="0.25">
      <c r="A75" s="244">
        <v>44</v>
      </c>
      <c r="B75" s="133" t="str">
        <f>IF('Proje ve Personel Bilgileri'!B57&gt;0,'Proje ve Personel Bilgileri'!B57,"")</f>
        <v/>
      </c>
      <c r="C75" s="134">
        <f>IF('G011A (Ocak)'!C75&lt;&gt;"",'G011A (Ocak)'!C75,0)</f>
        <v>0</v>
      </c>
      <c r="D75" s="135">
        <f>IF('G011A (Ocak)'!K75&lt;&gt;"",'G011A (Ocak)'!K75,0)</f>
        <v>0</v>
      </c>
      <c r="E75" s="136">
        <f>IF('G011A (Şubat)'!C75&lt;&gt;"",'G011A (Şubat)'!C75,0)</f>
        <v>0</v>
      </c>
      <c r="F75" s="137">
        <f>IF('G011A (Şubat)'!K75&lt;&gt;"",'G011A (Şubat)'!K75,0)</f>
        <v>0</v>
      </c>
      <c r="G75" s="136">
        <f>IF('G011A (Mart)'!C75&lt;&gt;"",'G011A (Mart)'!C75,0)</f>
        <v>0</v>
      </c>
      <c r="H75" s="137">
        <f>IF('G011A (Mart)'!K75&lt;&gt;"",'G011A (Mart)'!K75,0)</f>
        <v>0</v>
      </c>
      <c r="I75" s="136">
        <f>IF('G011A (Nisan)'!C75&lt;&gt;"",'G011A (Nisan)'!C75,0)</f>
        <v>0</v>
      </c>
      <c r="J75" s="137">
        <f>IF('G011A (Nisan)'!K75&lt;&gt;"",'G011A (Nisan)'!K75,0)</f>
        <v>0</v>
      </c>
      <c r="K75" s="136">
        <f>IF('G011A (Mayıs)'!C75&lt;&gt;"",'G011A (Mayıs)'!C75,0)</f>
        <v>0</v>
      </c>
      <c r="L75" s="137">
        <f>IF('G011A (Mayıs)'!K75&lt;&gt;"",'G011A (Mayıs)'!K75,0)</f>
        <v>0</v>
      </c>
      <c r="M75" s="136">
        <f>IF('G011A (Haziran)'!C75&lt;&gt;"",'G011A (Haziran)'!C75,0)</f>
        <v>0</v>
      </c>
      <c r="N75" s="137">
        <f>IF('G011A (Haziran)'!K75&lt;&gt;"",'G011A (Haziran)'!K75,0)</f>
        <v>0</v>
      </c>
      <c r="O75" s="136">
        <f>IF('G011A (Temmuz)'!C75&lt;&gt;"",'G011A (Temmuz)'!C75,0)</f>
        <v>0</v>
      </c>
      <c r="P75" s="137">
        <f>IF('G011A (Temmuz)'!K75&lt;&gt;"",'G011A (Temmuz)'!K75,0)</f>
        <v>0</v>
      </c>
      <c r="Q75" s="136">
        <f>IF('G011A (Ağustos)'!C75&lt;&gt;"",'G011A (Ağustos)'!C75,0)</f>
        <v>0</v>
      </c>
      <c r="R75" s="137">
        <f>IF('G011A (Ağustos)'!K75&lt;&gt;"",'G011A (Ağustos)'!K75,0)</f>
        <v>0</v>
      </c>
      <c r="S75" s="136">
        <f>IF('G011A (Eylül)'!C75&lt;&gt;"",'G011A (Eylül)'!C75,0)</f>
        <v>0</v>
      </c>
      <c r="T75" s="137">
        <f>IF('G011A (Eylül)'!K75&lt;&gt;"",'G011A (Eylül)'!K75,0)</f>
        <v>0</v>
      </c>
      <c r="U75" s="136">
        <f>IF('G011A (Ekim)'!C75&lt;&gt;"",'G011A (Ekim)'!C75,0)</f>
        <v>0</v>
      </c>
      <c r="V75" s="137">
        <f>IF('G011A (Ekim)'!K75&lt;&gt;"",'G011A (Ekim)'!K75,0)</f>
        <v>0</v>
      </c>
      <c r="W75" s="136">
        <f>IF('G011A (Kasım)'!C75&lt;&gt;"",'G011A (Kasım)'!C75,0)</f>
        <v>0</v>
      </c>
      <c r="X75" s="137">
        <f>IF('G011A (Kasım)'!K75&lt;&gt;"",'G011A (Kasım)'!K75,0)</f>
        <v>0</v>
      </c>
      <c r="Y75" s="136">
        <f>IF('G011A (Aralık)'!C75&lt;&gt;"",'G011A (Aralık)'!C75,0)</f>
        <v>0</v>
      </c>
      <c r="Z75" s="137">
        <f>IF('G011A (Aralık)'!K75&lt;&gt;"",'G011A (Aralık)'!K75,0)</f>
        <v>0</v>
      </c>
      <c r="AA75" s="134">
        <f t="shared" si="34"/>
        <v>0</v>
      </c>
      <c r="AB75" s="135">
        <f t="shared" si="35"/>
        <v>0</v>
      </c>
      <c r="AC75" s="135">
        <f t="shared" si="36"/>
        <v>0</v>
      </c>
      <c r="AD75" s="138">
        <f t="shared" si="37"/>
        <v>0</v>
      </c>
      <c r="AF75" s="115">
        <f t="shared" si="38"/>
        <v>0</v>
      </c>
      <c r="AG75" s="115">
        <f t="shared" si="39"/>
        <v>0</v>
      </c>
      <c r="AH75" s="115">
        <f t="shared" si="40"/>
        <v>0</v>
      </c>
      <c r="AI75" s="115">
        <f t="shared" si="41"/>
        <v>0</v>
      </c>
      <c r="AJ75" s="115">
        <f t="shared" si="42"/>
        <v>0</v>
      </c>
      <c r="AK75" s="115">
        <f t="shared" si="43"/>
        <v>0</v>
      </c>
      <c r="AL75" s="115">
        <f t="shared" si="44"/>
        <v>0</v>
      </c>
      <c r="AM75" s="115">
        <f t="shared" si="45"/>
        <v>0</v>
      </c>
      <c r="AN75" s="115">
        <f t="shared" si="46"/>
        <v>0</v>
      </c>
      <c r="AO75" s="115">
        <f t="shared" si="47"/>
        <v>0</v>
      </c>
      <c r="AP75" s="115">
        <f t="shared" si="48"/>
        <v>0</v>
      </c>
      <c r="AQ75" s="115">
        <f t="shared" si="49"/>
        <v>0</v>
      </c>
      <c r="AR75" s="115">
        <f t="shared" si="50"/>
        <v>0</v>
      </c>
    </row>
    <row r="76" spans="1:44" x14ac:dyDescent="0.25">
      <c r="A76" s="244">
        <v>45</v>
      </c>
      <c r="B76" s="133" t="str">
        <f>IF('Proje ve Personel Bilgileri'!B58&gt;0,'Proje ve Personel Bilgileri'!B58,"")</f>
        <v/>
      </c>
      <c r="C76" s="134">
        <f>IF('G011A (Ocak)'!C76&lt;&gt;"",'G011A (Ocak)'!C76,0)</f>
        <v>0</v>
      </c>
      <c r="D76" s="135">
        <f>IF('G011A (Ocak)'!K76&lt;&gt;"",'G011A (Ocak)'!K76,0)</f>
        <v>0</v>
      </c>
      <c r="E76" s="136">
        <f>IF('G011A (Şubat)'!C76&lt;&gt;"",'G011A (Şubat)'!C76,0)</f>
        <v>0</v>
      </c>
      <c r="F76" s="137">
        <f>IF('G011A (Şubat)'!K76&lt;&gt;"",'G011A (Şubat)'!K76,0)</f>
        <v>0</v>
      </c>
      <c r="G76" s="136">
        <f>IF('G011A (Mart)'!C76&lt;&gt;"",'G011A (Mart)'!C76,0)</f>
        <v>0</v>
      </c>
      <c r="H76" s="137">
        <f>IF('G011A (Mart)'!K76&lt;&gt;"",'G011A (Mart)'!K76,0)</f>
        <v>0</v>
      </c>
      <c r="I76" s="136">
        <f>IF('G011A (Nisan)'!C76&lt;&gt;"",'G011A (Nisan)'!C76,0)</f>
        <v>0</v>
      </c>
      <c r="J76" s="137">
        <f>IF('G011A (Nisan)'!K76&lt;&gt;"",'G011A (Nisan)'!K76,0)</f>
        <v>0</v>
      </c>
      <c r="K76" s="136">
        <f>IF('G011A (Mayıs)'!C76&lt;&gt;"",'G011A (Mayıs)'!C76,0)</f>
        <v>0</v>
      </c>
      <c r="L76" s="137">
        <f>IF('G011A (Mayıs)'!K76&lt;&gt;"",'G011A (Mayıs)'!K76,0)</f>
        <v>0</v>
      </c>
      <c r="M76" s="136">
        <f>IF('G011A (Haziran)'!C76&lt;&gt;"",'G011A (Haziran)'!C76,0)</f>
        <v>0</v>
      </c>
      <c r="N76" s="137">
        <f>IF('G011A (Haziran)'!K76&lt;&gt;"",'G011A (Haziran)'!K76,0)</f>
        <v>0</v>
      </c>
      <c r="O76" s="136">
        <f>IF('G011A (Temmuz)'!C76&lt;&gt;"",'G011A (Temmuz)'!C76,0)</f>
        <v>0</v>
      </c>
      <c r="P76" s="137">
        <f>IF('G011A (Temmuz)'!K76&lt;&gt;"",'G011A (Temmuz)'!K76,0)</f>
        <v>0</v>
      </c>
      <c r="Q76" s="136">
        <f>IF('G011A (Ağustos)'!C76&lt;&gt;"",'G011A (Ağustos)'!C76,0)</f>
        <v>0</v>
      </c>
      <c r="R76" s="137">
        <f>IF('G011A (Ağustos)'!K76&lt;&gt;"",'G011A (Ağustos)'!K76,0)</f>
        <v>0</v>
      </c>
      <c r="S76" s="136">
        <f>IF('G011A (Eylül)'!C76&lt;&gt;"",'G011A (Eylül)'!C76,0)</f>
        <v>0</v>
      </c>
      <c r="T76" s="137">
        <f>IF('G011A (Eylül)'!K76&lt;&gt;"",'G011A (Eylül)'!K76,0)</f>
        <v>0</v>
      </c>
      <c r="U76" s="136">
        <f>IF('G011A (Ekim)'!C76&lt;&gt;"",'G011A (Ekim)'!C76,0)</f>
        <v>0</v>
      </c>
      <c r="V76" s="137">
        <f>IF('G011A (Ekim)'!K76&lt;&gt;"",'G011A (Ekim)'!K76,0)</f>
        <v>0</v>
      </c>
      <c r="W76" s="136">
        <f>IF('G011A (Kasım)'!C76&lt;&gt;"",'G011A (Kasım)'!C76,0)</f>
        <v>0</v>
      </c>
      <c r="X76" s="137">
        <f>IF('G011A (Kasım)'!K76&lt;&gt;"",'G011A (Kasım)'!K76,0)</f>
        <v>0</v>
      </c>
      <c r="Y76" s="136">
        <f>IF('G011A (Aralık)'!C76&lt;&gt;"",'G011A (Aralık)'!C76,0)</f>
        <v>0</v>
      </c>
      <c r="Z76" s="137">
        <f>IF('G011A (Aralık)'!K76&lt;&gt;"",'G011A (Aralık)'!K76,0)</f>
        <v>0</v>
      </c>
      <c r="AA76" s="134">
        <f t="shared" si="34"/>
        <v>0</v>
      </c>
      <c r="AB76" s="135">
        <f t="shared" si="35"/>
        <v>0</v>
      </c>
      <c r="AC76" s="135">
        <f t="shared" si="36"/>
        <v>0</v>
      </c>
      <c r="AD76" s="138">
        <f t="shared" si="37"/>
        <v>0</v>
      </c>
      <c r="AF76" s="115">
        <f t="shared" si="38"/>
        <v>0</v>
      </c>
      <c r="AG76" s="115">
        <f t="shared" si="39"/>
        <v>0</v>
      </c>
      <c r="AH76" s="115">
        <f t="shared" si="40"/>
        <v>0</v>
      </c>
      <c r="AI76" s="115">
        <f t="shared" si="41"/>
        <v>0</v>
      </c>
      <c r="AJ76" s="115">
        <f t="shared" si="42"/>
        <v>0</v>
      </c>
      <c r="AK76" s="115">
        <f t="shared" si="43"/>
        <v>0</v>
      </c>
      <c r="AL76" s="115">
        <f t="shared" si="44"/>
        <v>0</v>
      </c>
      <c r="AM76" s="115">
        <f t="shared" si="45"/>
        <v>0</v>
      </c>
      <c r="AN76" s="115">
        <f t="shared" si="46"/>
        <v>0</v>
      </c>
      <c r="AO76" s="115">
        <f t="shared" si="47"/>
        <v>0</v>
      </c>
      <c r="AP76" s="115">
        <f t="shared" si="48"/>
        <v>0</v>
      </c>
      <c r="AQ76" s="115">
        <f t="shared" si="49"/>
        <v>0</v>
      </c>
      <c r="AR76" s="115">
        <f t="shared" si="50"/>
        <v>0</v>
      </c>
    </row>
    <row r="77" spans="1:44" x14ac:dyDescent="0.25">
      <c r="A77" s="244">
        <v>46</v>
      </c>
      <c r="B77" s="133" t="str">
        <f>IF('Proje ve Personel Bilgileri'!B59&gt;0,'Proje ve Personel Bilgileri'!B59,"")</f>
        <v/>
      </c>
      <c r="C77" s="134">
        <f>IF('G011A (Ocak)'!C77&lt;&gt;"",'G011A (Ocak)'!C77,0)</f>
        <v>0</v>
      </c>
      <c r="D77" s="135">
        <f>IF('G011A (Ocak)'!K77&lt;&gt;"",'G011A (Ocak)'!K77,0)</f>
        <v>0</v>
      </c>
      <c r="E77" s="136">
        <f>IF('G011A (Şubat)'!C77&lt;&gt;"",'G011A (Şubat)'!C77,0)</f>
        <v>0</v>
      </c>
      <c r="F77" s="137">
        <f>IF('G011A (Şubat)'!K77&lt;&gt;"",'G011A (Şubat)'!K77,0)</f>
        <v>0</v>
      </c>
      <c r="G77" s="136">
        <f>IF('G011A (Mart)'!C77&lt;&gt;"",'G011A (Mart)'!C77,0)</f>
        <v>0</v>
      </c>
      <c r="H77" s="137">
        <f>IF('G011A (Mart)'!K77&lt;&gt;"",'G011A (Mart)'!K77,0)</f>
        <v>0</v>
      </c>
      <c r="I77" s="136">
        <f>IF('G011A (Nisan)'!C77&lt;&gt;"",'G011A (Nisan)'!C77,0)</f>
        <v>0</v>
      </c>
      <c r="J77" s="137">
        <f>IF('G011A (Nisan)'!K77&lt;&gt;"",'G011A (Nisan)'!K77,0)</f>
        <v>0</v>
      </c>
      <c r="K77" s="136">
        <f>IF('G011A (Mayıs)'!C77&lt;&gt;"",'G011A (Mayıs)'!C77,0)</f>
        <v>0</v>
      </c>
      <c r="L77" s="137">
        <f>IF('G011A (Mayıs)'!K77&lt;&gt;"",'G011A (Mayıs)'!K77,0)</f>
        <v>0</v>
      </c>
      <c r="M77" s="136">
        <f>IF('G011A (Haziran)'!C77&lt;&gt;"",'G011A (Haziran)'!C77,0)</f>
        <v>0</v>
      </c>
      <c r="N77" s="137">
        <f>IF('G011A (Haziran)'!K77&lt;&gt;"",'G011A (Haziran)'!K77,0)</f>
        <v>0</v>
      </c>
      <c r="O77" s="136">
        <f>IF('G011A (Temmuz)'!C77&lt;&gt;"",'G011A (Temmuz)'!C77,0)</f>
        <v>0</v>
      </c>
      <c r="P77" s="137">
        <f>IF('G011A (Temmuz)'!K77&lt;&gt;"",'G011A (Temmuz)'!K77,0)</f>
        <v>0</v>
      </c>
      <c r="Q77" s="136">
        <f>IF('G011A (Ağustos)'!C77&lt;&gt;"",'G011A (Ağustos)'!C77,0)</f>
        <v>0</v>
      </c>
      <c r="R77" s="137">
        <f>IF('G011A (Ağustos)'!K77&lt;&gt;"",'G011A (Ağustos)'!K77,0)</f>
        <v>0</v>
      </c>
      <c r="S77" s="136">
        <f>IF('G011A (Eylül)'!C77&lt;&gt;"",'G011A (Eylül)'!C77,0)</f>
        <v>0</v>
      </c>
      <c r="T77" s="137">
        <f>IF('G011A (Eylül)'!K77&lt;&gt;"",'G011A (Eylül)'!K77,0)</f>
        <v>0</v>
      </c>
      <c r="U77" s="136">
        <f>IF('G011A (Ekim)'!C77&lt;&gt;"",'G011A (Ekim)'!C77,0)</f>
        <v>0</v>
      </c>
      <c r="V77" s="137">
        <f>IF('G011A (Ekim)'!K77&lt;&gt;"",'G011A (Ekim)'!K77,0)</f>
        <v>0</v>
      </c>
      <c r="W77" s="136">
        <f>IF('G011A (Kasım)'!C77&lt;&gt;"",'G011A (Kasım)'!C77,0)</f>
        <v>0</v>
      </c>
      <c r="X77" s="137">
        <f>IF('G011A (Kasım)'!K77&lt;&gt;"",'G011A (Kasım)'!K77,0)</f>
        <v>0</v>
      </c>
      <c r="Y77" s="136">
        <f>IF('G011A (Aralık)'!C77&lt;&gt;"",'G011A (Aralık)'!C77,0)</f>
        <v>0</v>
      </c>
      <c r="Z77" s="137">
        <f>IF('G011A (Aralık)'!K77&lt;&gt;"",'G011A (Aralık)'!K77,0)</f>
        <v>0</v>
      </c>
      <c r="AA77" s="134">
        <f t="shared" si="34"/>
        <v>0</v>
      </c>
      <c r="AB77" s="135">
        <f t="shared" si="35"/>
        <v>0</v>
      </c>
      <c r="AC77" s="135">
        <f t="shared" si="36"/>
        <v>0</v>
      </c>
      <c r="AD77" s="138">
        <f t="shared" si="37"/>
        <v>0</v>
      </c>
      <c r="AF77" s="115">
        <f t="shared" si="38"/>
        <v>0</v>
      </c>
      <c r="AG77" s="115">
        <f t="shared" si="39"/>
        <v>0</v>
      </c>
      <c r="AH77" s="115">
        <f t="shared" si="40"/>
        <v>0</v>
      </c>
      <c r="AI77" s="115">
        <f t="shared" si="41"/>
        <v>0</v>
      </c>
      <c r="AJ77" s="115">
        <f t="shared" si="42"/>
        <v>0</v>
      </c>
      <c r="AK77" s="115">
        <f t="shared" si="43"/>
        <v>0</v>
      </c>
      <c r="AL77" s="115">
        <f t="shared" si="44"/>
        <v>0</v>
      </c>
      <c r="AM77" s="115">
        <f t="shared" si="45"/>
        <v>0</v>
      </c>
      <c r="AN77" s="115">
        <f t="shared" si="46"/>
        <v>0</v>
      </c>
      <c r="AO77" s="115">
        <f t="shared" si="47"/>
        <v>0</v>
      </c>
      <c r="AP77" s="115">
        <f t="shared" si="48"/>
        <v>0</v>
      </c>
      <c r="AQ77" s="115">
        <f t="shared" si="49"/>
        <v>0</v>
      </c>
      <c r="AR77" s="115">
        <f t="shared" si="50"/>
        <v>0</v>
      </c>
    </row>
    <row r="78" spans="1:44" x14ac:dyDescent="0.25">
      <c r="A78" s="244">
        <v>47</v>
      </c>
      <c r="B78" s="133" t="str">
        <f>IF('Proje ve Personel Bilgileri'!B60&gt;0,'Proje ve Personel Bilgileri'!B60,"")</f>
        <v/>
      </c>
      <c r="C78" s="134">
        <f>IF('G011A (Ocak)'!C78&lt;&gt;"",'G011A (Ocak)'!C78,0)</f>
        <v>0</v>
      </c>
      <c r="D78" s="135">
        <f>IF('G011A (Ocak)'!K78&lt;&gt;"",'G011A (Ocak)'!K78,0)</f>
        <v>0</v>
      </c>
      <c r="E78" s="136">
        <f>IF('G011A (Şubat)'!C78&lt;&gt;"",'G011A (Şubat)'!C78,0)</f>
        <v>0</v>
      </c>
      <c r="F78" s="137">
        <f>IF('G011A (Şubat)'!K78&lt;&gt;"",'G011A (Şubat)'!K78,0)</f>
        <v>0</v>
      </c>
      <c r="G78" s="136">
        <f>IF('G011A (Mart)'!C78&lt;&gt;"",'G011A (Mart)'!C78,0)</f>
        <v>0</v>
      </c>
      <c r="H78" s="137">
        <f>IF('G011A (Mart)'!K78&lt;&gt;"",'G011A (Mart)'!K78,0)</f>
        <v>0</v>
      </c>
      <c r="I78" s="136">
        <f>IF('G011A (Nisan)'!C78&lt;&gt;"",'G011A (Nisan)'!C78,0)</f>
        <v>0</v>
      </c>
      <c r="J78" s="137">
        <f>IF('G011A (Nisan)'!K78&lt;&gt;"",'G011A (Nisan)'!K78,0)</f>
        <v>0</v>
      </c>
      <c r="K78" s="136">
        <f>IF('G011A (Mayıs)'!C78&lt;&gt;"",'G011A (Mayıs)'!C78,0)</f>
        <v>0</v>
      </c>
      <c r="L78" s="137">
        <f>IF('G011A (Mayıs)'!K78&lt;&gt;"",'G011A (Mayıs)'!K78,0)</f>
        <v>0</v>
      </c>
      <c r="M78" s="136">
        <f>IF('G011A (Haziran)'!C78&lt;&gt;"",'G011A (Haziran)'!C78,0)</f>
        <v>0</v>
      </c>
      <c r="N78" s="137">
        <f>IF('G011A (Haziran)'!K78&lt;&gt;"",'G011A (Haziran)'!K78,0)</f>
        <v>0</v>
      </c>
      <c r="O78" s="136">
        <f>IF('G011A (Temmuz)'!C78&lt;&gt;"",'G011A (Temmuz)'!C78,0)</f>
        <v>0</v>
      </c>
      <c r="P78" s="137">
        <f>IF('G011A (Temmuz)'!K78&lt;&gt;"",'G011A (Temmuz)'!K78,0)</f>
        <v>0</v>
      </c>
      <c r="Q78" s="136">
        <f>IF('G011A (Ağustos)'!C78&lt;&gt;"",'G011A (Ağustos)'!C78,0)</f>
        <v>0</v>
      </c>
      <c r="R78" s="137">
        <f>IF('G011A (Ağustos)'!K78&lt;&gt;"",'G011A (Ağustos)'!K78,0)</f>
        <v>0</v>
      </c>
      <c r="S78" s="136">
        <f>IF('G011A (Eylül)'!C78&lt;&gt;"",'G011A (Eylül)'!C78,0)</f>
        <v>0</v>
      </c>
      <c r="T78" s="137">
        <f>IF('G011A (Eylül)'!K78&lt;&gt;"",'G011A (Eylül)'!K78,0)</f>
        <v>0</v>
      </c>
      <c r="U78" s="136">
        <f>IF('G011A (Ekim)'!C78&lt;&gt;"",'G011A (Ekim)'!C78,0)</f>
        <v>0</v>
      </c>
      <c r="V78" s="137">
        <f>IF('G011A (Ekim)'!K78&lt;&gt;"",'G011A (Ekim)'!K78,0)</f>
        <v>0</v>
      </c>
      <c r="W78" s="136">
        <f>IF('G011A (Kasım)'!C78&lt;&gt;"",'G011A (Kasım)'!C78,0)</f>
        <v>0</v>
      </c>
      <c r="X78" s="137">
        <f>IF('G011A (Kasım)'!K78&lt;&gt;"",'G011A (Kasım)'!K78,0)</f>
        <v>0</v>
      </c>
      <c r="Y78" s="136">
        <f>IF('G011A (Aralık)'!C78&lt;&gt;"",'G011A (Aralık)'!C78,0)</f>
        <v>0</v>
      </c>
      <c r="Z78" s="137">
        <f>IF('G011A (Aralık)'!K78&lt;&gt;"",'G011A (Aralık)'!K78,0)</f>
        <v>0</v>
      </c>
      <c r="AA78" s="134">
        <f t="shared" si="34"/>
        <v>0</v>
      </c>
      <c r="AB78" s="135">
        <f t="shared" si="35"/>
        <v>0</v>
      </c>
      <c r="AC78" s="135">
        <f t="shared" si="36"/>
        <v>0</v>
      </c>
      <c r="AD78" s="138">
        <f t="shared" si="37"/>
        <v>0</v>
      </c>
      <c r="AF78" s="115">
        <f t="shared" si="38"/>
        <v>0</v>
      </c>
      <c r="AG78" s="115">
        <f t="shared" si="39"/>
        <v>0</v>
      </c>
      <c r="AH78" s="115">
        <f t="shared" si="40"/>
        <v>0</v>
      </c>
      <c r="AI78" s="115">
        <f t="shared" si="41"/>
        <v>0</v>
      </c>
      <c r="AJ78" s="115">
        <f t="shared" si="42"/>
        <v>0</v>
      </c>
      <c r="AK78" s="115">
        <f t="shared" si="43"/>
        <v>0</v>
      </c>
      <c r="AL78" s="115">
        <f t="shared" si="44"/>
        <v>0</v>
      </c>
      <c r="AM78" s="115">
        <f t="shared" si="45"/>
        <v>0</v>
      </c>
      <c r="AN78" s="115">
        <f t="shared" si="46"/>
        <v>0</v>
      </c>
      <c r="AO78" s="115">
        <f t="shared" si="47"/>
        <v>0</v>
      </c>
      <c r="AP78" s="115">
        <f t="shared" si="48"/>
        <v>0</v>
      </c>
      <c r="AQ78" s="115">
        <f t="shared" si="49"/>
        <v>0</v>
      </c>
      <c r="AR78" s="115">
        <f t="shared" si="50"/>
        <v>0</v>
      </c>
    </row>
    <row r="79" spans="1:44" x14ac:dyDescent="0.25">
      <c r="A79" s="244">
        <v>48</v>
      </c>
      <c r="B79" s="133" t="str">
        <f>IF('Proje ve Personel Bilgileri'!B61&gt;0,'Proje ve Personel Bilgileri'!B61,"")</f>
        <v/>
      </c>
      <c r="C79" s="134">
        <f>IF('G011A (Ocak)'!C79&lt;&gt;"",'G011A (Ocak)'!C79,0)</f>
        <v>0</v>
      </c>
      <c r="D79" s="135">
        <f>IF('G011A (Ocak)'!K79&lt;&gt;"",'G011A (Ocak)'!K79,0)</f>
        <v>0</v>
      </c>
      <c r="E79" s="136">
        <f>IF('G011A (Şubat)'!C79&lt;&gt;"",'G011A (Şubat)'!C79,0)</f>
        <v>0</v>
      </c>
      <c r="F79" s="137">
        <f>IF('G011A (Şubat)'!K79&lt;&gt;"",'G011A (Şubat)'!K79,0)</f>
        <v>0</v>
      </c>
      <c r="G79" s="136">
        <f>IF('G011A (Mart)'!C79&lt;&gt;"",'G011A (Mart)'!C79,0)</f>
        <v>0</v>
      </c>
      <c r="H79" s="137">
        <f>IF('G011A (Mart)'!K79&lt;&gt;"",'G011A (Mart)'!K79,0)</f>
        <v>0</v>
      </c>
      <c r="I79" s="136">
        <f>IF('G011A (Nisan)'!C79&lt;&gt;"",'G011A (Nisan)'!C79,0)</f>
        <v>0</v>
      </c>
      <c r="J79" s="137">
        <f>IF('G011A (Nisan)'!K79&lt;&gt;"",'G011A (Nisan)'!K79,0)</f>
        <v>0</v>
      </c>
      <c r="K79" s="136">
        <f>IF('G011A (Mayıs)'!C79&lt;&gt;"",'G011A (Mayıs)'!C79,0)</f>
        <v>0</v>
      </c>
      <c r="L79" s="137">
        <f>IF('G011A (Mayıs)'!K79&lt;&gt;"",'G011A (Mayıs)'!K79,0)</f>
        <v>0</v>
      </c>
      <c r="M79" s="136">
        <f>IF('G011A (Haziran)'!C79&lt;&gt;"",'G011A (Haziran)'!C79,0)</f>
        <v>0</v>
      </c>
      <c r="N79" s="137">
        <f>IF('G011A (Haziran)'!K79&lt;&gt;"",'G011A (Haziran)'!K79,0)</f>
        <v>0</v>
      </c>
      <c r="O79" s="136">
        <f>IF('G011A (Temmuz)'!C79&lt;&gt;"",'G011A (Temmuz)'!C79,0)</f>
        <v>0</v>
      </c>
      <c r="P79" s="137">
        <f>IF('G011A (Temmuz)'!K79&lt;&gt;"",'G011A (Temmuz)'!K79,0)</f>
        <v>0</v>
      </c>
      <c r="Q79" s="136">
        <f>IF('G011A (Ağustos)'!C79&lt;&gt;"",'G011A (Ağustos)'!C79,0)</f>
        <v>0</v>
      </c>
      <c r="R79" s="137">
        <f>IF('G011A (Ağustos)'!K79&lt;&gt;"",'G011A (Ağustos)'!K79,0)</f>
        <v>0</v>
      </c>
      <c r="S79" s="136">
        <f>IF('G011A (Eylül)'!C79&lt;&gt;"",'G011A (Eylül)'!C79,0)</f>
        <v>0</v>
      </c>
      <c r="T79" s="137">
        <f>IF('G011A (Eylül)'!K79&lt;&gt;"",'G011A (Eylül)'!K79,0)</f>
        <v>0</v>
      </c>
      <c r="U79" s="136">
        <f>IF('G011A (Ekim)'!C79&lt;&gt;"",'G011A (Ekim)'!C79,0)</f>
        <v>0</v>
      </c>
      <c r="V79" s="137">
        <f>IF('G011A (Ekim)'!K79&lt;&gt;"",'G011A (Ekim)'!K79,0)</f>
        <v>0</v>
      </c>
      <c r="W79" s="136">
        <f>IF('G011A (Kasım)'!C79&lt;&gt;"",'G011A (Kasım)'!C79,0)</f>
        <v>0</v>
      </c>
      <c r="X79" s="137">
        <f>IF('G011A (Kasım)'!K79&lt;&gt;"",'G011A (Kasım)'!K79,0)</f>
        <v>0</v>
      </c>
      <c r="Y79" s="136">
        <f>IF('G011A (Aralık)'!C79&lt;&gt;"",'G011A (Aralık)'!C79,0)</f>
        <v>0</v>
      </c>
      <c r="Z79" s="137">
        <f>IF('G011A (Aralık)'!K79&lt;&gt;"",'G011A (Aralık)'!K79,0)</f>
        <v>0</v>
      </c>
      <c r="AA79" s="134">
        <f t="shared" si="34"/>
        <v>0</v>
      </c>
      <c r="AB79" s="135">
        <f t="shared" si="35"/>
        <v>0</v>
      </c>
      <c r="AC79" s="135">
        <f t="shared" si="36"/>
        <v>0</v>
      </c>
      <c r="AD79" s="138">
        <f t="shared" si="37"/>
        <v>0</v>
      </c>
      <c r="AF79" s="115">
        <f t="shared" si="38"/>
        <v>0</v>
      </c>
      <c r="AG79" s="115">
        <f t="shared" si="39"/>
        <v>0</v>
      </c>
      <c r="AH79" s="115">
        <f t="shared" si="40"/>
        <v>0</v>
      </c>
      <c r="AI79" s="115">
        <f t="shared" si="41"/>
        <v>0</v>
      </c>
      <c r="AJ79" s="115">
        <f t="shared" si="42"/>
        <v>0</v>
      </c>
      <c r="AK79" s="115">
        <f t="shared" si="43"/>
        <v>0</v>
      </c>
      <c r="AL79" s="115">
        <f t="shared" si="44"/>
        <v>0</v>
      </c>
      <c r="AM79" s="115">
        <f t="shared" si="45"/>
        <v>0</v>
      </c>
      <c r="AN79" s="115">
        <f t="shared" si="46"/>
        <v>0</v>
      </c>
      <c r="AO79" s="115">
        <f t="shared" si="47"/>
        <v>0</v>
      </c>
      <c r="AP79" s="115">
        <f t="shared" si="48"/>
        <v>0</v>
      </c>
      <c r="AQ79" s="115">
        <f t="shared" si="49"/>
        <v>0</v>
      </c>
      <c r="AR79" s="115">
        <f t="shared" si="50"/>
        <v>0</v>
      </c>
    </row>
    <row r="80" spans="1:44" x14ac:dyDescent="0.25">
      <c r="A80" s="244">
        <v>49</v>
      </c>
      <c r="B80" s="133" t="str">
        <f>IF('Proje ve Personel Bilgileri'!B62&gt;0,'Proje ve Personel Bilgileri'!B62,"")</f>
        <v/>
      </c>
      <c r="C80" s="134">
        <f>IF('G011A (Ocak)'!C80&lt;&gt;"",'G011A (Ocak)'!C80,0)</f>
        <v>0</v>
      </c>
      <c r="D80" s="135">
        <f>IF('G011A (Ocak)'!K80&lt;&gt;"",'G011A (Ocak)'!K80,0)</f>
        <v>0</v>
      </c>
      <c r="E80" s="136">
        <f>IF('G011A (Şubat)'!C80&lt;&gt;"",'G011A (Şubat)'!C80,0)</f>
        <v>0</v>
      </c>
      <c r="F80" s="137">
        <f>IF('G011A (Şubat)'!K80&lt;&gt;"",'G011A (Şubat)'!K80,0)</f>
        <v>0</v>
      </c>
      <c r="G80" s="136">
        <f>IF('G011A (Mart)'!C80&lt;&gt;"",'G011A (Mart)'!C80,0)</f>
        <v>0</v>
      </c>
      <c r="H80" s="137">
        <f>IF('G011A (Mart)'!K80&lt;&gt;"",'G011A (Mart)'!K80,0)</f>
        <v>0</v>
      </c>
      <c r="I80" s="136">
        <f>IF('G011A (Nisan)'!C80&lt;&gt;"",'G011A (Nisan)'!C80,0)</f>
        <v>0</v>
      </c>
      <c r="J80" s="137">
        <f>IF('G011A (Nisan)'!K80&lt;&gt;"",'G011A (Nisan)'!K80,0)</f>
        <v>0</v>
      </c>
      <c r="K80" s="136">
        <f>IF('G011A (Mayıs)'!C80&lt;&gt;"",'G011A (Mayıs)'!C80,0)</f>
        <v>0</v>
      </c>
      <c r="L80" s="137">
        <f>IF('G011A (Mayıs)'!K80&lt;&gt;"",'G011A (Mayıs)'!K80,0)</f>
        <v>0</v>
      </c>
      <c r="M80" s="136">
        <f>IF('G011A (Haziran)'!C80&lt;&gt;"",'G011A (Haziran)'!C80,0)</f>
        <v>0</v>
      </c>
      <c r="N80" s="137">
        <f>IF('G011A (Haziran)'!K80&lt;&gt;"",'G011A (Haziran)'!K80,0)</f>
        <v>0</v>
      </c>
      <c r="O80" s="136">
        <f>IF('G011A (Temmuz)'!C80&lt;&gt;"",'G011A (Temmuz)'!C80,0)</f>
        <v>0</v>
      </c>
      <c r="P80" s="137">
        <f>IF('G011A (Temmuz)'!K80&lt;&gt;"",'G011A (Temmuz)'!K80,0)</f>
        <v>0</v>
      </c>
      <c r="Q80" s="136">
        <f>IF('G011A (Ağustos)'!C80&lt;&gt;"",'G011A (Ağustos)'!C80,0)</f>
        <v>0</v>
      </c>
      <c r="R80" s="137">
        <f>IF('G011A (Ağustos)'!K80&lt;&gt;"",'G011A (Ağustos)'!K80,0)</f>
        <v>0</v>
      </c>
      <c r="S80" s="136">
        <f>IF('G011A (Eylül)'!C80&lt;&gt;"",'G011A (Eylül)'!C80,0)</f>
        <v>0</v>
      </c>
      <c r="T80" s="137">
        <f>IF('G011A (Eylül)'!K80&lt;&gt;"",'G011A (Eylül)'!K80,0)</f>
        <v>0</v>
      </c>
      <c r="U80" s="136">
        <f>IF('G011A (Ekim)'!C80&lt;&gt;"",'G011A (Ekim)'!C80,0)</f>
        <v>0</v>
      </c>
      <c r="V80" s="137">
        <f>IF('G011A (Ekim)'!K80&lt;&gt;"",'G011A (Ekim)'!K80,0)</f>
        <v>0</v>
      </c>
      <c r="W80" s="136">
        <f>IF('G011A (Kasım)'!C80&lt;&gt;"",'G011A (Kasım)'!C80,0)</f>
        <v>0</v>
      </c>
      <c r="X80" s="137">
        <f>IF('G011A (Kasım)'!K80&lt;&gt;"",'G011A (Kasım)'!K80,0)</f>
        <v>0</v>
      </c>
      <c r="Y80" s="136">
        <f>IF('G011A (Aralık)'!C80&lt;&gt;"",'G011A (Aralık)'!C80,0)</f>
        <v>0</v>
      </c>
      <c r="Z80" s="137">
        <f>IF('G011A (Aralık)'!K80&lt;&gt;"",'G011A (Aralık)'!K80,0)</f>
        <v>0</v>
      </c>
      <c r="AA80" s="134">
        <f t="shared" si="34"/>
        <v>0</v>
      </c>
      <c r="AB80" s="135">
        <f t="shared" si="35"/>
        <v>0</v>
      </c>
      <c r="AC80" s="135">
        <f t="shared" si="36"/>
        <v>0</v>
      </c>
      <c r="AD80" s="138">
        <f t="shared" si="37"/>
        <v>0</v>
      </c>
      <c r="AF80" s="115">
        <f t="shared" si="38"/>
        <v>0</v>
      </c>
      <c r="AG80" s="115">
        <f t="shared" si="39"/>
        <v>0</v>
      </c>
      <c r="AH80" s="115">
        <f t="shared" si="40"/>
        <v>0</v>
      </c>
      <c r="AI80" s="115">
        <f t="shared" si="41"/>
        <v>0</v>
      </c>
      <c r="AJ80" s="115">
        <f t="shared" si="42"/>
        <v>0</v>
      </c>
      <c r="AK80" s="115">
        <f t="shared" si="43"/>
        <v>0</v>
      </c>
      <c r="AL80" s="115">
        <f t="shared" si="44"/>
        <v>0</v>
      </c>
      <c r="AM80" s="115">
        <f t="shared" si="45"/>
        <v>0</v>
      </c>
      <c r="AN80" s="115">
        <f t="shared" si="46"/>
        <v>0</v>
      </c>
      <c r="AO80" s="115">
        <f t="shared" si="47"/>
        <v>0</v>
      </c>
      <c r="AP80" s="115">
        <f t="shared" si="48"/>
        <v>0</v>
      </c>
      <c r="AQ80" s="115">
        <f t="shared" si="49"/>
        <v>0</v>
      </c>
      <c r="AR80" s="115">
        <f t="shared" si="50"/>
        <v>0</v>
      </c>
    </row>
    <row r="81" spans="1:46" x14ac:dyDescent="0.25">
      <c r="A81" s="244">
        <v>50</v>
      </c>
      <c r="B81" s="133" t="str">
        <f>IF('Proje ve Personel Bilgileri'!B63&gt;0,'Proje ve Personel Bilgileri'!B63,"")</f>
        <v/>
      </c>
      <c r="C81" s="134">
        <f>IF('G011A (Ocak)'!C81&lt;&gt;"",'G011A (Ocak)'!C81,0)</f>
        <v>0</v>
      </c>
      <c r="D81" s="135">
        <f>IF('G011A (Ocak)'!K81&lt;&gt;"",'G011A (Ocak)'!K81,0)</f>
        <v>0</v>
      </c>
      <c r="E81" s="136">
        <f>IF('G011A (Şubat)'!C81&lt;&gt;"",'G011A (Şubat)'!C81,0)</f>
        <v>0</v>
      </c>
      <c r="F81" s="137">
        <f>IF('G011A (Şubat)'!K81&lt;&gt;"",'G011A (Şubat)'!K81,0)</f>
        <v>0</v>
      </c>
      <c r="G81" s="136">
        <f>IF('G011A (Mart)'!C81&lt;&gt;"",'G011A (Mart)'!C81,0)</f>
        <v>0</v>
      </c>
      <c r="H81" s="137">
        <f>IF('G011A (Mart)'!K81&lt;&gt;"",'G011A (Mart)'!K81,0)</f>
        <v>0</v>
      </c>
      <c r="I81" s="136">
        <f>IF('G011A (Nisan)'!C81&lt;&gt;"",'G011A (Nisan)'!C81,0)</f>
        <v>0</v>
      </c>
      <c r="J81" s="137">
        <f>IF('G011A (Nisan)'!K81&lt;&gt;"",'G011A (Nisan)'!K81,0)</f>
        <v>0</v>
      </c>
      <c r="K81" s="136">
        <f>IF('G011A (Mayıs)'!C81&lt;&gt;"",'G011A (Mayıs)'!C81,0)</f>
        <v>0</v>
      </c>
      <c r="L81" s="137">
        <f>IF('G011A (Mayıs)'!K81&lt;&gt;"",'G011A (Mayıs)'!K81,0)</f>
        <v>0</v>
      </c>
      <c r="M81" s="136">
        <f>IF('G011A (Haziran)'!C81&lt;&gt;"",'G011A (Haziran)'!C81,0)</f>
        <v>0</v>
      </c>
      <c r="N81" s="137">
        <f>IF('G011A (Haziran)'!K81&lt;&gt;"",'G011A (Haziran)'!K81,0)</f>
        <v>0</v>
      </c>
      <c r="O81" s="136">
        <f>IF('G011A (Temmuz)'!C81&lt;&gt;"",'G011A (Temmuz)'!C81,0)</f>
        <v>0</v>
      </c>
      <c r="P81" s="137">
        <f>IF('G011A (Temmuz)'!K81&lt;&gt;"",'G011A (Temmuz)'!K81,0)</f>
        <v>0</v>
      </c>
      <c r="Q81" s="136">
        <f>IF('G011A (Ağustos)'!C81&lt;&gt;"",'G011A (Ağustos)'!C81,0)</f>
        <v>0</v>
      </c>
      <c r="R81" s="137">
        <f>IF('G011A (Ağustos)'!K81&lt;&gt;"",'G011A (Ağustos)'!K81,0)</f>
        <v>0</v>
      </c>
      <c r="S81" s="136">
        <f>IF('G011A (Eylül)'!C81&lt;&gt;"",'G011A (Eylül)'!C81,0)</f>
        <v>0</v>
      </c>
      <c r="T81" s="137">
        <f>IF('G011A (Eylül)'!K81&lt;&gt;"",'G011A (Eylül)'!K81,0)</f>
        <v>0</v>
      </c>
      <c r="U81" s="136">
        <f>IF('G011A (Ekim)'!C81&lt;&gt;"",'G011A (Ekim)'!C81,0)</f>
        <v>0</v>
      </c>
      <c r="V81" s="137">
        <f>IF('G011A (Ekim)'!K81&lt;&gt;"",'G011A (Ekim)'!K81,0)</f>
        <v>0</v>
      </c>
      <c r="W81" s="136">
        <f>IF('G011A (Kasım)'!C81&lt;&gt;"",'G011A (Kasım)'!C81,0)</f>
        <v>0</v>
      </c>
      <c r="X81" s="137">
        <f>IF('G011A (Kasım)'!K81&lt;&gt;"",'G011A (Kasım)'!K81,0)</f>
        <v>0</v>
      </c>
      <c r="Y81" s="136">
        <f>IF('G011A (Aralık)'!C81&lt;&gt;"",'G011A (Aralık)'!C81,0)</f>
        <v>0</v>
      </c>
      <c r="Z81" s="137">
        <f>IF('G011A (Aralık)'!K81&lt;&gt;"",'G011A (Aralık)'!K81,0)</f>
        <v>0</v>
      </c>
      <c r="AA81" s="134">
        <f t="shared" si="34"/>
        <v>0</v>
      </c>
      <c r="AB81" s="135">
        <f t="shared" si="35"/>
        <v>0</v>
      </c>
      <c r="AC81" s="135">
        <f t="shared" si="36"/>
        <v>0</v>
      </c>
      <c r="AD81" s="138">
        <f t="shared" si="37"/>
        <v>0</v>
      </c>
      <c r="AF81" s="115">
        <f t="shared" si="38"/>
        <v>0</v>
      </c>
      <c r="AG81" s="115">
        <f t="shared" si="39"/>
        <v>0</v>
      </c>
      <c r="AH81" s="115">
        <f t="shared" si="40"/>
        <v>0</v>
      </c>
      <c r="AI81" s="115">
        <f t="shared" si="41"/>
        <v>0</v>
      </c>
      <c r="AJ81" s="115">
        <f t="shared" si="42"/>
        <v>0</v>
      </c>
      <c r="AK81" s="115">
        <f t="shared" si="43"/>
        <v>0</v>
      </c>
      <c r="AL81" s="115">
        <f t="shared" si="44"/>
        <v>0</v>
      </c>
      <c r="AM81" s="115">
        <f t="shared" si="45"/>
        <v>0</v>
      </c>
      <c r="AN81" s="115">
        <f t="shared" si="46"/>
        <v>0</v>
      </c>
      <c r="AO81" s="115">
        <f t="shared" si="47"/>
        <v>0</v>
      </c>
      <c r="AP81" s="115">
        <f t="shared" si="48"/>
        <v>0</v>
      </c>
      <c r="AQ81" s="115">
        <f t="shared" si="49"/>
        <v>0</v>
      </c>
      <c r="AR81" s="115">
        <f t="shared" si="50"/>
        <v>0</v>
      </c>
    </row>
    <row r="82" spans="1:46" x14ac:dyDescent="0.25">
      <c r="A82" s="244">
        <v>51</v>
      </c>
      <c r="B82" s="133" t="str">
        <f>IF('Proje ve Personel Bilgileri'!B64&gt;0,'Proje ve Personel Bilgileri'!B64,"")</f>
        <v/>
      </c>
      <c r="C82" s="134">
        <f>IF('G011A (Ocak)'!C82&lt;&gt;"",'G011A (Ocak)'!C82,0)</f>
        <v>0</v>
      </c>
      <c r="D82" s="135">
        <f>IF('G011A (Ocak)'!K82&lt;&gt;"",'G011A (Ocak)'!K82,0)</f>
        <v>0</v>
      </c>
      <c r="E82" s="136">
        <f>IF('G011A (Şubat)'!C82&lt;&gt;"",'G011A (Şubat)'!C82,0)</f>
        <v>0</v>
      </c>
      <c r="F82" s="137">
        <f>IF('G011A (Şubat)'!K82&lt;&gt;"",'G011A (Şubat)'!K82,0)</f>
        <v>0</v>
      </c>
      <c r="G82" s="136">
        <f>IF('G011A (Mart)'!C82&lt;&gt;"",'G011A (Mart)'!C82,0)</f>
        <v>0</v>
      </c>
      <c r="H82" s="137">
        <f>IF('G011A (Mart)'!K82&lt;&gt;"",'G011A (Mart)'!K82,0)</f>
        <v>0</v>
      </c>
      <c r="I82" s="136">
        <f>IF('G011A (Nisan)'!C82&lt;&gt;"",'G011A (Nisan)'!C82,0)</f>
        <v>0</v>
      </c>
      <c r="J82" s="137">
        <f>IF('G011A (Nisan)'!K82&lt;&gt;"",'G011A (Nisan)'!K82,0)</f>
        <v>0</v>
      </c>
      <c r="K82" s="136">
        <f>IF('G011A (Mayıs)'!C82&lt;&gt;"",'G011A (Mayıs)'!C82,0)</f>
        <v>0</v>
      </c>
      <c r="L82" s="137">
        <f>IF('G011A (Mayıs)'!K82&lt;&gt;"",'G011A (Mayıs)'!K82,0)</f>
        <v>0</v>
      </c>
      <c r="M82" s="136">
        <f>IF('G011A (Haziran)'!C82&lt;&gt;"",'G011A (Haziran)'!C82,0)</f>
        <v>0</v>
      </c>
      <c r="N82" s="137">
        <f>IF('G011A (Haziran)'!K82&lt;&gt;"",'G011A (Haziran)'!K82,0)</f>
        <v>0</v>
      </c>
      <c r="O82" s="136">
        <f>IF('G011A (Temmuz)'!C82&lt;&gt;"",'G011A (Temmuz)'!C82,0)</f>
        <v>0</v>
      </c>
      <c r="P82" s="137">
        <f>IF('G011A (Temmuz)'!K82&lt;&gt;"",'G011A (Temmuz)'!K82,0)</f>
        <v>0</v>
      </c>
      <c r="Q82" s="136">
        <f>IF('G011A (Ağustos)'!C82&lt;&gt;"",'G011A (Ağustos)'!C82,0)</f>
        <v>0</v>
      </c>
      <c r="R82" s="137">
        <f>IF('G011A (Ağustos)'!K82&lt;&gt;"",'G011A (Ağustos)'!K82,0)</f>
        <v>0</v>
      </c>
      <c r="S82" s="136">
        <f>IF('G011A (Eylül)'!C82&lt;&gt;"",'G011A (Eylül)'!C82,0)</f>
        <v>0</v>
      </c>
      <c r="T82" s="137">
        <f>IF('G011A (Eylül)'!K82&lt;&gt;"",'G011A (Eylül)'!K82,0)</f>
        <v>0</v>
      </c>
      <c r="U82" s="136">
        <f>IF('G011A (Ekim)'!C82&lt;&gt;"",'G011A (Ekim)'!C82,0)</f>
        <v>0</v>
      </c>
      <c r="V82" s="137">
        <f>IF('G011A (Ekim)'!K82&lt;&gt;"",'G011A (Ekim)'!K82,0)</f>
        <v>0</v>
      </c>
      <c r="W82" s="136">
        <f>IF('G011A (Kasım)'!C82&lt;&gt;"",'G011A (Kasım)'!C82,0)</f>
        <v>0</v>
      </c>
      <c r="X82" s="137">
        <f>IF('G011A (Kasım)'!K82&lt;&gt;"",'G011A (Kasım)'!K82,0)</f>
        <v>0</v>
      </c>
      <c r="Y82" s="136">
        <f>IF('G011A (Aralık)'!C82&lt;&gt;"",'G011A (Aralık)'!C82,0)</f>
        <v>0</v>
      </c>
      <c r="Z82" s="137">
        <f>IF('G011A (Aralık)'!K82&lt;&gt;"",'G011A (Aralık)'!K82,0)</f>
        <v>0</v>
      </c>
      <c r="AA82" s="134">
        <f t="shared" si="34"/>
        <v>0</v>
      </c>
      <c r="AB82" s="135">
        <f t="shared" si="35"/>
        <v>0</v>
      </c>
      <c r="AC82" s="135">
        <f t="shared" si="36"/>
        <v>0</v>
      </c>
      <c r="AD82" s="138">
        <f t="shared" si="37"/>
        <v>0</v>
      </c>
      <c r="AF82" s="115">
        <f t="shared" si="38"/>
        <v>0</v>
      </c>
      <c r="AG82" s="115">
        <f t="shared" si="39"/>
        <v>0</v>
      </c>
      <c r="AH82" s="115">
        <f t="shared" si="40"/>
        <v>0</v>
      </c>
      <c r="AI82" s="115">
        <f t="shared" si="41"/>
        <v>0</v>
      </c>
      <c r="AJ82" s="115">
        <f t="shared" si="42"/>
        <v>0</v>
      </c>
      <c r="AK82" s="115">
        <f t="shared" si="43"/>
        <v>0</v>
      </c>
      <c r="AL82" s="115">
        <f t="shared" si="44"/>
        <v>0</v>
      </c>
      <c r="AM82" s="115">
        <f t="shared" si="45"/>
        <v>0</v>
      </c>
      <c r="AN82" s="115">
        <f t="shared" si="46"/>
        <v>0</v>
      </c>
      <c r="AO82" s="115">
        <f t="shared" si="47"/>
        <v>0</v>
      </c>
      <c r="AP82" s="115">
        <f t="shared" si="48"/>
        <v>0</v>
      </c>
      <c r="AQ82" s="115">
        <f t="shared" si="49"/>
        <v>0</v>
      </c>
      <c r="AR82" s="115">
        <f t="shared" si="50"/>
        <v>0</v>
      </c>
    </row>
    <row r="83" spans="1:46" x14ac:dyDescent="0.25">
      <c r="A83" s="244">
        <v>52</v>
      </c>
      <c r="B83" s="133" t="str">
        <f>IF('Proje ve Personel Bilgileri'!B65&gt;0,'Proje ve Personel Bilgileri'!B65,"")</f>
        <v/>
      </c>
      <c r="C83" s="134">
        <f>IF('G011A (Ocak)'!C83&lt;&gt;"",'G011A (Ocak)'!C83,0)</f>
        <v>0</v>
      </c>
      <c r="D83" s="135">
        <f>IF('G011A (Ocak)'!K83&lt;&gt;"",'G011A (Ocak)'!K83,0)</f>
        <v>0</v>
      </c>
      <c r="E83" s="136">
        <f>IF('G011A (Şubat)'!C83&lt;&gt;"",'G011A (Şubat)'!C83,0)</f>
        <v>0</v>
      </c>
      <c r="F83" s="137">
        <f>IF('G011A (Şubat)'!K83&lt;&gt;"",'G011A (Şubat)'!K83,0)</f>
        <v>0</v>
      </c>
      <c r="G83" s="136">
        <f>IF('G011A (Mart)'!C83&lt;&gt;"",'G011A (Mart)'!C83,0)</f>
        <v>0</v>
      </c>
      <c r="H83" s="137">
        <f>IF('G011A (Mart)'!K83&lt;&gt;"",'G011A (Mart)'!K83,0)</f>
        <v>0</v>
      </c>
      <c r="I83" s="136">
        <f>IF('G011A (Nisan)'!C83&lt;&gt;"",'G011A (Nisan)'!C83,0)</f>
        <v>0</v>
      </c>
      <c r="J83" s="137">
        <f>IF('G011A (Nisan)'!K83&lt;&gt;"",'G011A (Nisan)'!K83,0)</f>
        <v>0</v>
      </c>
      <c r="K83" s="136">
        <f>IF('G011A (Mayıs)'!C83&lt;&gt;"",'G011A (Mayıs)'!C83,0)</f>
        <v>0</v>
      </c>
      <c r="L83" s="137">
        <f>IF('G011A (Mayıs)'!K83&lt;&gt;"",'G011A (Mayıs)'!K83,0)</f>
        <v>0</v>
      </c>
      <c r="M83" s="136">
        <f>IF('G011A (Haziran)'!C83&lt;&gt;"",'G011A (Haziran)'!C83,0)</f>
        <v>0</v>
      </c>
      <c r="N83" s="137">
        <f>IF('G011A (Haziran)'!K83&lt;&gt;"",'G011A (Haziran)'!K83,0)</f>
        <v>0</v>
      </c>
      <c r="O83" s="136">
        <f>IF('G011A (Temmuz)'!C83&lt;&gt;"",'G011A (Temmuz)'!C83,0)</f>
        <v>0</v>
      </c>
      <c r="P83" s="137">
        <f>IF('G011A (Temmuz)'!K83&lt;&gt;"",'G011A (Temmuz)'!K83,0)</f>
        <v>0</v>
      </c>
      <c r="Q83" s="136">
        <f>IF('G011A (Ağustos)'!C83&lt;&gt;"",'G011A (Ağustos)'!C83,0)</f>
        <v>0</v>
      </c>
      <c r="R83" s="137">
        <f>IF('G011A (Ağustos)'!K83&lt;&gt;"",'G011A (Ağustos)'!K83,0)</f>
        <v>0</v>
      </c>
      <c r="S83" s="136">
        <f>IF('G011A (Eylül)'!C83&lt;&gt;"",'G011A (Eylül)'!C83,0)</f>
        <v>0</v>
      </c>
      <c r="T83" s="137">
        <f>IF('G011A (Eylül)'!K83&lt;&gt;"",'G011A (Eylül)'!K83,0)</f>
        <v>0</v>
      </c>
      <c r="U83" s="136">
        <f>IF('G011A (Ekim)'!C83&lt;&gt;"",'G011A (Ekim)'!C83,0)</f>
        <v>0</v>
      </c>
      <c r="V83" s="137">
        <f>IF('G011A (Ekim)'!K83&lt;&gt;"",'G011A (Ekim)'!K83,0)</f>
        <v>0</v>
      </c>
      <c r="W83" s="136">
        <f>IF('G011A (Kasım)'!C83&lt;&gt;"",'G011A (Kasım)'!C83,0)</f>
        <v>0</v>
      </c>
      <c r="X83" s="137">
        <f>IF('G011A (Kasım)'!K83&lt;&gt;"",'G011A (Kasım)'!K83,0)</f>
        <v>0</v>
      </c>
      <c r="Y83" s="136">
        <f>IF('G011A (Aralık)'!C83&lt;&gt;"",'G011A (Aralık)'!C83,0)</f>
        <v>0</v>
      </c>
      <c r="Z83" s="137">
        <f>IF('G011A (Aralık)'!K83&lt;&gt;"",'G011A (Aralık)'!K83,0)</f>
        <v>0</v>
      </c>
      <c r="AA83" s="134">
        <f t="shared" si="34"/>
        <v>0</v>
      </c>
      <c r="AB83" s="135">
        <f t="shared" si="35"/>
        <v>0</v>
      </c>
      <c r="AC83" s="135">
        <f t="shared" si="36"/>
        <v>0</v>
      </c>
      <c r="AD83" s="138">
        <f t="shared" si="37"/>
        <v>0</v>
      </c>
      <c r="AF83" s="115">
        <f t="shared" si="38"/>
        <v>0</v>
      </c>
      <c r="AG83" s="115">
        <f t="shared" si="39"/>
        <v>0</v>
      </c>
      <c r="AH83" s="115">
        <f t="shared" si="40"/>
        <v>0</v>
      </c>
      <c r="AI83" s="115">
        <f t="shared" si="41"/>
        <v>0</v>
      </c>
      <c r="AJ83" s="115">
        <f t="shared" si="42"/>
        <v>0</v>
      </c>
      <c r="AK83" s="115">
        <f t="shared" si="43"/>
        <v>0</v>
      </c>
      <c r="AL83" s="115">
        <f t="shared" si="44"/>
        <v>0</v>
      </c>
      <c r="AM83" s="115">
        <f t="shared" si="45"/>
        <v>0</v>
      </c>
      <c r="AN83" s="115">
        <f t="shared" si="46"/>
        <v>0</v>
      </c>
      <c r="AO83" s="115">
        <f t="shared" si="47"/>
        <v>0</v>
      </c>
      <c r="AP83" s="115">
        <f t="shared" si="48"/>
        <v>0</v>
      </c>
      <c r="AQ83" s="115">
        <f t="shared" si="49"/>
        <v>0</v>
      </c>
      <c r="AR83" s="115">
        <f t="shared" si="50"/>
        <v>0</v>
      </c>
    </row>
    <row r="84" spans="1:46" x14ac:dyDescent="0.25">
      <c r="A84" s="244">
        <v>53</v>
      </c>
      <c r="B84" s="133" t="str">
        <f>IF('Proje ve Personel Bilgileri'!B66&gt;0,'Proje ve Personel Bilgileri'!B66,"")</f>
        <v/>
      </c>
      <c r="C84" s="134">
        <f>IF('G011A (Ocak)'!C84&lt;&gt;"",'G011A (Ocak)'!C84,0)</f>
        <v>0</v>
      </c>
      <c r="D84" s="135">
        <f>IF('G011A (Ocak)'!K84&lt;&gt;"",'G011A (Ocak)'!K84,0)</f>
        <v>0</v>
      </c>
      <c r="E84" s="136">
        <f>IF('G011A (Şubat)'!C84&lt;&gt;"",'G011A (Şubat)'!C84,0)</f>
        <v>0</v>
      </c>
      <c r="F84" s="137">
        <f>IF('G011A (Şubat)'!K84&lt;&gt;"",'G011A (Şubat)'!K84,0)</f>
        <v>0</v>
      </c>
      <c r="G84" s="136">
        <f>IF('G011A (Mart)'!C84&lt;&gt;"",'G011A (Mart)'!C84,0)</f>
        <v>0</v>
      </c>
      <c r="H84" s="137">
        <f>IF('G011A (Mart)'!K84&lt;&gt;"",'G011A (Mart)'!K84,0)</f>
        <v>0</v>
      </c>
      <c r="I84" s="136">
        <f>IF('G011A (Nisan)'!C84&lt;&gt;"",'G011A (Nisan)'!C84,0)</f>
        <v>0</v>
      </c>
      <c r="J84" s="137">
        <f>IF('G011A (Nisan)'!K84&lt;&gt;"",'G011A (Nisan)'!K84,0)</f>
        <v>0</v>
      </c>
      <c r="K84" s="136">
        <f>IF('G011A (Mayıs)'!C84&lt;&gt;"",'G011A (Mayıs)'!C84,0)</f>
        <v>0</v>
      </c>
      <c r="L84" s="137">
        <f>IF('G011A (Mayıs)'!K84&lt;&gt;"",'G011A (Mayıs)'!K84,0)</f>
        <v>0</v>
      </c>
      <c r="M84" s="136">
        <f>IF('G011A (Haziran)'!C84&lt;&gt;"",'G011A (Haziran)'!C84,0)</f>
        <v>0</v>
      </c>
      <c r="N84" s="137">
        <f>IF('G011A (Haziran)'!K84&lt;&gt;"",'G011A (Haziran)'!K84,0)</f>
        <v>0</v>
      </c>
      <c r="O84" s="136">
        <f>IF('G011A (Temmuz)'!C84&lt;&gt;"",'G011A (Temmuz)'!C84,0)</f>
        <v>0</v>
      </c>
      <c r="P84" s="137">
        <f>IF('G011A (Temmuz)'!K84&lt;&gt;"",'G011A (Temmuz)'!K84,0)</f>
        <v>0</v>
      </c>
      <c r="Q84" s="136">
        <f>IF('G011A (Ağustos)'!C84&lt;&gt;"",'G011A (Ağustos)'!C84,0)</f>
        <v>0</v>
      </c>
      <c r="R84" s="137">
        <f>IF('G011A (Ağustos)'!K84&lt;&gt;"",'G011A (Ağustos)'!K84,0)</f>
        <v>0</v>
      </c>
      <c r="S84" s="136">
        <f>IF('G011A (Eylül)'!C84&lt;&gt;"",'G011A (Eylül)'!C84,0)</f>
        <v>0</v>
      </c>
      <c r="T84" s="137">
        <f>IF('G011A (Eylül)'!K84&lt;&gt;"",'G011A (Eylül)'!K84,0)</f>
        <v>0</v>
      </c>
      <c r="U84" s="136">
        <f>IF('G011A (Ekim)'!C84&lt;&gt;"",'G011A (Ekim)'!C84,0)</f>
        <v>0</v>
      </c>
      <c r="V84" s="137">
        <f>IF('G011A (Ekim)'!K84&lt;&gt;"",'G011A (Ekim)'!K84,0)</f>
        <v>0</v>
      </c>
      <c r="W84" s="136">
        <f>IF('G011A (Kasım)'!C84&lt;&gt;"",'G011A (Kasım)'!C84,0)</f>
        <v>0</v>
      </c>
      <c r="X84" s="137">
        <f>IF('G011A (Kasım)'!K84&lt;&gt;"",'G011A (Kasım)'!K84,0)</f>
        <v>0</v>
      </c>
      <c r="Y84" s="136">
        <f>IF('G011A (Aralık)'!C84&lt;&gt;"",'G011A (Aralık)'!C84,0)</f>
        <v>0</v>
      </c>
      <c r="Z84" s="137">
        <f>IF('G011A (Aralık)'!K84&lt;&gt;"",'G011A (Aralık)'!K84,0)</f>
        <v>0</v>
      </c>
      <c r="AA84" s="134">
        <f t="shared" si="34"/>
        <v>0</v>
      </c>
      <c r="AB84" s="135">
        <f t="shared" si="35"/>
        <v>0</v>
      </c>
      <c r="AC84" s="135">
        <f t="shared" si="36"/>
        <v>0</v>
      </c>
      <c r="AD84" s="138">
        <f t="shared" si="37"/>
        <v>0</v>
      </c>
      <c r="AF84" s="115">
        <f t="shared" si="38"/>
        <v>0</v>
      </c>
      <c r="AG84" s="115">
        <f t="shared" si="39"/>
        <v>0</v>
      </c>
      <c r="AH84" s="115">
        <f t="shared" si="40"/>
        <v>0</v>
      </c>
      <c r="AI84" s="115">
        <f t="shared" si="41"/>
        <v>0</v>
      </c>
      <c r="AJ84" s="115">
        <f t="shared" si="42"/>
        <v>0</v>
      </c>
      <c r="AK84" s="115">
        <f t="shared" si="43"/>
        <v>0</v>
      </c>
      <c r="AL84" s="115">
        <f t="shared" si="44"/>
        <v>0</v>
      </c>
      <c r="AM84" s="115">
        <f t="shared" si="45"/>
        <v>0</v>
      </c>
      <c r="AN84" s="115">
        <f t="shared" si="46"/>
        <v>0</v>
      </c>
      <c r="AO84" s="115">
        <f t="shared" si="47"/>
        <v>0</v>
      </c>
      <c r="AP84" s="115">
        <f t="shared" si="48"/>
        <v>0</v>
      </c>
      <c r="AQ84" s="115">
        <f t="shared" si="49"/>
        <v>0</v>
      </c>
      <c r="AR84" s="115">
        <f t="shared" si="50"/>
        <v>0</v>
      </c>
    </row>
    <row r="85" spans="1:46" x14ac:dyDescent="0.25">
      <c r="A85" s="244">
        <v>54</v>
      </c>
      <c r="B85" s="133" t="str">
        <f>IF('Proje ve Personel Bilgileri'!B67&gt;0,'Proje ve Personel Bilgileri'!B67,"")</f>
        <v/>
      </c>
      <c r="C85" s="134">
        <f>IF('G011A (Ocak)'!C85&lt;&gt;"",'G011A (Ocak)'!C85,0)</f>
        <v>0</v>
      </c>
      <c r="D85" s="135">
        <f>IF('G011A (Ocak)'!K85&lt;&gt;"",'G011A (Ocak)'!K85,0)</f>
        <v>0</v>
      </c>
      <c r="E85" s="136">
        <f>IF('G011A (Şubat)'!C85&lt;&gt;"",'G011A (Şubat)'!C85,0)</f>
        <v>0</v>
      </c>
      <c r="F85" s="137">
        <f>IF('G011A (Şubat)'!K85&lt;&gt;"",'G011A (Şubat)'!K85,0)</f>
        <v>0</v>
      </c>
      <c r="G85" s="136">
        <f>IF('G011A (Mart)'!C85&lt;&gt;"",'G011A (Mart)'!C85,0)</f>
        <v>0</v>
      </c>
      <c r="H85" s="137">
        <f>IF('G011A (Mart)'!K85&lt;&gt;"",'G011A (Mart)'!K85,0)</f>
        <v>0</v>
      </c>
      <c r="I85" s="136">
        <f>IF('G011A (Nisan)'!C85&lt;&gt;"",'G011A (Nisan)'!C85,0)</f>
        <v>0</v>
      </c>
      <c r="J85" s="137">
        <f>IF('G011A (Nisan)'!K85&lt;&gt;"",'G011A (Nisan)'!K85,0)</f>
        <v>0</v>
      </c>
      <c r="K85" s="136">
        <f>IF('G011A (Mayıs)'!C85&lt;&gt;"",'G011A (Mayıs)'!C85,0)</f>
        <v>0</v>
      </c>
      <c r="L85" s="137">
        <f>IF('G011A (Mayıs)'!K85&lt;&gt;"",'G011A (Mayıs)'!K85,0)</f>
        <v>0</v>
      </c>
      <c r="M85" s="136">
        <f>IF('G011A (Haziran)'!C85&lt;&gt;"",'G011A (Haziran)'!C85,0)</f>
        <v>0</v>
      </c>
      <c r="N85" s="137">
        <f>IF('G011A (Haziran)'!K85&lt;&gt;"",'G011A (Haziran)'!K85,0)</f>
        <v>0</v>
      </c>
      <c r="O85" s="136">
        <f>IF('G011A (Temmuz)'!C85&lt;&gt;"",'G011A (Temmuz)'!C85,0)</f>
        <v>0</v>
      </c>
      <c r="P85" s="137">
        <f>IF('G011A (Temmuz)'!K85&lt;&gt;"",'G011A (Temmuz)'!K85,0)</f>
        <v>0</v>
      </c>
      <c r="Q85" s="136">
        <f>IF('G011A (Ağustos)'!C85&lt;&gt;"",'G011A (Ağustos)'!C85,0)</f>
        <v>0</v>
      </c>
      <c r="R85" s="137">
        <f>IF('G011A (Ağustos)'!K85&lt;&gt;"",'G011A (Ağustos)'!K85,0)</f>
        <v>0</v>
      </c>
      <c r="S85" s="136">
        <f>IF('G011A (Eylül)'!C85&lt;&gt;"",'G011A (Eylül)'!C85,0)</f>
        <v>0</v>
      </c>
      <c r="T85" s="137">
        <f>IF('G011A (Eylül)'!K85&lt;&gt;"",'G011A (Eylül)'!K85,0)</f>
        <v>0</v>
      </c>
      <c r="U85" s="136">
        <f>IF('G011A (Ekim)'!C85&lt;&gt;"",'G011A (Ekim)'!C85,0)</f>
        <v>0</v>
      </c>
      <c r="V85" s="137">
        <f>IF('G011A (Ekim)'!K85&lt;&gt;"",'G011A (Ekim)'!K85,0)</f>
        <v>0</v>
      </c>
      <c r="W85" s="136">
        <f>IF('G011A (Kasım)'!C85&lt;&gt;"",'G011A (Kasım)'!C85,0)</f>
        <v>0</v>
      </c>
      <c r="X85" s="137">
        <f>IF('G011A (Kasım)'!K85&lt;&gt;"",'G011A (Kasım)'!K85,0)</f>
        <v>0</v>
      </c>
      <c r="Y85" s="136">
        <f>IF('G011A (Aralık)'!C85&lt;&gt;"",'G011A (Aralık)'!C85,0)</f>
        <v>0</v>
      </c>
      <c r="Z85" s="137">
        <f>IF('G011A (Aralık)'!K85&lt;&gt;"",'G011A (Aralık)'!K85,0)</f>
        <v>0</v>
      </c>
      <c r="AA85" s="134">
        <f t="shared" si="34"/>
        <v>0</v>
      </c>
      <c r="AB85" s="135">
        <f t="shared" si="35"/>
        <v>0</v>
      </c>
      <c r="AC85" s="135">
        <f t="shared" si="36"/>
        <v>0</v>
      </c>
      <c r="AD85" s="138">
        <f t="shared" si="37"/>
        <v>0</v>
      </c>
      <c r="AF85" s="115">
        <f t="shared" si="38"/>
        <v>0</v>
      </c>
      <c r="AG85" s="115">
        <f t="shared" si="39"/>
        <v>0</v>
      </c>
      <c r="AH85" s="115">
        <f t="shared" si="40"/>
        <v>0</v>
      </c>
      <c r="AI85" s="115">
        <f t="shared" si="41"/>
        <v>0</v>
      </c>
      <c r="AJ85" s="115">
        <f t="shared" si="42"/>
        <v>0</v>
      </c>
      <c r="AK85" s="115">
        <f t="shared" si="43"/>
        <v>0</v>
      </c>
      <c r="AL85" s="115">
        <f t="shared" si="44"/>
        <v>0</v>
      </c>
      <c r="AM85" s="115">
        <f t="shared" si="45"/>
        <v>0</v>
      </c>
      <c r="AN85" s="115">
        <f t="shared" si="46"/>
        <v>0</v>
      </c>
      <c r="AO85" s="115">
        <f t="shared" si="47"/>
        <v>0</v>
      </c>
      <c r="AP85" s="115">
        <f t="shared" si="48"/>
        <v>0</v>
      </c>
      <c r="AQ85" s="115">
        <f t="shared" si="49"/>
        <v>0</v>
      </c>
      <c r="AR85" s="115">
        <f t="shared" si="50"/>
        <v>0</v>
      </c>
    </row>
    <row r="86" spans="1:46" x14ac:dyDescent="0.25">
      <c r="A86" s="244">
        <v>55</v>
      </c>
      <c r="B86" s="133" t="str">
        <f>IF('Proje ve Personel Bilgileri'!B68&gt;0,'Proje ve Personel Bilgileri'!B68,"")</f>
        <v/>
      </c>
      <c r="C86" s="134">
        <f>IF('G011A (Ocak)'!C86&lt;&gt;"",'G011A (Ocak)'!C86,0)</f>
        <v>0</v>
      </c>
      <c r="D86" s="135">
        <f>IF('G011A (Ocak)'!K86&lt;&gt;"",'G011A (Ocak)'!K86,0)</f>
        <v>0</v>
      </c>
      <c r="E86" s="136">
        <f>IF('G011A (Şubat)'!C86&lt;&gt;"",'G011A (Şubat)'!C86,0)</f>
        <v>0</v>
      </c>
      <c r="F86" s="137">
        <f>IF('G011A (Şubat)'!K86&lt;&gt;"",'G011A (Şubat)'!K86,0)</f>
        <v>0</v>
      </c>
      <c r="G86" s="136">
        <f>IF('G011A (Mart)'!C86&lt;&gt;"",'G011A (Mart)'!C86,0)</f>
        <v>0</v>
      </c>
      <c r="H86" s="137">
        <f>IF('G011A (Mart)'!K86&lt;&gt;"",'G011A (Mart)'!K86,0)</f>
        <v>0</v>
      </c>
      <c r="I86" s="136">
        <f>IF('G011A (Nisan)'!C86&lt;&gt;"",'G011A (Nisan)'!C86,0)</f>
        <v>0</v>
      </c>
      <c r="J86" s="137">
        <f>IF('G011A (Nisan)'!K86&lt;&gt;"",'G011A (Nisan)'!K86,0)</f>
        <v>0</v>
      </c>
      <c r="K86" s="136">
        <f>IF('G011A (Mayıs)'!C86&lt;&gt;"",'G011A (Mayıs)'!C86,0)</f>
        <v>0</v>
      </c>
      <c r="L86" s="137">
        <f>IF('G011A (Mayıs)'!K86&lt;&gt;"",'G011A (Mayıs)'!K86,0)</f>
        <v>0</v>
      </c>
      <c r="M86" s="136">
        <f>IF('G011A (Haziran)'!C86&lt;&gt;"",'G011A (Haziran)'!C86,0)</f>
        <v>0</v>
      </c>
      <c r="N86" s="137">
        <f>IF('G011A (Haziran)'!K86&lt;&gt;"",'G011A (Haziran)'!K86,0)</f>
        <v>0</v>
      </c>
      <c r="O86" s="136">
        <f>IF('G011A (Temmuz)'!C86&lt;&gt;"",'G011A (Temmuz)'!C86,0)</f>
        <v>0</v>
      </c>
      <c r="P86" s="137">
        <f>IF('G011A (Temmuz)'!K86&lt;&gt;"",'G011A (Temmuz)'!K86,0)</f>
        <v>0</v>
      </c>
      <c r="Q86" s="136">
        <f>IF('G011A (Ağustos)'!C86&lt;&gt;"",'G011A (Ağustos)'!C86,0)</f>
        <v>0</v>
      </c>
      <c r="R86" s="137">
        <f>IF('G011A (Ağustos)'!K86&lt;&gt;"",'G011A (Ağustos)'!K86,0)</f>
        <v>0</v>
      </c>
      <c r="S86" s="136">
        <f>IF('G011A (Eylül)'!C86&lt;&gt;"",'G011A (Eylül)'!C86,0)</f>
        <v>0</v>
      </c>
      <c r="T86" s="137">
        <f>IF('G011A (Eylül)'!K86&lt;&gt;"",'G011A (Eylül)'!K86,0)</f>
        <v>0</v>
      </c>
      <c r="U86" s="136">
        <f>IF('G011A (Ekim)'!C86&lt;&gt;"",'G011A (Ekim)'!C86,0)</f>
        <v>0</v>
      </c>
      <c r="V86" s="137">
        <f>IF('G011A (Ekim)'!K86&lt;&gt;"",'G011A (Ekim)'!K86,0)</f>
        <v>0</v>
      </c>
      <c r="W86" s="136">
        <f>IF('G011A (Kasım)'!C86&lt;&gt;"",'G011A (Kasım)'!C86,0)</f>
        <v>0</v>
      </c>
      <c r="X86" s="137">
        <f>IF('G011A (Kasım)'!K86&lt;&gt;"",'G011A (Kasım)'!K86,0)</f>
        <v>0</v>
      </c>
      <c r="Y86" s="136">
        <f>IF('G011A (Aralık)'!C86&lt;&gt;"",'G011A (Aralık)'!C86,0)</f>
        <v>0</v>
      </c>
      <c r="Z86" s="137">
        <f>IF('G011A (Aralık)'!K86&lt;&gt;"",'G011A (Aralık)'!K86,0)</f>
        <v>0</v>
      </c>
      <c r="AA86" s="134">
        <f t="shared" si="34"/>
        <v>0</v>
      </c>
      <c r="AB86" s="135">
        <f t="shared" si="35"/>
        <v>0</v>
      </c>
      <c r="AC86" s="135">
        <f t="shared" si="36"/>
        <v>0</v>
      </c>
      <c r="AD86" s="138">
        <f t="shared" si="37"/>
        <v>0</v>
      </c>
      <c r="AF86" s="115">
        <f t="shared" si="38"/>
        <v>0</v>
      </c>
      <c r="AG86" s="115">
        <f t="shared" si="39"/>
        <v>0</v>
      </c>
      <c r="AH86" s="115">
        <f t="shared" si="40"/>
        <v>0</v>
      </c>
      <c r="AI86" s="115">
        <f t="shared" si="41"/>
        <v>0</v>
      </c>
      <c r="AJ86" s="115">
        <f t="shared" si="42"/>
        <v>0</v>
      </c>
      <c r="AK86" s="115">
        <f t="shared" si="43"/>
        <v>0</v>
      </c>
      <c r="AL86" s="115">
        <f t="shared" si="44"/>
        <v>0</v>
      </c>
      <c r="AM86" s="115">
        <f t="shared" si="45"/>
        <v>0</v>
      </c>
      <c r="AN86" s="115">
        <f t="shared" si="46"/>
        <v>0</v>
      </c>
      <c r="AO86" s="115">
        <f t="shared" si="47"/>
        <v>0</v>
      </c>
      <c r="AP86" s="115">
        <f t="shared" si="48"/>
        <v>0</v>
      </c>
      <c r="AQ86" s="115">
        <f t="shared" si="49"/>
        <v>0</v>
      </c>
      <c r="AR86" s="115">
        <f t="shared" si="50"/>
        <v>0</v>
      </c>
    </row>
    <row r="87" spans="1:46" x14ac:dyDescent="0.25">
      <c r="A87" s="244">
        <v>56</v>
      </c>
      <c r="B87" s="133" t="str">
        <f>IF('Proje ve Personel Bilgileri'!B69&gt;0,'Proje ve Personel Bilgileri'!B69,"")</f>
        <v/>
      </c>
      <c r="C87" s="134">
        <f>IF('G011A (Ocak)'!C87&lt;&gt;"",'G011A (Ocak)'!C87,0)</f>
        <v>0</v>
      </c>
      <c r="D87" s="135">
        <f>IF('G011A (Ocak)'!K87&lt;&gt;"",'G011A (Ocak)'!K87,0)</f>
        <v>0</v>
      </c>
      <c r="E87" s="136">
        <f>IF('G011A (Şubat)'!C87&lt;&gt;"",'G011A (Şubat)'!C87,0)</f>
        <v>0</v>
      </c>
      <c r="F87" s="137">
        <f>IF('G011A (Şubat)'!K87&lt;&gt;"",'G011A (Şubat)'!K87,0)</f>
        <v>0</v>
      </c>
      <c r="G87" s="136">
        <f>IF('G011A (Mart)'!C87&lt;&gt;"",'G011A (Mart)'!C87,0)</f>
        <v>0</v>
      </c>
      <c r="H87" s="137">
        <f>IF('G011A (Mart)'!K87&lt;&gt;"",'G011A (Mart)'!K87,0)</f>
        <v>0</v>
      </c>
      <c r="I87" s="136">
        <f>IF('G011A (Nisan)'!C87&lt;&gt;"",'G011A (Nisan)'!C87,0)</f>
        <v>0</v>
      </c>
      <c r="J87" s="137">
        <f>IF('G011A (Nisan)'!K87&lt;&gt;"",'G011A (Nisan)'!K87,0)</f>
        <v>0</v>
      </c>
      <c r="K87" s="136">
        <f>IF('G011A (Mayıs)'!C87&lt;&gt;"",'G011A (Mayıs)'!C87,0)</f>
        <v>0</v>
      </c>
      <c r="L87" s="137">
        <f>IF('G011A (Mayıs)'!K87&lt;&gt;"",'G011A (Mayıs)'!K87,0)</f>
        <v>0</v>
      </c>
      <c r="M87" s="136">
        <f>IF('G011A (Haziran)'!C87&lt;&gt;"",'G011A (Haziran)'!C87,0)</f>
        <v>0</v>
      </c>
      <c r="N87" s="137">
        <f>IF('G011A (Haziran)'!K87&lt;&gt;"",'G011A (Haziran)'!K87,0)</f>
        <v>0</v>
      </c>
      <c r="O87" s="136">
        <f>IF('G011A (Temmuz)'!C87&lt;&gt;"",'G011A (Temmuz)'!C87,0)</f>
        <v>0</v>
      </c>
      <c r="P87" s="137">
        <f>IF('G011A (Temmuz)'!K87&lt;&gt;"",'G011A (Temmuz)'!K87,0)</f>
        <v>0</v>
      </c>
      <c r="Q87" s="136">
        <f>IF('G011A (Ağustos)'!C87&lt;&gt;"",'G011A (Ağustos)'!C87,0)</f>
        <v>0</v>
      </c>
      <c r="R87" s="137">
        <f>IF('G011A (Ağustos)'!K87&lt;&gt;"",'G011A (Ağustos)'!K87,0)</f>
        <v>0</v>
      </c>
      <c r="S87" s="136">
        <f>IF('G011A (Eylül)'!C87&lt;&gt;"",'G011A (Eylül)'!C87,0)</f>
        <v>0</v>
      </c>
      <c r="T87" s="137">
        <f>IF('G011A (Eylül)'!K87&lt;&gt;"",'G011A (Eylül)'!K87,0)</f>
        <v>0</v>
      </c>
      <c r="U87" s="136">
        <f>IF('G011A (Ekim)'!C87&lt;&gt;"",'G011A (Ekim)'!C87,0)</f>
        <v>0</v>
      </c>
      <c r="V87" s="137">
        <f>IF('G011A (Ekim)'!K87&lt;&gt;"",'G011A (Ekim)'!K87,0)</f>
        <v>0</v>
      </c>
      <c r="W87" s="136">
        <f>IF('G011A (Kasım)'!C87&lt;&gt;"",'G011A (Kasım)'!C87,0)</f>
        <v>0</v>
      </c>
      <c r="X87" s="137">
        <f>IF('G011A (Kasım)'!K87&lt;&gt;"",'G011A (Kasım)'!K87,0)</f>
        <v>0</v>
      </c>
      <c r="Y87" s="136">
        <f>IF('G011A (Aralık)'!C87&lt;&gt;"",'G011A (Aralık)'!C87,0)</f>
        <v>0</v>
      </c>
      <c r="Z87" s="137">
        <f>IF('G011A (Aralık)'!K87&lt;&gt;"",'G011A (Aralık)'!K87,0)</f>
        <v>0</v>
      </c>
      <c r="AA87" s="134">
        <f t="shared" si="34"/>
        <v>0</v>
      </c>
      <c r="AB87" s="135">
        <f t="shared" si="35"/>
        <v>0</v>
      </c>
      <c r="AC87" s="135">
        <f t="shared" si="36"/>
        <v>0</v>
      </c>
      <c r="AD87" s="138">
        <f t="shared" si="37"/>
        <v>0</v>
      </c>
      <c r="AF87" s="115">
        <f t="shared" si="38"/>
        <v>0</v>
      </c>
      <c r="AG87" s="115">
        <f t="shared" si="39"/>
        <v>0</v>
      </c>
      <c r="AH87" s="115">
        <f t="shared" si="40"/>
        <v>0</v>
      </c>
      <c r="AI87" s="115">
        <f t="shared" si="41"/>
        <v>0</v>
      </c>
      <c r="AJ87" s="115">
        <f t="shared" si="42"/>
        <v>0</v>
      </c>
      <c r="AK87" s="115">
        <f t="shared" si="43"/>
        <v>0</v>
      </c>
      <c r="AL87" s="115">
        <f t="shared" si="44"/>
        <v>0</v>
      </c>
      <c r="AM87" s="115">
        <f t="shared" si="45"/>
        <v>0</v>
      </c>
      <c r="AN87" s="115">
        <f t="shared" si="46"/>
        <v>0</v>
      </c>
      <c r="AO87" s="115">
        <f t="shared" si="47"/>
        <v>0</v>
      </c>
      <c r="AP87" s="115">
        <f t="shared" si="48"/>
        <v>0</v>
      </c>
      <c r="AQ87" s="115">
        <f t="shared" si="49"/>
        <v>0</v>
      </c>
      <c r="AR87" s="115">
        <f t="shared" si="50"/>
        <v>0</v>
      </c>
    </row>
    <row r="88" spans="1:46" x14ac:dyDescent="0.25">
      <c r="A88" s="244">
        <v>57</v>
      </c>
      <c r="B88" s="133" t="str">
        <f>IF('Proje ve Personel Bilgileri'!B70&gt;0,'Proje ve Personel Bilgileri'!B70,"")</f>
        <v/>
      </c>
      <c r="C88" s="134">
        <f>IF('G011A (Ocak)'!C88&lt;&gt;"",'G011A (Ocak)'!C88,0)</f>
        <v>0</v>
      </c>
      <c r="D88" s="135">
        <f>IF('G011A (Ocak)'!K88&lt;&gt;"",'G011A (Ocak)'!K88,0)</f>
        <v>0</v>
      </c>
      <c r="E88" s="136">
        <f>IF('G011A (Şubat)'!C88&lt;&gt;"",'G011A (Şubat)'!C88,0)</f>
        <v>0</v>
      </c>
      <c r="F88" s="137">
        <f>IF('G011A (Şubat)'!K88&lt;&gt;"",'G011A (Şubat)'!K88,0)</f>
        <v>0</v>
      </c>
      <c r="G88" s="136">
        <f>IF('G011A (Mart)'!C88&lt;&gt;"",'G011A (Mart)'!C88,0)</f>
        <v>0</v>
      </c>
      <c r="H88" s="137">
        <f>IF('G011A (Mart)'!K88&lt;&gt;"",'G011A (Mart)'!K88,0)</f>
        <v>0</v>
      </c>
      <c r="I88" s="136">
        <f>IF('G011A (Nisan)'!C88&lt;&gt;"",'G011A (Nisan)'!C88,0)</f>
        <v>0</v>
      </c>
      <c r="J88" s="137">
        <f>IF('G011A (Nisan)'!K88&lt;&gt;"",'G011A (Nisan)'!K88,0)</f>
        <v>0</v>
      </c>
      <c r="K88" s="136">
        <f>IF('G011A (Mayıs)'!C88&lt;&gt;"",'G011A (Mayıs)'!C88,0)</f>
        <v>0</v>
      </c>
      <c r="L88" s="137">
        <f>IF('G011A (Mayıs)'!K88&lt;&gt;"",'G011A (Mayıs)'!K88,0)</f>
        <v>0</v>
      </c>
      <c r="M88" s="136">
        <f>IF('G011A (Haziran)'!C88&lt;&gt;"",'G011A (Haziran)'!C88,0)</f>
        <v>0</v>
      </c>
      <c r="N88" s="137">
        <f>IF('G011A (Haziran)'!K88&lt;&gt;"",'G011A (Haziran)'!K88,0)</f>
        <v>0</v>
      </c>
      <c r="O88" s="136">
        <f>IF('G011A (Temmuz)'!C88&lt;&gt;"",'G011A (Temmuz)'!C88,0)</f>
        <v>0</v>
      </c>
      <c r="P88" s="137">
        <f>IF('G011A (Temmuz)'!K88&lt;&gt;"",'G011A (Temmuz)'!K88,0)</f>
        <v>0</v>
      </c>
      <c r="Q88" s="136">
        <f>IF('G011A (Ağustos)'!C88&lt;&gt;"",'G011A (Ağustos)'!C88,0)</f>
        <v>0</v>
      </c>
      <c r="R88" s="137">
        <f>IF('G011A (Ağustos)'!K88&lt;&gt;"",'G011A (Ağustos)'!K88,0)</f>
        <v>0</v>
      </c>
      <c r="S88" s="136">
        <f>IF('G011A (Eylül)'!C88&lt;&gt;"",'G011A (Eylül)'!C88,0)</f>
        <v>0</v>
      </c>
      <c r="T88" s="137">
        <f>IF('G011A (Eylül)'!K88&lt;&gt;"",'G011A (Eylül)'!K88,0)</f>
        <v>0</v>
      </c>
      <c r="U88" s="136">
        <f>IF('G011A (Ekim)'!C88&lt;&gt;"",'G011A (Ekim)'!C88,0)</f>
        <v>0</v>
      </c>
      <c r="V88" s="137">
        <f>IF('G011A (Ekim)'!K88&lt;&gt;"",'G011A (Ekim)'!K88,0)</f>
        <v>0</v>
      </c>
      <c r="W88" s="136">
        <f>IF('G011A (Kasım)'!C88&lt;&gt;"",'G011A (Kasım)'!C88,0)</f>
        <v>0</v>
      </c>
      <c r="X88" s="137">
        <f>IF('G011A (Kasım)'!K88&lt;&gt;"",'G011A (Kasım)'!K88,0)</f>
        <v>0</v>
      </c>
      <c r="Y88" s="136">
        <f>IF('G011A (Aralık)'!C88&lt;&gt;"",'G011A (Aralık)'!C88,0)</f>
        <v>0</v>
      </c>
      <c r="Z88" s="137">
        <f>IF('G011A (Aralık)'!K88&lt;&gt;"",'G011A (Aralık)'!K88,0)</f>
        <v>0</v>
      </c>
      <c r="AA88" s="134">
        <f t="shared" si="34"/>
        <v>0</v>
      </c>
      <c r="AB88" s="135">
        <f t="shared" si="35"/>
        <v>0</v>
      </c>
      <c r="AC88" s="135">
        <f t="shared" si="36"/>
        <v>0</v>
      </c>
      <c r="AD88" s="138">
        <f t="shared" si="37"/>
        <v>0</v>
      </c>
      <c r="AF88" s="115">
        <f t="shared" si="38"/>
        <v>0</v>
      </c>
      <c r="AG88" s="115">
        <f t="shared" si="39"/>
        <v>0</v>
      </c>
      <c r="AH88" s="115">
        <f t="shared" si="40"/>
        <v>0</v>
      </c>
      <c r="AI88" s="115">
        <f t="shared" si="41"/>
        <v>0</v>
      </c>
      <c r="AJ88" s="115">
        <f t="shared" si="42"/>
        <v>0</v>
      </c>
      <c r="AK88" s="115">
        <f t="shared" si="43"/>
        <v>0</v>
      </c>
      <c r="AL88" s="115">
        <f t="shared" si="44"/>
        <v>0</v>
      </c>
      <c r="AM88" s="115">
        <f t="shared" si="45"/>
        <v>0</v>
      </c>
      <c r="AN88" s="115">
        <f t="shared" si="46"/>
        <v>0</v>
      </c>
      <c r="AO88" s="115">
        <f t="shared" si="47"/>
        <v>0</v>
      </c>
      <c r="AP88" s="115">
        <f t="shared" si="48"/>
        <v>0</v>
      </c>
      <c r="AQ88" s="115">
        <f t="shared" si="49"/>
        <v>0</v>
      </c>
      <c r="AR88" s="115">
        <f t="shared" si="50"/>
        <v>0</v>
      </c>
    </row>
    <row r="89" spans="1:46" x14ac:dyDescent="0.25">
      <c r="A89" s="244">
        <v>58</v>
      </c>
      <c r="B89" s="133" t="str">
        <f>IF('Proje ve Personel Bilgileri'!B71&gt;0,'Proje ve Personel Bilgileri'!B71,"")</f>
        <v/>
      </c>
      <c r="C89" s="134">
        <f>IF('G011A (Ocak)'!C89&lt;&gt;"",'G011A (Ocak)'!C89,0)</f>
        <v>0</v>
      </c>
      <c r="D89" s="135">
        <f>IF('G011A (Ocak)'!K89&lt;&gt;"",'G011A (Ocak)'!K89,0)</f>
        <v>0</v>
      </c>
      <c r="E89" s="136">
        <f>IF('G011A (Şubat)'!C89&lt;&gt;"",'G011A (Şubat)'!C89,0)</f>
        <v>0</v>
      </c>
      <c r="F89" s="137">
        <f>IF('G011A (Şubat)'!K89&lt;&gt;"",'G011A (Şubat)'!K89,0)</f>
        <v>0</v>
      </c>
      <c r="G89" s="136">
        <f>IF('G011A (Mart)'!C89&lt;&gt;"",'G011A (Mart)'!C89,0)</f>
        <v>0</v>
      </c>
      <c r="H89" s="137">
        <f>IF('G011A (Mart)'!K89&lt;&gt;"",'G011A (Mart)'!K89,0)</f>
        <v>0</v>
      </c>
      <c r="I89" s="136">
        <f>IF('G011A (Nisan)'!C89&lt;&gt;"",'G011A (Nisan)'!C89,0)</f>
        <v>0</v>
      </c>
      <c r="J89" s="137">
        <f>IF('G011A (Nisan)'!K89&lt;&gt;"",'G011A (Nisan)'!K89,0)</f>
        <v>0</v>
      </c>
      <c r="K89" s="136">
        <f>IF('G011A (Mayıs)'!C89&lt;&gt;"",'G011A (Mayıs)'!C89,0)</f>
        <v>0</v>
      </c>
      <c r="L89" s="137">
        <f>IF('G011A (Mayıs)'!K89&lt;&gt;"",'G011A (Mayıs)'!K89,0)</f>
        <v>0</v>
      </c>
      <c r="M89" s="136">
        <f>IF('G011A (Haziran)'!C89&lt;&gt;"",'G011A (Haziran)'!C89,0)</f>
        <v>0</v>
      </c>
      <c r="N89" s="137">
        <f>IF('G011A (Haziran)'!K89&lt;&gt;"",'G011A (Haziran)'!K89,0)</f>
        <v>0</v>
      </c>
      <c r="O89" s="136">
        <f>IF('G011A (Temmuz)'!C89&lt;&gt;"",'G011A (Temmuz)'!C89,0)</f>
        <v>0</v>
      </c>
      <c r="P89" s="137">
        <f>IF('G011A (Temmuz)'!K89&lt;&gt;"",'G011A (Temmuz)'!K89,0)</f>
        <v>0</v>
      </c>
      <c r="Q89" s="136">
        <f>IF('G011A (Ağustos)'!C89&lt;&gt;"",'G011A (Ağustos)'!C89,0)</f>
        <v>0</v>
      </c>
      <c r="R89" s="137">
        <f>IF('G011A (Ağustos)'!K89&lt;&gt;"",'G011A (Ağustos)'!K89,0)</f>
        <v>0</v>
      </c>
      <c r="S89" s="136">
        <f>IF('G011A (Eylül)'!C89&lt;&gt;"",'G011A (Eylül)'!C89,0)</f>
        <v>0</v>
      </c>
      <c r="T89" s="137">
        <f>IF('G011A (Eylül)'!K89&lt;&gt;"",'G011A (Eylül)'!K89,0)</f>
        <v>0</v>
      </c>
      <c r="U89" s="136">
        <f>IF('G011A (Ekim)'!C89&lt;&gt;"",'G011A (Ekim)'!C89,0)</f>
        <v>0</v>
      </c>
      <c r="V89" s="137">
        <f>IF('G011A (Ekim)'!K89&lt;&gt;"",'G011A (Ekim)'!K89,0)</f>
        <v>0</v>
      </c>
      <c r="W89" s="136">
        <f>IF('G011A (Kasım)'!C89&lt;&gt;"",'G011A (Kasım)'!C89,0)</f>
        <v>0</v>
      </c>
      <c r="X89" s="137">
        <f>IF('G011A (Kasım)'!K89&lt;&gt;"",'G011A (Kasım)'!K89,0)</f>
        <v>0</v>
      </c>
      <c r="Y89" s="136">
        <f>IF('G011A (Aralık)'!C89&lt;&gt;"",'G011A (Aralık)'!C89,0)</f>
        <v>0</v>
      </c>
      <c r="Z89" s="137">
        <f>IF('G011A (Aralık)'!K89&lt;&gt;"",'G011A (Aralık)'!K89,0)</f>
        <v>0</v>
      </c>
      <c r="AA89" s="134">
        <f t="shared" si="34"/>
        <v>0</v>
      </c>
      <c r="AB89" s="135">
        <f t="shared" si="35"/>
        <v>0</v>
      </c>
      <c r="AC89" s="135">
        <f t="shared" si="36"/>
        <v>0</v>
      </c>
      <c r="AD89" s="138">
        <f t="shared" si="37"/>
        <v>0</v>
      </c>
      <c r="AF89" s="115">
        <f t="shared" si="38"/>
        <v>0</v>
      </c>
      <c r="AG89" s="115">
        <f t="shared" si="39"/>
        <v>0</v>
      </c>
      <c r="AH89" s="115">
        <f t="shared" si="40"/>
        <v>0</v>
      </c>
      <c r="AI89" s="115">
        <f t="shared" si="41"/>
        <v>0</v>
      </c>
      <c r="AJ89" s="115">
        <f t="shared" si="42"/>
        <v>0</v>
      </c>
      <c r="AK89" s="115">
        <f t="shared" si="43"/>
        <v>0</v>
      </c>
      <c r="AL89" s="115">
        <f t="shared" si="44"/>
        <v>0</v>
      </c>
      <c r="AM89" s="115">
        <f t="shared" si="45"/>
        <v>0</v>
      </c>
      <c r="AN89" s="115">
        <f t="shared" si="46"/>
        <v>0</v>
      </c>
      <c r="AO89" s="115">
        <f t="shared" si="47"/>
        <v>0</v>
      </c>
      <c r="AP89" s="115">
        <f t="shared" si="48"/>
        <v>0</v>
      </c>
      <c r="AQ89" s="115">
        <f t="shared" si="49"/>
        <v>0</v>
      </c>
      <c r="AR89" s="115">
        <f t="shared" si="50"/>
        <v>0</v>
      </c>
    </row>
    <row r="90" spans="1:46" x14ac:dyDescent="0.25">
      <c r="A90" s="244">
        <v>59</v>
      </c>
      <c r="B90" s="133" t="str">
        <f>IF('Proje ve Personel Bilgileri'!B72&gt;0,'Proje ve Personel Bilgileri'!B72,"")</f>
        <v/>
      </c>
      <c r="C90" s="134">
        <f>IF('G011A (Ocak)'!C90&lt;&gt;"",'G011A (Ocak)'!C90,0)</f>
        <v>0</v>
      </c>
      <c r="D90" s="135">
        <f>IF('G011A (Ocak)'!K90&lt;&gt;"",'G011A (Ocak)'!K90,0)</f>
        <v>0</v>
      </c>
      <c r="E90" s="136">
        <f>IF('G011A (Şubat)'!C90&lt;&gt;"",'G011A (Şubat)'!C90,0)</f>
        <v>0</v>
      </c>
      <c r="F90" s="137">
        <f>IF('G011A (Şubat)'!K90&lt;&gt;"",'G011A (Şubat)'!K90,0)</f>
        <v>0</v>
      </c>
      <c r="G90" s="136">
        <f>IF('G011A (Mart)'!C90&lt;&gt;"",'G011A (Mart)'!C90,0)</f>
        <v>0</v>
      </c>
      <c r="H90" s="137">
        <f>IF('G011A (Mart)'!K90&lt;&gt;"",'G011A (Mart)'!K90,0)</f>
        <v>0</v>
      </c>
      <c r="I90" s="136">
        <f>IF('G011A (Nisan)'!C90&lt;&gt;"",'G011A (Nisan)'!C90,0)</f>
        <v>0</v>
      </c>
      <c r="J90" s="137">
        <f>IF('G011A (Nisan)'!K90&lt;&gt;"",'G011A (Nisan)'!K90,0)</f>
        <v>0</v>
      </c>
      <c r="K90" s="136">
        <f>IF('G011A (Mayıs)'!C90&lt;&gt;"",'G011A (Mayıs)'!C90,0)</f>
        <v>0</v>
      </c>
      <c r="L90" s="137">
        <f>IF('G011A (Mayıs)'!K90&lt;&gt;"",'G011A (Mayıs)'!K90,0)</f>
        <v>0</v>
      </c>
      <c r="M90" s="136">
        <f>IF('G011A (Haziran)'!C90&lt;&gt;"",'G011A (Haziran)'!C90,0)</f>
        <v>0</v>
      </c>
      <c r="N90" s="137">
        <f>IF('G011A (Haziran)'!K90&lt;&gt;"",'G011A (Haziran)'!K90,0)</f>
        <v>0</v>
      </c>
      <c r="O90" s="136">
        <f>IF('G011A (Temmuz)'!C90&lt;&gt;"",'G011A (Temmuz)'!C90,0)</f>
        <v>0</v>
      </c>
      <c r="P90" s="137">
        <f>IF('G011A (Temmuz)'!K90&lt;&gt;"",'G011A (Temmuz)'!K90,0)</f>
        <v>0</v>
      </c>
      <c r="Q90" s="136">
        <f>IF('G011A (Ağustos)'!C90&lt;&gt;"",'G011A (Ağustos)'!C90,0)</f>
        <v>0</v>
      </c>
      <c r="R90" s="137">
        <f>IF('G011A (Ağustos)'!K90&lt;&gt;"",'G011A (Ağustos)'!K90,0)</f>
        <v>0</v>
      </c>
      <c r="S90" s="136">
        <f>IF('G011A (Eylül)'!C90&lt;&gt;"",'G011A (Eylül)'!C90,0)</f>
        <v>0</v>
      </c>
      <c r="T90" s="137">
        <f>IF('G011A (Eylül)'!K90&lt;&gt;"",'G011A (Eylül)'!K90,0)</f>
        <v>0</v>
      </c>
      <c r="U90" s="136">
        <f>IF('G011A (Ekim)'!C90&lt;&gt;"",'G011A (Ekim)'!C90,0)</f>
        <v>0</v>
      </c>
      <c r="V90" s="137">
        <f>IF('G011A (Ekim)'!K90&lt;&gt;"",'G011A (Ekim)'!K90,0)</f>
        <v>0</v>
      </c>
      <c r="W90" s="136">
        <f>IF('G011A (Kasım)'!C90&lt;&gt;"",'G011A (Kasım)'!C90,0)</f>
        <v>0</v>
      </c>
      <c r="X90" s="137">
        <f>IF('G011A (Kasım)'!K90&lt;&gt;"",'G011A (Kasım)'!K90,0)</f>
        <v>0</v>
      </c>
      <c r="Y90" s="136">
        <f>IF('G011A (Aralık)'!C90&lt;&gt;"",'G011A (Aralık)'!C90,0)</f>
        <v>0</v>
      </c>
      <c r="Z90" s="137">
        <f>IF('G011A (Aralık)'!K90&lt;&gt;"",'G011A (Aralık)'!K90,0)</f>
        <v>0</v>
      </c>
      <c r="AA90" s="134">
        <f t="shared" si="34"/>
        <v>0</v>
      </c>
      <c r="AB90" s="135">
        <f t="shared" si="35"/>
        <v>0</v>
      </c>
      <c r="AC90" s="135">
        <f t="shared" si="36"/>
        <v>0</v>
      </c>
      <c r="AD90" s="138">
        <f t="shared" si="37"/>
        <v>0</v>
      </c>
      <c r="AF90" s="115">
        <f t="shared" si="38"/>
        <v>0</v>
      </c>
      <c r="AG90" s="115">
        <f t="shared" si="39"/>
        <v>0</v>
      </c>
      <c r="AH90" s="115">
        <f t="shared" si="40"/>
        <v>0</v>
      </c>
      <c r="AI90" s="115">
        <f t="shared" si="41"/>
        <v>0</v>
      </c>
      <c r="AJ90" s="115">
        <f t="shared" si="42"/>
        <v>0</v>
      </c>
      <c r="AK90" s="115">
        <f t="shared" si="43"/>
        <v>0</v>
      </c>
      <c r="AL90" s="115">
        <f t="shared" si="44"/>
        <v>0</v>
      </c>
      <c r="AM90" s="115">
        <f t="shared" si="45"/>
        <v>0</v>
      </c>
      <c r="AN90" s="115">
        <f t="shared" si="46"/>
        <v>0</v>
      </c>
      <c r="AO90" s="115">
        <f t="shared" si="47"/>
        <v>0</v>
      </c>
      <c r="AP90" s="115">
        <f t="shared" si="48"/>
        <v>0</v>
      </c>
      <c r="AQ90" s="115">
        <f t="shared" si="49"/>
        <v>0</v>
      </c>
      <c r="AR90" s="115">
        <f t="shared" si="50"/>
        <v>0</v>
      </c>
    </row>
    <row r="91" spans="1:46" ht="14.95" thickBot="1" x14ac:dyDescent="0.3">
      <c r="A91" s="245">
        <v>60</v>
      </c>
      <c r="B91" s="139" t="str">
        <f>IF('Proje ve Personel Bilgileri'!B73&gt;0,'Proje ve Personel Bilgileri'!B73,"")</f>
        <v/>
      </c>
      <c r="C91" s="140">
        <f>IF('G011A (Ocak)'!C91&lt;&gt;"",'G011A (Ocak)'!C91,0)</f>
        <v>0</v>
      </c>
      <c r="D91" s="141">
        <f>IF('G011A (Ocak)'!K91&lt;&gt;"",'G011A (Ocak)'!K91,0)</f>
        <v>0</v>
      </c>
      <c r="E91" s="142">
        <f>IF('G011A (Şubat)'!C91&lt;&gt;"",'G011A (Şubat)'!C91,0)</f>
        <v>0</v>
      </c>
      <c r="F91" s="143">
        <f>IF('G011A (Şubat)'!K91&lt;&gt;"",'G011A (Şubat)'!K91,0)</f>
        <v>0</v>
      </c>
      <c r="G91" s="142">
        <f>IF('G011A (Mart)'!C91&lt;&gt;"",'G011A (Mart)'!C91,0)</f>
        <v>0</v>
      </c>
      <c r="H91" s="143">
        <f>IF('G011A (Mart)'!K91&lt;&gt;"",'G011A (Mart)'!K91,0)</f>
        <v>0</v>
      </c>
      <c r="I91" s="142">
        <f>IF('G011A (Nisan)'!C91&lt;&gt;"",'G011A (Nisan)'!C91,0)</f>
        <v>0</v>
      </c>
      <c r="J91" s="143">
        <f>IF('G011A (Nisan)'!K91&lt;&gt;"",'G011A (Nisan)'!K91,0)</f>
        <v>0</v>
      </c>
      <c r="K91" s="142">
        <f>IF('G011A (Mayıs)'!C91&lt;&gt;"",'G011A (Mayıs)'!C91,0)</f>
        <v>0</v>
      </c>
      <c r="L91" s="143">
        <f>IF('G011A (Mayıs)'!K91&lt;&gt;"",'G011A (Mayıs)'!K91,0)</f>
        <v>0</v>
      </c>
      <c r="M91" s="142">
        <f>IF('G011A (Haziran)'!C91&lt;&gt;"",'G011A (Haziran)'!C91,0)</f>
        <v>0</v>
      </c>
      <c r="N91" s="143">
        <f>IF('G011A (Haziran)'!K91&lt;&gt;"",'G011A (Haziran)'!K91,0)</f>
        <v>0</v>
      </c>
      <c r="O91" s="142">
        <f>IF('G011A (Temmuz)'!C91&lt;&gt;"",'G011A (Temmuz)'!C91,0)</f>
        <v>0</v>
      </c>
      <c r="P91" s="143">
        <f>IF('G011A (Temmuz)'!K91&lt;&gt;"",'G011A (Temmuz)'!K91,0)</f>
        <v>0</v>
      </c>
      <c r="Q91" s="142">
        <f>IF('G011A (Ağustos)'!C91&lt;&gt;"",'G011A (Ağustos)'!C91,0)</f>
        <v>0</v>
      </c>
      <c r="R91" s="143">
        <f>IF('G011A (Ağustos)'!K91&lt;&gt;"",'G011A (Ağustos)'!K91,0)</f>
        <v>0</v>
      </c>
      <c r="S91" s="142">
        <f>IF('G011A (Eylül)'!C91&lt;&gt;"",'G011A (Eylül)'!C91,0)</f>
        <v>0</v>
      </c>
      <c r="T91" s="143">
        <f>IF('G011A (Eylül)'!K91&lt;&gt;"",'G011A (Eylül)'!K91,0)</f>
        <v>0</v>
      </c>
      <c r="U91" s="142">
        <f>IF('G011A (Ekim)'!C91&lt;&gt;"",'G011A (Ekim)'!C91,0)</f>
        <v>0</v>
      </c>
      <c r="V91" s="143">
        <f>IF('G011A (Ekim)'!K91&lt;&gt;"",'G011A (Ekim)'!K91,0)</f>
        <v>0</v>
      </c>
      <c r="W91" s="142">
        <f>IF('G011A (Kasım)'!C91&lt;&gt;"",'G011A (Kasım)'!C91,0)</f>
        <v>0</v>
      </c>
      <c r="X91" s="143">
        <f>IF('G011A (Kasım)'!K91&lt;&gt;"",'G011A (Kasım)'!K91,0)</f>
        <v>0</v>
      </c>
      <c r="Y91" s="142">
        <f>IF('G011A (Aralık)'!C91&lt;&gt;"",'G011A (Aralık)'!C91,0)</f>
        <v>0</v>
      </c>
      <c r="Z91" s="143">
        <f>IF('G011A (Aralık)'!K91&lt;&gt;"",'G011A (Aralık)'!K91,0)</f>
        <v>0</v>
      </c>
      <c r="AA91" s="140">
        <f t="shared" si="34"/>
        <v>0</v>
      </c>
      <c r="AB91" s="141">
        <f t="shared" si="35"/>
        <v>0</v>
      </c>
      <c r="AC91" s="141">
        <f t="shared" si="36"/>
        <v>0</v>
      </c>
      <c r="AD91" s="144">
        <f t="shared" si="37"/>
        <v>0</v>
      </c>
      <c r="AF91" s="115">
        <f t="shared" si="38"/>
        <v>0</v>
      </c>
      <c r="AG91" s="115">
        <f t="shared" si="39"/>
        <v>0</v>
      </c>
      <c r="AH91" s="115">
        <f t="shared" si="40"/>
        <v>0</v>
      </c>
      <c r="AI91" s="115">
        <f t="shared" si="41"/>
        <v>0</v>
      </c>
      <c r="AJ91" s="115">
        <f t="shared" si="42"/>
        <v>0</v>
      </c>
      <c r="AK91" s="115">
        <f t="shared" si="43"/>
        <v>0</v>
      </c>
      <c r="AL91" s="115">
        <f t="shared" si="44"/>
        <v>0</v>
      </c>
      <c r="AM91" s="115">
        <f t="shared" si="45"/>
        <v>0</v>
      </c>
      <c r="AN91" s="115">
        <f t="shared" si="46"/>
        <v>0</v>
      </c>
      <c r="AO91" s="115">
        <f t="shared" si="47"/>
        <v>0</v>
      </c>
      <c r="AP91" s="115">
        <f t="shared" si="48"/>
        <v>0</v>
      </c>
      <c r="AQ91" s="115">
        <f t="shared" si="49"/>
        <v>0</v>
      </c>
      <c r="AR91" s="115">
        <f t="shared" si="50"/>
        <v>0</v>
      </c>
      <c r="AT91" s="115">
        <f>IF(SUM(AA72:AA91)&gt;0,1,0)</f>
        <v>0</v>
      </c>
    </row>
    <row r="92" spans="1:46" x14ac:dyDescent="0.25">
      <c r="B92" s="246"/>
      <c r="C92" s="246"/>
      <c r="D92" s="246"/>
      <c r="E92" s="246"/>
      <c r="F92" s="246"/>
      <c r="G92" s="246"/>
      <c r="H92" s="246"/>
      <c r="I92" s="246"/>
      <c r="J92" s="247"/>
      <c r="L92" s="164"/>
      <c r="M92" s="164"/>
      <c r="N92" s="164"/>
      <c r="O92" s="164"/>
      <c r="P92" s="164"/>
      <c r="Q92" s="164"/>
      <c r="R92" s="164"/>
      <c r="S92" s="164"/>
      <c r="T92" s="164"/>
      <c r="U92" s="164"/>
      <c r="V92" s="164"/>
      <c r="W92" s="164"/>
      <c r="X92" s="164"/>
      <c r="Y92" s="164"/>
      <c r="Z92" s="164"/>
      <c r="AA92" s="164"/>
      <c r="AB92" s="164"/>
      <c r="AC92" s="164"/>
    </row>
    <row r="93" spans="1:46" x14ac:dyDescent="0.25">
      <c r="A93" s="246" t="s">
        <v>168</v>
      </c>
      <c r="B93" s="246"/>
      <c r="C93" s="246"/>
      <c r="D93" s="246"/>
      <c r="E93" s="246"/>
      <c r="F93" s="246"/>
      <c r="G93" s="246"/>
      <c r="H93" s="246"/>
      <c r="I93" s="246"/>
      <c r="J93" s="247"/>
      <c r="L93" s="164"/>
      <c r="M93" s="164"/>
      <c r="N93" s="164"/>
      <c r="O93" s="164"/>
      <c r="P93" s="164"/>
      <c r="Q93" s="164"/>
      <c r="R93" s="164"/>
      <c r="S93" s="164"/>
      <c r="T93" s="164"/>
      <c r="U93" s="164"/>
      <c r="V93" s="164"/>
      <c r="W93" s="164"/>
      <c r="X93" s="164"/>
      <c r="Y93" s="164"/>
      <c r="Z93" s="164"/>
      <c r="AA93" s="164"/>
      <c r="AB93" s="164"/>
      <c r="AC93" s="164"/>
    </row>
    <row r="94" spans="1:46" x14ac:dyDescent="0.25">
      <c r="C94" s="164"/>
      <c r="J94" s="247"/>
      <c r="L94" s="164"/>
      <c r="M94" s="164"/>
      <c r="N94" s="164"/>
      <c r="O94" s="164"/>
      <c r="P94" s="164"/>
      <c r="Q94" s="164"/>
      <c r="R94" s="164"/>
      <c r="S94" s="164"/>
      <c r="T94" s="164"/>
      <c r="U94" s="164"/>
      <c r="V94" s="164"/>
      <c r="W94" s="164"/>
      <c r="X94" s="164"/>
      <c r="Y94" s="164"/>
      <c r="Z94" s="164"/>
      <c r="AA94" s="164"/>
    </row>
    <row r="95" spans="1:46" ht="21.1" x14ac:dyDescent="0.35">
      <c r="A95" s="300" t="s">
        <v>46</v>
      </c>
      <c r="B95" s="299">
        <f ca="1">imzatirihi</f>
        <v>45653</v>
      </c>
      <c r="C95" s="365" t="s">
        <v>48</v>
      </c>
      <c r="D95" s="365"/>
      <c r="E95" s="302" t="str">
        <f>IF(kurulusyetkilisi&gt;0,kurulusyetkilisi,"")</f>
        <v/>
      </c>
      <c r="F95" s="300"/>
      <c r="G95" s="50"/>
      <c r="H95" s="50"/>
      <c r="I95" s="27"/>
      <c r="J95" s="27"/>
      <c r="L95" s="164"/>
      <c r="M95" s="164"/>
      <c r="N95" s="164"/>
      <c r="O95" s="164"/>
      <c r="P95" s="164"/>
      <c r="Q95" s="164"/>
      <c r="R95" s="164"/>
      <c r="S95" s="164"/>
      <c r="T95" s="164"/>
      <c r="U95" s="164"/>
      <c r="V95" s="164"/>
      <c r="W95" s="164"/>
      <c r="X95" s="164"/>
      <c r="Y95" s="164"/>
      <c r="Z95" s="164"/>
      <c r="AA95" s="164"/>
    </row>
    <row r="96" spans="1:46" ht="19.7" x14ac:dyDescent="0.35">
      <c r="A96" s="301"/>
      <c r="B96" s="301"/>
      <c r="C96" s="365" t="s">
        <v>49</v>
      </c>
      <c r="D96" s="365"/>
      <c r="E96" s="366"/>
      <c r="F96" s="366"/>
      <c r="G96" s="26"/>
      <c r="H96" s="26"/>
      <c r="I96" s="27"/>
      <c r="J96" s="27"/>
      <c r="L96" s="164"/>
      <c r="M96" s="164"/>
      <c r="N96" s="164"/>
      <c r="O96" s="164"/>
      <c r="P96" s="164"/>
      <c r="Q96" s="164"/>
      <c r="R96" s="164"/>
      <c r="S96" s="164"/>
      <c r="T96" s="164"/>
      <c r="U96" s="164"/>
      <c r="V96" s="164"/>
      <c r="W96" s="164"/>
      <c r="X96" s="164"/>
      <c r="Y96" s="164"/>
      <c r="Z96" s="164"/>
      <c r="AA96" s="164"/>
    </row>
  </sheetData>
  <sheetProtection algorithmName="SHA-512" hashValue="YmjXid1HsEMgv5d7eoCamX0v/BOJqPiK6rPyaus22yQW9/Wt4dnaZUPCAwVBblO8U/EEGhprFRjoMghfeMzxPQ==" saltValue="lsEOMKHIa8063fOiZZLB+Q==" spinCount="100000" sheet="1" objects="1" scenarios="1"/>
  <mergeCells count="78">
    <mergeCell ref="E32:F32"/>
    <mergeCell ref="E64:F64"/>
    <mergeCell ref="E96:F96"/>
    <mergeCell ref="A6:A7"/>
    <mergeCell ref="B6:B7"/>
    <mergeCell ref="C6:D6"/>
    <mergeCell ref="E6:F6"/>
    <mergeCell ref="A38:A39"/>
    <mergeCell ref="B38:B39"/>
    <mergeCell ref="C38:D38"/>
    <mergeCell ref="E38:F38"/>
    <mergeCell ref="C64:D64"/>
    <mergeCell ref="C95:D95"/>
    <mergeCell ref="C96:D96"/>
    <mergeCell ref="B69:AD69"/>
    <mergeCell ref="I70:J70"/>
    <mergeCell ref="G6:H6"/>
    <mergeCell ref="B37:AD37"/>
    <mergeCell ref="I6:J6"/>
    <mergeCell ref="A1:AD1"/>
    <mergeCell ref="B4:AD4"/>
    <mergeCell ref="B5:AD5"/>
    <mergeCell ref="A2:AD2"/>
    <mergeCell ref="AA6:AA7"/>
    <mergeCell ref="AB6:AB7"/>
    <mergeCell ref="AC6:AC7"/>
    <mergeCell ref="AD6:AD7"/>
    <mergeCell ref="K6:L6"/>
    <mergeCell ref="M6:N6"/>
    <mergeCell ref="A3:AD3"/>
    <mergeCell ref="C32:D32"/>
    <mergeCell ref="C31:D31"/>
    <mergeCell ref="G38:H38"/>
    <mergeCell ref="C63:D63"/>
    <mergeCell ref="I38:J38"/>
    <mergeCell ref="K38:L38"/>
    <mergeCell ref="M38:N38"/>
    <mergeCell ref="A65:AD65"/>
    <mergeCell ref="A66:AD66"/>
    <mergeCell ref="A67:AD67"/>
    <mergeCell ref="A70:A71"/>
    <mergeCell ref="B70:B71"/>
    <mergeCell ref="C70:D70"/>
    <mergeCell ref="E70:F70"/>
    <mergeCell ref="G70:H70"/>
    <mergeCell ref="B68:AD68"/>
    <mergeCell ref="A35:AD35"/>
    <mergeCell ref="B36:AD36"/>
    <mergeCell ref="O6:P6"/>
    <mergeCell ref="Q6:R6"/>
    <mergeCell ref="K70:L70"/>
    <mergeCell ref="M70:N70"/>
    <mergeCell ref="Y70:Z70"/>
    <mergeCell ref="AA70:AA71"/>
    <mergeCell ref="AB70:AB71"/>
    <mergeCell ref="S70:T70"/>
    <mergeCell ref="U70:V70"/>
    <mergeCell ref="W70:X70"/>
    <mergeCell ref="AC38:AC39"/>
    <mergeCell ref="AD38:AD39"/>
    <mergeCell ref="AA38:AA39"/>
    <mergeCell ref="AB38:AB39"/>
    <mergeCell ref="S6:T6"/>
    <mergeCell ref="U6:V6"/>
    <mergeCell ref="W6:X6"/>
    <mergeCell ref="A33:AD33"/>
    <mergeCell ref="AC70:AC71"/>
    <mergeCell ref="AD70:AD71"/>
    <mergeCell ref="O70:P70"/>
    <mergeCell ref="Q70:R70"/>
    <mergeCell ref="Y6:Z6"/>
    <mergeCell ref="O38:P38"/>
    <mergeCell ref="Q38:R38"/>
    <mergeCell ref="S38:T38"/>
    <mergeCell ref="U38:V38"/>
    <mergeCell ref="W38:X38"/>
    <mergeCell ref="Y38:Z38"/>
    <mergeCell ref="A34:AD34"/>
  </mergeCells>
  <pageMargins left="0.11811023622047245" right="0" top="0.74803149606299213" bottom="0.74803149606299213" header="0.31496062992125984" footer="0.31496062992125984"/>
  <pageSetup paperSize="9" scale="36" fitToHeight="3" orientation="landscape" r:id="rId1"/>
  <rowBreaks count="2" manualBreakCount="2">
    <brk id="32" max="29" man="1"/>
    <brk id="64" max="29" man="1"/>
  </rowBreaks>
  <colBreaks count="1" manualBreakCount="1">
    <brk id="30" max="1048575" man="1"/>
  </colBreaks>
  <ignoredErrors>
    <ignoredError sqref="AG8"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2"/>
  <dimension ref="A1:R105"/>
  <sheetViews>
    <sheetView zoomScale="90" zoomScaleNormal="90" workbookViewId="0">
      <selection activeCell="F9" sqref="F9"/>
    </sheetView>
  </sheetViews>
  <sheetFormatPr defaultRowHeight="14.3" x14ac:dyDescent="0.25"/>
  <cols>
    <col min="1" max="1" width="10.125" customWidth="1"/>
    <col min="2" max="2" width="33" customWidth="1"/>
    <col min="3" max="3" width="15" customWidth="1"/>
    <col min="4" max="5" width="4.625" hidden="1" customWidth="1"/>
    <col min="6" max="8" width="4.625" customWidth="1"/>
    <col min="9" max="9" width="12.625" hidden="1" customWidth="1"/>
    <col min="10" max="10" width="15.125" hidden="1" customWidth="1"/>
    <col min="11" max="11" width="13.625" customWidth="1"/>
    <col min="12" max="12" width="7.375" customWidth="1"/>
    <col min="13" max="13" width="17" customWidth="1"/>
    <col min="14" max="14" width="23.75" customWidth="1"/>
    <col min="15" max="15" width="15.625" customWidth="1"/>
    <col min="16" max="16" width="9.625" customWidth="1"/>
    <col min="17" max="17" width="2.25" hidden="1" customWidth="1"/>
    <col min="18" max="18" width="8.75" hidden="1" customWidth="1"/>
  </cols>
  <sheetData>
    <row r="1" spans="1:18" ht="15.65" x14ac:dyDescent="0.25">
      <c r="A1" s="419" t="s">
        <v>63</v>
      </c>
      <c r="B1" s="419"/>
      <c r="C1" s="419"/>
      <c r="D1" s="419"/>
      <c r="E1" s="419"/>
      <c r="F1" s="419"/>
      <c r="G1" s="419"/>
      <c r="H1" s="419"/>
      <c r="I1" s="419"/>
      <c r="J1" s="419"/>
      <c r="K1" s="419"/>
      <c r="L1" s="419"/>
      <c r="M1" s="419"/>
      <c r="N1" s="419"/>
      <c r="O1" s="419"/>
      <c r="R1" s="115" t="str">
        <f>CONCATENATE("A1:O",SUM(Q:Q)*35)</f>
        <v>A1:O35</v>
      </c>
    </row>
    <row r="2" spans="1:18" x14ac:dyDescent="0.25">
      <c r="A2" s="392" t="str">
        <f>IF(Yil&gt;0,CONCATENATE(Yil," yılına aittir."),"")</f>
        <v/>
      </c>
      <c r="B2" s="392"/>
      <c r="C2" s="392"/>
      <c r="D2" s="392"/>
      <c r="E2" s="392"/>
      <c r="F2" s="392"/>
      <c r="G2" s="392"/>
      <c r="H2" s="392"/>
      <c r="I2" s="392"/>
      <c r="J2" s="392"/>
      <c r="K2" s="392"/>
      <c r="L2" s="392"/>
      <c r="M2" s="392"/>
      <c r="N2" s="392"/>
      <c r="O2" s="392"/>
    </row>
    <row r="3" spans="1:18" ht="19.7" thickBot="1" x14ac:dyDescent="0.4">
      <c r="A3" s="420" t="s">
        <v>82</v>
      </c>
      <c r="B3" s="420"/>
      <c r="C3" s="420"/>
      <c r="D3" s="420"/>
      <c r="E3" s="420"/>
      <c r="F3" s="420"/>
      <c r="G3" s="420"/>
      <c r="H3" s="420"/>
      <c r="I3" s="420"/>
      <c r="J3" s="420"/>
      <c r="K3" s="420"/>
      <c r="L3" s="420"/>
      <c r="M3" s="420"/>
      <c r="N3" s="420"/>
      <c r="O3" s="420"/>
    </row>
    <row r="4" spans="1:18" ht="31.6" customHeight="1" thickBot="1" x14ac:dyDescent="0.3">
      <c r="A4" s="407" t="s">
        <v>1</v>
      </c>
      <c r="B4" s="421"/>
      <c r="C4" s="394" t="str">
        <f>IF(ProjeNo&gt;0,ProjeNo,"")</f>
        <v/>
      </c>
      <c r="D4" s="395"/>
      <c r="E4" s="395"/>
      <c r="F4" s="395"/>
      <c r="G4" s="395"/>
      <c r="H4" s="395"/>
      <c r="I4" s="395"/>
      <c r="J4" s="395"/>
      <c r="K4" s="395"/>
      <c r="L4" s="395"/>
      <c r="M4" s="395"/>
      <c r="N4" s="395"/>
      <c r="O4" s="396"/>
    </row>
    <row r="5" spans="1:18" ht="42.8" customHeight="1" thickBot="1" x14ac:dyDescent="0.3">
      <c r="A5" s="402" t="s">
        <v>12</v>
      </c>
      <c r="B5" s="403"/>
      <c r="C5" s="404" t="str">
        <f>IF(ProjeAdi&gt;0,ProjeAdi,"")</f>
        <v/>
      </c>
      <c r="D5" s="405"/>
      <c r="E5" s="405"/>
      <c r="F5" s="405"/>
      <c r="G5" s="405"/>
      <c r="H5" s="405"/>
      <c r="I5" s="405"/>
      <c r="J5" s="405"/>
      <c r="K5" s="405"/>
      <c r="L5" s="405"/>
      <c r="M5" s="405"/>
      <c r="N5" s="405"/>
      <c r="O5" s="406"/>
    </row>
    <row r="6" spans="1:18" ht="31.6" customHeight="1" thickBot="1" x14ac:dyDescent="0.3">
      <c r="A6" s="407" t="s">
        <v>3</v>
      </c>
      <c r="B6" s="408"/>
      <c r="C6" s="409" t="str">
        <f>IF(BasvuruTarihi&gt;0,BasvuruTarihi,"")</f>
        <v/>
      </c>
      <c r="D6" s="410"/>
      <c r="E6" s="410"/>
      <c r="F6" s="410"/>
      <c r="G6" s="410"/>
      <c r="H6" s="410"/>
      <c r="I6" s="410"/>
      <c r="J6" s="410"/>
      <c r="K6" s="410"/>
      <c r="L6" s="410"/>
      <c r="M6" s="410"/>
      <c r="N6" s="410"/>
      <c r="O6" s="411"/>
    </row>
    <row r="7" spans="1:18" ht="14.95" customHeight="1" thickBot="1" x14ac:dyDescent="0.3">
      <c r="A7" s="412" t="s">
        <v>7</v>
      </c>
      <c r="B7" s="412" t="s">
        <v>8</v>
      </c>
      <c r="C7" s="412" t="s">
        <v>73</v>
      </c>
      <c r="D7" s="414" t="s">
        <v>64</v>
      </c>
      <c r="E7" s="414"/>
      <c r="F7" s="414"/>
      <c r="G7" s="414"/>
      <c r="H7" s="414"/>
      <c r="I7" s="415" t="s">
        <v>70</v>
      </c>
      <c r="J7" s="417" t="s">
        <v>81</v>
      </c>
      <c r="K7" s="417" t="s">
        <v>77</v>
      </c>
      <c r="L7" s="417" t="s">
        <v>78</v>
      </c>
      <c r="M7" s="417" t="s">
        <v>79</v>
      </c>
      <c r="N7" s="417" t="s">
        <v>80</v>
      </c>
      <c r="O7" s="417" t="s">
        <v>71</v>
      </c>
    </row>
    <row r="8" spans="1:18" ht="88.5" customHeight="1" thickBot="1" x14ac:dyDescent="0.3">
      <c r="A8" s="413"/>
      <c r="B8" s="413"/>
      <c r="C8" s="413"/>
      <c r="D8" s="15" t="s">
        <v>65</v>
      </c>
      <c r="E8" s="15" t="s">
        <v>66</v>
      </c>
      <c r="F8" s="92" t="s">
        <v>67</v>
      </c>
      <c r="G8" s="15" t="s">
        <v>68</v>
      </c>
      <c r="H8" s="15" t="s">
        <v>69</v>
      </c>
      <c r="I8" s="416"/>
      <c r="J8" s="418"/>
      <c r="K8" s="418"/>
      <c r="L8" s="418"/>
      <c r="M8" s="418"/>
      <c r="N8" s="418"/>
      <c r="O8" s="418"/>
    </row>
    <row r="9" spans="1:18" x14ac:dyDescent="0.25">
      <c r="A9" s="3">
        <v>1</v>
      </c>
      <c r="B9" s="127" t="str">
        <f>IF('Proje ve Personel Bilgileri'!B14&gt;0,'Proje ve Personel Bilgileri'!B14,"")</f>
        <v/>
      </c>
      <c r="C9" s="145" t="str">
        <f>IF('Proje ve Personel Bilgileri'!B14&gt;0,'Proje ve Personel Bilgileri'!C14,"")</f>
        <v/>
      </c>
      <c r="D9" s="9"/>
      <c r="E9" s="9"/>
      <c r="F9" s="89"/>
      <c r="G9" s="89"/>
      <c r="H9" s="89"/>
      <c r="I9" s="228"/>
      <c r="J9" s="148" t="str">
        <f t="shared" ref="J9:J28" si="0">IF(AND(BasvuruTarihi&gt;0,I9&gt;0),DAYS360(I9,BasvuruTarihi)/30,"")</f>
        <v/>
      </c>
      <c r="K9" s="129" t="str">
        <f>IF('Proje ve Personel Bilgileri'!B14&gt;0,AUcret,"")</f>
        <v/>
      </c>
      <c r="L9" s="149" t="str">
        <f>IF(LEN(B9)&gt;0,IF(D9="X",0,IF(E9="X",0,IF(OR(F9="X",G9="X"),8,IF(H9="X",12,0)))),"")</f>
        <v/>
      </c>
      <c r="M9" s="129" t="str">
        <f>IFERROR(IF('Proje ve Personel Bilgileri'!B14&gt;0,K9*L9,""),0)</f>
        <v/>
      </c>
      <c r="N9" s="129" t="str">
        <f>IFERROR(IF('Proje ve Personel Bilgileri'!B14&gt;0,G011B!AD8,""),0)</f>
        <v/>
      </c>
      <c r="O9" s="132" t="str">
        <f>IF('Proje ve Personel Bilgileri'!B14&gt;0,MIN(M9,N9),"")</f>
        <v/>
      </c>
    </row>
    <row r="10" spans="1:18" x14ac:dyDescent="0.25">
      <c r="A10" s="4">
        <v>2</v>
      </c>
      <c r="B10" s="133" t="str">
        <f>IF('Proje ve Personel Bilgileri'!B15&gt;0,'Proje ve Personel Bilgileri'!B15,"")</f>
        <v/>
      </c>
      <c r="C10" s="146" t="str">
        <f>IF('Proje ve Personel Bilgileri'!B15&gt;0,'Proje ve Personel Bilgileri'!C15,"")</f>
        <v/>
      </c>
      <c r="D10" s="14"/>
      <c r="E10" s="14"/>
      <c r="F10" s="90"/>
      <c r="G10" s="90"/>
      <c r="H10" s="90"/>
      <c r="I10" s="229"/>
      <c r="J10" s="150" t="str">
        <f t="shared" si="0"/>
        <v/>
      </c>
      <c r="K10" s="137" t="str">
        <f>IF('Proje ve Personel Bilgileri'!B15&gt;0,AUcret,"")</f>
        <v/>
      </c>
      <c r="L10" s="151" t="str">
        <f t="shared" ref="L10:L28" si="1">IF(LEN(B10)&gt;0,IF(D10="X",0,IF(E10="X",0,IF(OR(F10="X",G10="X"),8,IF(H10="X",12,0)))),"")</f>
        <v/>
      </c>
      <c r="M10" s="137" t="str">
        <f>IFERROR(IF('Proje ve Personel Bilgileri'!B15&gt;0,K10*L10,""),0)</f>
        <v/>
      </c>
      <c r="N10" s="137" t="str">
        <f>IFERROR(IF('Proje ve Personel Bilgileri'!B15&gt;0,G011B!AD9,""),0)</f>
        <v/>
      </c>
      <c r="O10" s="152" t="str">
        <f>IF('Proje ve Personel Bilgileri'!B15&gt;0,MIN(M10,N10),"")</f>
        <v/>
      </c>
    </row>
    <row r="11" spans="1:18" x14ac:dyDescent="0.25">
      <c r="A11" s="4">
        <v>3</v>
      </c>
      <c r="B11" s="133" t="str">
        <f>IF('Proje ve Personel Bilgileri'!B16&gt;0,'Proje ve Personel Bilgileri'!B16,"")</f>
        <v/>
      </c>
      <c r="C11" s="146" t="str">
        <f>IF('Proje ve Personel Bilgileri'!B16&gt;0,'Proje ve Personel Bilgileri'!C16,"")</f>
        <v/>
      </c>
      <c r="D11" s="14"/>
      <c r="E11" s="14"/>
      <c r="F11" s="90"/>
      <c r="G11" s="90"/>
      <c r="H11" s="90"/>
      <c r="I11" s="229"/>
      <c r="J11" s="150" t="str">
        <f t="shared" si="0"/>
        <v/>
      </c>
      <c r="K11" s="137" t="str">
        <f>IF('Proje ve Personel Bilgileri'!B16&gt;0,AUcret,"")</f>
        <v/>
      </c>
      <c r="L11" s="151" t="str">
        <f t="shared" si="1"/>
        <v/>
      </c>
      <c r="M11" s="137" t="str">
        <f>IFERROR(IF('Proje ve Personel Bilgileri'!B16&gt;0,K11*L11,""),0)</f>
        <v/>
      </c>
      <c r="N11" s="137" t="str">
        <f>IFERROR(IF('Proje ve Personel Bilgileri'!B16&gt;0,G011B!AD10,""),0)</f>
        <v/>
      </c>
      <c r="O11" s="152" t="str">
        <f>IF('Proje ve Personel Bilgileri'!B16&gt;0,MIN(M11,N11),"")</f>
        <v/>
      </c>
    </row>
    <row r="12" spans="1:18" x14ac:dyDescent="0.25">
      <c r="A12" s="4">
        <v>4</v>
      </c>
      <c r="B12" s="133" t="str">
        <f>IF('Proje ve Personel Bilgileri'!B17&gt;0,'Proje ve Personel Bilgileri'!B17,"")</f>
        <v/>
      </c>
      <c r="C12" s="146" t="str">
        <f>IF('Proje ve Personel Bilgileri'!B17&gt;0,'Proje ve Personel Bilgileri'!C17,"")</f>
        <v/>
      </c>
      <c r="D12" s="14"/>
      <c r="E12" s="14"/>
      <c r="F12" s="90"/>
      <c r="G12" s="90"/>
      <c r="H12" s="90"/>
      <c r="I12" s="229"/>
      <c r="J12" s="150" t="str">
        <f t="shared" si="0"/>
        <v/>
      </c>
      <c r="K12" s="137" t="str">
        <f>IF('Proje ve Personel Bilgileri'!B17&gt;0,AUcret,"")</f>
        <v/>
      </c>
      <c r="L12" s="151" t="str">
        <f t="shared" si="1"/>
        <v/>
      </c>
      <c r="M12" s="137" t="str">
        <f>IFERROR(IF('Proje ve Personel Bilgileri'!B17&gt;0,K12*L12,""),0)</f>
        <v/>
      </c>
      <c r="N12" s="137" t="str">
        <f>IFERROR(IF('Proje ve Personel Bilgileri'!B17&gt;0,G011B!AD11,""),0)</f>
        <v/>
      </c>
      <c r="O12" s="152" t="str">
        <f>IF('Proje ve Personel Bilgileri'!B17&gt;0,MIN(M12,N12),"")</f>
        <v/>
      </c>
    </row>
    <row r="13" spans="1:18" x14ac:dyDescent="0.25">
      <c r="A13" s="4">
        <v>5</v>
      </c>
      <c r="B13" s="133" t="str">
        <f>IF('Proje ve Personel Bilgileri'!B18&gt;0,'Proje ve Personel Bilgileri'!B18,"")</f>
        <v/>
      </c>
      <c r="C13" s="146" t="str">
        <f>IF('Proje ve Personel Bilgileri'!B18&gt;0,'Proje ve Personel Bilgileri'!C18,"")</f>
        <v/>
      </c>
      <c r="D13" s="14"/>
      <c r="E13" s="14"/>
      <c r="F13" s="90"/>
      <c r="G13" s="90"/>
      <c r="H13" s="90"/>
      <c r="I13" s="229"/>
      <c r="J13" s="150" t="str">
        <f t="shared" si="0"/>
        <v/>
      </c>
      <c r="K13" s="137" t="str">
        <f>IF('Proje ve Personel Bilgileri'!B18&gt;0,AUcret,"")</f>
        <v/>
      </c>
      <c r="L13" s="151" t="str">
        <f t="shared" si="1"/>
        <v/>
      </c>
      <c r="M13" s="137" t="str">
        <f>IFERROR(IF('Proje ve Personel Bilgileri'!B18&gt;0,K13*L13,""),0)</f>
        <v/>
      </c>
      <c r="N13" s="137" t="str">
        <f>IFERROR(IF('Proje ve Personel Bilgileri'!B18&gt;0,G011B!AD12,""),0)</f>
        <v/>
      </c>
      <c r="O13" s="152" t="str">
        <f>IF('Proje ve Personel Bilgileri'!B18&gt;0,MIN(M13,N13),"")</f>
        <v/>
      </c>
    </row>
    <row r="14" spans="1:18" x14ac:dyDescent="0.25">
      <c r="A14" s="4">
        <v>6</v>
      </c>
      <c r="B14" s="133" t="str">
        <f>IF('Proje ve Personel Bilgileri'!B19&gt;0,'Proje ve Personel Bilgileri'!B19,"")</f>
        <v/>
      </c>
      <c r="C14" s="146" t="str">
        <f>IF('Proje ve Personel Bilgileri'!B19&gt;0,'Proje ve Personel Bilgileri'!C19,"")</f>
        <v/>
      </c>
      <c r="D14" s="14"/>
      <c r="E14" s="14"/>
      <c r="F14" s="90"/>
      <c r="G14" s="90"/>
      <c r="H14" s="90"/>
      <c r="I14" s="229"/>
      <c r="J14" s="150" t="str">
        <f t="shared" si="0"/>
        <v/>
      </c>
      <c r="K14" s="137" t="str">
        <f>IF('Proje ve Personel Bilgileri'!B19&gt;0,AUcret,"")</f>
        <v/>
      </c>
      <c r="L14" s="151" t="str">
        <f t="shared" si="1"/>
        <v/>
      </c>
      <c r="M14" s="137" t="str">
        <f>IFERROR(IF('Proje ve Personel Bilgileri'!B19&gt;0,K14*L14,""),0)</f>
        <v/>
      </c>
      <c r="N14" s="137" t="str">
        <f>IFERROR(IF('Proje ve Personel Bilgileri'!B19&gt;0,G011B!AD13,""),0)</f>
        <v/>
      </c>
      <c r="O14" s="152" t="str">
        <f>IF('Proje ve Personel Bilgileri'!B19&gt;0,MIN(M14,N14),"")</f>
        <v/>
      </c>
    </row>
    <row r="15" spans="1:18" x14ac:dyDescent="0.25">
      <c r="A15" s="4">
        <v>7</v>
      </c>
      <c r="B15" s="133" t="str">
        <f>IF('Proje ve Personel Bilgileri'!B20&gt;0,'Proje ve Personel Bilgileri'!B20,"")</f>
        <v/>
      </c>
      <c r="C15" s="146" t="str">
        <f>IF('Proje ve Personel Bilgileri'!B20&gt;0,'Proje ve Personel Bilgileri'!C20,"")</f>
        <v/>
      </c>
      <c r="D15" s="14"/>
      <c r="E15" s="14"/>
      <c r="F15" s="90"/>
      <c r="G15" s="90"/>
      <c r="H15" s="90"/>
      <c r="I15" s="229"/>
      <c r="J15" s="150" t="str">
        <f t="shared" si="0"/>
        <v/>
      </c>
      <c r="K15" s="137" t="str">
        <f>IF('Proje ve Personel Bilgileri'!B20&gt;0,AUcret,"")</f>
        <v/>
      </c>
      <c r="L15" s="151" t="str">
        <f t="shared" si="1"/>
        <v/>
      </c>
      <c r="M15" s="137" t="str">
        <f>IFERROR(IF('Proje ve Personel Bilgileri'!B20&gt;0,K15*L15,""),0)</f>
        <v/>
      </c>
      <c r="N15" s="137" t="str">
        <f>IFERROR(IF('Proje ve Personel Bilgileri'!B20&gt;0,G011B!AD14,""),0)</f>
        <v/>
      </c>
      <c r="O15" s="152" t="str">
        <f>IF('Proje ve Personel Bilgileri'!B20&gt;0,MIN(M15,N15),"")</f>
        <v/>
      </c>
    </row>
    <row r="16" spans="1:18" x14ac:dyDescent="0.25">
      <c r="A16" s="4">
        <v>8</v>
      </c>
      <c r="B16" s="133" t="str">
        <f>IF('Proje ve Personel Bilgileri'!B21&gt;0,'Proje ve Personel Bilgileri'!B21,"")</f>
        <v/>
      </c>
      <c r="C16" s="146" t="str">
        <f>IF('Proje ve Personel Bilgileri'!B21&gt;0,'Proje ve Personel Bilgileri'!C21,"")</f>
        <v/>
      </c>
      <c r="D16" s="14"/>
      <c r="E16" s="14"/>
      <c r="F16" s="90"/>
      <c r="G16" s="90"/>
      <c r="H16" s="90"/>
      <c r="I16" s="229"/>
      <c r="J16" s="150" t="str">
        <f t="shared" si="0"/>
        <v/>
      </c>
      <c r="K16" s="137" t="str">
        <f>IF('Proje ve Personel Bilgileri'!B21&gt;0,AUcret,"")</f>
        <v/>
      </c>
      <c r="L16" s="151" t="str">
        <f t="shared" si="1"/>
        <v/>
      </c>
      <c r="M16" s="137" t="str">
        <f>IFERROR(IF('Proje ve Personel Bilgileri'!B21&gt;0,K16*L16,""),0)</f>
        <v/>
      </c>
      <c r="N16" s="137" t="str">
        <f>IFERROR(IF('Proje ve Personel Bilgileri'!B21&gt;0,G011B!AD15,""),0)</f>
        <v/>
      </c>
      <c r="O16" s="152" t="str">
        <f>IF('Proje ve Personel Bilgileri'!B21&gt;0,MIN(M16,N16),"")</f>
        <v/>
      </c>
    </row>
    <row r="17" spans="1:17" x14ac:dyDescent="0.25">
      <c r="A17" s="4">
        <v>9</v>
      </c>
      <c r="B17" s="133" t="str">
        <f>IF('Proje ve Personel Bilgileri'!B22&gt;0,'Proje ve Personel Bilgileri'!B22,"")</f>
        <v/>
      </c>
      <c r="C17" s="146" t="str">
        <f>IF('Proje ve Personel Bilgileri'!B22&gt;0,'Proje ve Personel Bilgileri'!C22,"")</f>
        <v/>
      </c>
      <c r="D17" s="14"/>
      <c r="E17" s="14"/>
      <c r="F17" s="90"/>
      <c r="G17" s="90"/>
      <c r="H17" s="90"/>
      <c r="I17" s="229"/>
      <c r="J17" s="150" t="str">
        <f t="shared" si="0"/>
        <v/>
      </c>
      <c r="K17" s="137" t="str">
        <f>IF('Proje ve Personel Bilgileri'!B22&gt;0,AUcret,"")</f>
        <v/>
      </c>
      <c r="L17" s="151" t="str">
        <f t="shared" si="1"/>
        <v/>
      </c>
      <c r="M17" s="137" t="str">
        <f>IFERROR(IF('Proje ve Personel Bilgileri'!B22&gt;0,K17*L17,""),0)</f>
        <v/>
      </c>
      <c r="N17" s="137" t="str">
        <f>IFERROR(IF('Proje ve Personel Bilgileri'!B22&gt;0,G011B!AD16,""),0)</f>
        <v/>
      </c>
      <c r="O17" s="152" t="str">
        <f>IF('Proje ve Personel Bilgileri'!B22&gt;0,MIN(M17,N17),"")</f>
        <v/>
      </c>
    </row>
    <row r="18" spans="1:17" x14ac:dyDescent="0.25">
      <c r="A18" s="4">
        <v>10</v>
      </c>
      <c r="B18" s="133" t="str">
        <f>IF('Proje ve Personel Bilgileri'!B23&gt;0,'Proje ve Personel Bilgileri'!B23,"")</f>
        <v/>
      </c>
      <c r="C18" s="146" t="str">
        <f>IF('Proje ve Personel Bilgileri'!B23&gt;0,'Proje ve Personel Bilgileri'!C23,"")</f>
        <v/>
      </c>
      <c r="D18" s="14"/>
      <c r="E18" s="14"/>
      <c r="F18" s="90"/>
      <c r="G18" s="90"/>
      <c r="H18" s="90"/>
      <c r="I18" s="229"/>
      <c r="J18" s="150" t="str">
        <f t="shared" si="0"/>
        <v/>
      </c>
      <c r="K18" s="137" t="str">
        <f>IF('Proje ve Personel Bilgileri'!B23&gt;0,AUcret,"")</f>
        <v/>
      </c>
      <c r="L18" s="151" t="str">
        <f t="shared" si="1"/>
        <v/>
      </c>
      <c r="M18" s="137" t="str">
        <f>IFERROR(IF('Proje ve Personel Bilgileri'!B23&gt;0,K18*L18,""),0)</f>
        <v/>
      </c>
      <c r="N18" s="137" t="str">
        <f>IFERROR(IF('Proje ve Personel Bilgileri'!B23&gt;0,G011B!AD17,""),0)</f>
        <v/>
      </c>
      <c r="O18" s="152" t="str">
        <f>IF('Proje ve Personel Bilgileri'!B23&gt;0,MIN(M18,N18),"")</f>
        <v/>
      </c>
    </row>
    <row r="19" spans="1:17" x14ac:dyDescent="0.25">
      <c r="A19" s="4">
        <v>11</v>
      </c>
      <c r="B19" s="133" t="str">
        <f>IF('Proje ve Personel Bilgileri'!B24&gt;0,'Proje ve Personel Bilgileri'!B24,"")</f>
        <v/>
      </c>
      <c r="C19" s="146" t="str">
        <f>IF('Proje ve Personel Bilgileri'!B24&gt;0,'Proje ve Personel Bilgileri'!C24,"")</f>
        <v/>
      </c>
      <c r="D19" s="14"/>
      <c r="E19" s="14"/>
      <c r="F19" s="90"/>
      <c r="G19" s="90"/>
      <c r="H19" s="90"/>
      <c r="I19" s="229"/>
      <c r="J19" s="150" t="str">
        <f t="shared" si="0"/>
        <v/>
      </c>
      <c r="K19" s="137" t="str">
        <f>IF('Proje ve Personel Bilgileri'!B24&gt;0,AUcret,"")</f>
        <v/>
      </c>
      <c r="L19" s="151" t="str">
        <f t="shared" si="1"/>
        <v/>
      </c>
      <c r="M19" s="137" t="str">
        <f>IFERROR(IF('Proje ve Personel Bilgileri'!B24&gt;0,K19*L19,""),0)</f>
        <v/>
      </c>
      <c r="N19" s="137" t="str">
        <f>IFERROR(IF('Proje ve Personel Bilgileri'!B24&gt;0,G011B!AD18,""),0)</f>
        <v/>
      </c>
      <c r="O19" s="152" t="str">
        <f>IF('Proje ve Personel Bilgileri'!B24&gt;0,MIN(M19,N19),"")</f>
        <v/>
      </c>
    </row>
    <row r="20" spans="1:17" x14ac:dyDescent="0.25">
      <c r="A20" s="4">
        <v>12</v>
      </c>
      <c r="B20" s="133" t="str">
        <f>IF('Proje ve Personel Bilgileri'!B25&gt;0,'Proje ve Personel Bilgileri'!B25,"")</f>
        <v/>
      </c>
      <c r="C20" s="146" t="str">
        <f>IF('Proje ve Personel Bilgileri'!B25&gt;0,'Proje ve Personel Bilgileri'!C25,"")</f>
        <v/>
      </c>
      <c r="D20" s="14"/>
      <c r="E20" s="14"/>
      <c r="F20" s="90"/>
      <c r="G20" s="90"/>
      <c r="H20" s="90"/>
      <c r="I20" s="229"/>
      <c r="J20" s="150" t="str">
        <f t="shared" si="0"/>
        <v/>
      </c>
      <c r="K20" s="137" t="str">
        <f>IF('Proje ve Personel Bilgileri'!B25&gt;0,AUcret,"")</f>
        <v/>
      </c>
      <c r="L20" s="151" t="str">
        <f t="shared" si="1"/>
        <v/>
      </c>
      <c r="M20" s="137" t="str">
        <f>IFERROR(IF('Proje ve Personel Bilgileri'!B25&gt;0,K20*L20,""),0)</f>
        <v/>
      </c>
      <c r="N20" s="137" t="str">
        <f>IFERROR(IF('Proje ve Personel Bilgileri'!B25&gt;0,G011B!AD19,""),0)</f>
        <v/>
      </c>
      <c r="O20" s="152" t="str">
        <f>IF('Proje ve Personel Bilgileri'!B25&gt;0,MIN(M20,N20),"")</f>
        <v/>
      </c>
    </row>
    <row r="21" spans="1:17" x14ac:dyDescent="0.25">
      <c r="A21" s="4">
        <v>13</v>
      </c>
      <c r="B21" s="133" t="str">
        <f>IF('Proje ve Personel Bilgileri'!B26&gt;0,'Proje ve Personel Bilgileri'!B26,"")</f>
        <v/>
      </c>
      <c r="C21" s="146" t="str">
        <f>IF('Proje ve Personel Bilgileri'!B26&gt;0,'Proje ve Personel Bilgileri'!C26,"")</f>
        <v/>
      </c>
      <c r="D21" s="14"/>
      <c r="E21" s="14"/>
      <c r="F21" s="90"/>
      <c r="G21" s="90"/>
      <c r="H21" s="90"/>
      <c r="I21" s="229"/>
      <c r="J21" s="150" t="str">
        <f t="shared" si="0"/>
        <v/>
      </c>
      <c r="K21" s="137" t="str">
        <f>IF('Proje ve Personel Bilgileri'!B26&gt;0,AUcret,"")</f>
        <v/>
      </c>
      <c r="L21" s="151" t="str">
        <f t="shared" si="1"/>
        <v/>
      </c>
      <c r="M21" s="137" t="str">
        <f>IFERROR(IF('Proje ve Personel Bilgileri'!B26&gt;0,K21*L21,""),0)</f>
        <v/>
      </c>
      <c r="N21" s="137" t="str">
        <f>IFERROR(IF('Proje ve Personel Bilgileri'!B26&gt;0,G011B!AD20,""),0)</f>
        <v/>
      </c>
      <c r="O21" s="152" t="str">
        <f>IF('Proje ve Personel Bilgileri'!B26&gt;0,MIN(M21,N21),"")</f>
        <v/>
      </c>
    </row>
    <row r="22" spans="1:17" x14ac:dyDescent="0.25">
      <c r="A22" s="4">
        <v>14</v>
      </c>
      <c r="B22" s="133" t="str">
        <f>IF('Proje ve Personel Bilgileri'!B27&gt;0,'Proje ve Personel Bilgileri'!B27,"")</f>
        <v/>
      </c>
      <c r="C22" s="146" t="str">
        <f>IF('Proje ve Personel Bilgileri'!B27&gt;0,'Proje ve Personel Bilgileri'!C27,"")</f>
        <v/>
      </c>
      <c r="D22" s="14"/>
      <c r="E22" s="14"/>
      <c r="F22" s="90"/>
      <c r="G22" s="90"/>
      <c r="H22" s="90"/>
      <c r="I22" s="229"/>
      <c r="J22" s="150" t="str">
        <f t="shared" si="0"/>
        <v/>
      </c>
      <c r="K22" s="137" t="str">
        <f>IF('Proje ve Personel Bilgileri'!B27&gt;0,AUcret,"")</f>
        <v/>
      </c>
      <c r="L22" s="151" t="str">
        <f t="shared" si="1"/>
        <v/>
      </c>
      <c r="M22" s="137" t="str">
        <f>IFERROR(IF('Proje ve Personel Bilgileri'!B27&gt;0,K22*L22,""),0)</f>
        <v/>
      </c>
      <c r="N22" s="137" t="str">
        <f>IFERROR(IF('Proje ve Personel Bilgileri'!B27&gt;0,G011B!AD21,""),0)</f>
        <v/>
      </c>
      <c r="O22" s="152" t="str">
        <f>IF('Proje ve Personel Bilgileri'!B27&gt;0,MIN(M22,N22),"")</f>
        <v/>
      </c>
    </row>
    <row r="23" spans="1:17" x14ac:dyDescent="0.25">
      <c r="A23" s="4">
        <v>15</v>
      </c>
      <c r="B23" s="133" t="str">
        <f>IF('Proje ve Personel Bilgileri'!B28&gt;0,'Proje ve Personel Bilgileri'!B28,"")</f>
        <v/>
      </c>
      <c r="C23" s="146" t="str">
        <f>IF('Proje ve Personel Bilgileri'!B28&gt;0,'Proje ve Personel Bilgileri'!C28,"")</f>
        <v/>
      </c>
      <c r="D23" s="14"/>
      <c r="E23" s="14"/>
      <c r="F23" s="90"/>
      <c r="G23" s="90"/>
      <c r="H23" s="90"/>
      <c r="I23" s="229"/>
      <c r="J23" s="150" t="str">
        <f t="shared" si="0"/>
        <v/>
      </c>
      <c r="K23" s="137" t="str">
        <f>IF('Proje ve Personel Bilgileri'!B28&gt;0,AUcret,"")</f>
        <v/>
      </c>
      <c r="L23" s="151" t="str">
        <f t="shared" si="1"/>
        <v/>
      </c>
      <c r="M23" s="137" t="str">
        <f>IFERROR(IF('Proje ve Personel Bilgileri'!B28&gt;0,K23*L23,""),0)</f>
        <v/>
      </c>
      <c r="N23" s="137" t="str">
        <f>IFERROR(IF('Proje ve Personel Bilgileri'!B28&gt;0,G011B!AD22,""),0)</f>
        <v/>
      </c>
      <c r="O23" s="152" t="str">
        <f>IF('Proje ve Personel Bilgileri'!B28&gt;0,MIN(M23,N23),"")</f>
        <v/>
      </c>
    </row>
    <row r="24" spans="1:17" x14ac:dyDescent="0.25">
      <c r="A24" s="4">
        <v>16</v>
      </c>
      <c r="B24" s="133" t="str">
        <f>IF('Proje ve Personel Bilgileri'!B29&gt;0,'Proje ve Personel Bilgileri'!B29,"")</f>
        <v/>
      </c>
      <c r="C24" s="146" t="str">
        <f>IF('Proje ve Personel Bilgileri'!B29&gt;0,'Proje ve Personel Bilgileri'!C29,"")</f>
        <v/>
      </c>
      <c r="D24" s="14"/>
      <c r="E24" s="14"/>
      <c r="F24" s="90"/>
      <c r="G24" s="90"/>
      <c r="H24" s="90"/>
      <c r="I24" s="229"/>
      <c r="J24" s="150" t="str">
        <f t="shared" si="0"/>
        <v/>
      </c>
      <c r="K24" s="137" t="str">
        <f>IF('Proje ve Personel Bilgileri'!B29&gt;0,AUcret,"")</f>
        <v/>
      </c>
      <c r="L24" s="151" t="str">
        <f t="shared" si="1"/>
        <v/>
      </c>
      <c r="M24" s="137" t="str">
        <f>IFERROR(IF('Proje ve Personel Bilgileri'!B29&gt;0,K24*L24,""),0)</f>
        <v/>
      </c>
      <c r="N24" s="137" t="str">
        <f>IFERROR(IF('Proje ve Personel Bilgileri'!B29&gt;0,G011B!AD23,""),0)</f>
        <v/>
      </c>
      <c r="O24" s="152" t="str">
        <f>IF('Proje ve Personel Bilgileri'!B29&gt;0,MIN(M24,N24),"")</f>
        <v/>
      </c>
    </row>
    <row r="25" spans="1:17" x14ac:dyDescent="0.25">
      <c r="A25" s="4">
        <v>17</v>
      </c>
      <c r="B25" s="133" t="str">
        <f>IF('Proje ve Personel Bilgileri'!B30&gt;0,'Proje ve Personel Bilgileri'!B30,"")</f>
        <v/>
      </c>
      <c r="C25" s="146" t="str">
        <f>IF('Proje ve Personel Bilgileri'!B30&gt;0,'Proje ve Personel Bilgileri'!C30,"")</f>
        <v/>
      </c>
      <c r="D25" s="14"/>
      <c r="E25" s="14"/>
      <c r="F25" s="90"/>
      <c r="G25" s="90"/>
      <c r="H25" s="90"/>
      <c r="I25" s="229"/>
      <c r="J25" s="150" t="str">
        <f t="shared" si="0"/>
        <v/>
      </c>
      <c r="K25" s="137" t="str">
        <f>IF('Proje ve Personel Bilgileri'!B30&gt;0,AUcret,"")</f>
        <v/>
      </c>
      <c r="L25" s="151" t="str">
        <f t="shared" si="1"/>
        <v/>
      </c>
      <c r="M25" s="137" t="str">
        <f>IFERROR(IF('Proje ve Personel Bilgileri'!B30&gt;0,K25*L25,""),0)</f>
        <v/>
      </c>
      <c r="N25" s="137" t="str">
        <f>IFERROR(IF('Proje ve Personel Bilgileri'!B30&gt;0,G011B!AD24,""),0)</f>
        <v/>
      </c>
      <c r="O25" s="152" t="str">
        <f>IF('Proje ve Personel Bilgileri'!B30&gt;0,MIN(M25,N25),"")</f>
        <v/>
      </c>
    </row>
    <row r="26" spans="1:17" x14ac:dyDescent="0.25">
      <c r="A26" s="4">
        <v>18</v>
      </c>
      <c r="B26" s="133" t="str">
        <f>IF('Proje ve Personel Bilgileri'!B31&gt;0,'Proje ve Personel Bilgileri'!B31,"")</f>
        <v/>
      </c>
      <c r="C26" s="146" t="str">
        <f>IF('Proje ve Personel Bilgileri'!B31&gt;0,'Proje ve Personel Bilgileri'!C31,"")</f>
        <v/>
      </c>
      <c r="D26" s="14"/>
      <c r="E26" s="14"/>
      <c r="F26" s="90"/>
      <c r="G26" s="90"/>
      <c r="H26" s="90"/>
      <c r="I26" s="229"/>
      <c r="J26" s="150" t="str">
        <f t="shared" si="0"/>
        <v/>
      </c>
      <c r="K26" s="137" t="str">
        <f>IF('Proje ve Personel Bilgileri'!B31&gt;0,AUcret,"")</f>
        <v/>
      </c>
      <c r="L26" s="151" t="str">
        <f t="shared" si="1"/>
        <v/>
      </c>
      <c r="M26" s="137" t="str">
        <f>IFERROR(IF('Proje ve Personel Bilgileri'!B31&gt;0,K26*L26,""),0)</f>
        <v/>
      </c>
      <c r="N26" s="137" t="str">
        <f>IFERROR(IF('Proje ve Personel Bilgileri'!B31&gt;0,G011B!AD25,""),0)</f>
        <v/>
      </c>
      <c r="O26" s="152" t="str">
        <f>IF('Proje ve Personel Bilgileri'!B31&gt;0,MIN(M26,N26),"")</f>
        <v/>
      </c>
    </row>
    <row r="27" spans="1:17" x14ac:dyDescent="0.25">
      <c r="A27" s="4">
        <v>19</v>
      </c>
      <c r="B27" s="133" t="str">
        <f>IF('Proje ve Personel Bilgileri'!B32&gt;0,'Proje ve Personel Bilgileri'!B32,"")</f>
        <v/>
      </c>
      <c r="C27" s="146" t="str">
        <f>IF('Proje ve Personel Bilgileri'!B32&gt;0,'Proje ve Personel Bilgileri'!C32,"")</f>
        <v/>
      </c>
      <c r="D27" s="14"/>
      <c r="E27" s="14"/>
      <c r="F27" s="90"/>
      <c r="G27" s="90"/>
      <c r="H27" s="90"/>
      <c r="I27" s="229"/>
      <c r="J27" s="150" t="str">
        <f t="shared" si="0"/>
        <v/>
      </c>
      <c r="K27" s="137" t="str">
        <f>IF('Proje ve Personel Bilgileri'!B32&gt;0,AUcret,"")</f>
        <v/>
      </c>
      <c r="L27" s="151" t="str">
        <f t="shared" si="1"/>
        <v/>
      </c>
      <c r="M27" s="137" t="str">
        <f>IFERROR(IF('Proje ve Personel Bilgileri'!B32&gt;0,K27*L27,""),0)</f>
        <v/>
      </c>
      <c r="N27" s="137" t="str">
        <f>IFERROR(IF('Proje ve Personel Bilgileri'!B32&gt;0,G011B!AD26,""),0)</f>
        <v/>
      </c>
      <c r="O27" s="152" t="str">
        <f>IF('Proje ve Personel Bilgileri'!B32&gt;0,MIN(M27,N27),"")</f>
        <v/>
      </c>
    </row>
    <row r="28" spans="1:17" ht="14.95" thickBot="1" x14ac:dyDescent="0.3">
      <c r="A28" s="5">
        <v>20</v>
      </c>
      <c r="B28" s="139" t="str">
        <f>IF('Proje ve Personel Bilgileri'!B33&gt;0,'Proje ve Personel Bilgileri'!B33,"")</f>
        <v/>
      </c>
      <c r="C28" s="147" t="str">
        <f>IF('Proje ve Personel Bilgileri'!B33&gt;0,'Proje ve Personel Bilgileri'!C33,"")</f>
        <v/>
      </c>
      <c r="D28" s="10"/>
      <c r="E28" s="10"/>
      <c r="F28" s="91"/>
      <c r="G28" s="91"/>
      <c r="H28" s="91"/>
      <c r="I28" s="230"/>
      <c r="J28" s="153" t="str">
        <f t="shared" si="0"/>
        <v/>
      </c>
      <c r="K28" s="143" t="str">
        <f>IF('Proje ve Personel Bilgileri'!B33&gt;0,AUcret,"")</f>
        <v/>
      </c>
      <c r="L28" s="154" t="str">
        <f t="shared" si="1"/>
        <v/>
      </c>
      <c r="M28" s="143" t="str">
        <f>IFERROR(IF('Proje ve Personel Bilgileri'!B33&gt;0,K28*L28,""),0)</f>
        <v/>
      </c>
      <c r="N28" s="143" t="str">
        <f>IFERROR(IF('Proje ve Personel Bilgileri'!B33&gt;0,G011B!AD27,""),0)</f>
        <v/>
      </c>
      <c r="O28" s="155" t="str">
        <f>IF('Proje ve Personel Bilgileri'!B33&gt;0,MIN(M28,N28),"")</f>
        <v/>
      </c>
      <c r="Q28">
        <v>1</v>
      </c>
    </row>
    <row r="29" spans="1:17" x14ac:dyDescent="0.25">
      <c r="A29" t="s">
        <v>74</v>
      </c>
    </row>
    <row r="30" spans="1:17" x14ac:dyDescent="0.25">
      <c r="A30" t="s">
        <v>76</v>
      </c>
    </row>
    <row r="31" spans="1:17" x14ac:dyDescent="0.25">
      <c r="A31" t="s">
        <v>75</v>
      </c>
    </row>
    <row r="33" spans="1:15" x14ac:dyDescent="0.25">
      <c r="C33" s="1"/>
      <c r="I33" s="7"/>
      <c r="K33" s="1"/>
      <c r="L33" s="1"/>
      <c r="M33" s="1"/>
      <c r="N33" s="1"/>
    </row>
    <row r="34" spans="1:15" ht="17" x14ac:dyDescent="0.3">
      <c r="A34" s="304" t="s">
        <v>46</v>
      </c>
      <c r="B34" s="305">
        <f ca="1">imzatirihi</f>
        <v>45653</v>
      </c>
      <c r="C34" s="110"/>
      <c r="D34" s="304" t="s">
        <v>50</v>
      </c>
      <c r="E34" s="304"/>
      <c r="F34" s="303" t="s">
        <v>48</v>
      </c>
      <c r="G34" s="304"/>
      <c r="H34" s="304"/>
      <c r="I34" s="304"/>
      <c r="J34" s="110"/>
      <c r="K34" s="304" t="str">
        <f>IF(kurulusyetkilisi&gt;0,kurulusyetkilisi,"")</f>
        <v/>
      </c>
      <c r="L34" s="306"/>
      <c r="M34" s="306"/>
      <c r="N34" s="1"/>
    </row>
    <row r="35" spans="1:15" ht="17" x14ac:dyDescent="0.3">
      <c r="A35" s="110"/>
      <c r="B35" s="110"/>
      <c r="C35" s="110"/>
      <c r="D35" s="110"/>
      <c r="E35" s="110"/>
      <c r="F35" s="303" t="s">
        <v>49</v>
      </c>
      <c r="G35" s="110"/>
      <c r="H35" s="110"/>
      <c r="I35" s="110"/>
      <c r="J35" s="110"/>
      <c r="K35" s="306"/>
      <c r="L35" s="306"/>
      <c r="M35" s="306"/>
      <c r="N35" s="1"/>
    </row>
    <row r="36" spans="1:15" ht="15.65" x14ac:dyDescent="0.25">
      <c r="A36" s="419" t="s">
        <v>63</v>
      </c>
      <c r="B36" s="419"/>
      <c r="C36" s="419"/>
      <c r="D36" s="419"/>
      <c r="E36" s="419"/>
      <c r="F36" s="419"/>
      <c r="G36" s="419"/>
      <c r="H36" s="419"/>
      <c r="I36" s="419"/>
      <c r="J36" s="419"/>
      <c r="K36" s="419"/>
      <c r="L36" s="419"/>
      <c r="M36" s="419"/>
      <c r="N36" s="419"/>
      <c r="O36" s="419"/>
    </row>
    <row r="37" spans="1:15" x14ac:dyDescent="0.25">
      <c r="A37" s="392" t="str">
        <f>IF(Yil&gt;0,CONCATENATE(Yil," yılına aittir."),"")</f>
        <v/>
      </c>
      <c r="B37" s="392"/>
      <c r="C37" s="392"/>
      <c r="D37" s="392"/>
      <c r="E37" s="392"/>
      <c r="F37" s="392"/>
      <c r="G37" s="392"/>
      <c r="H37" s="392"/>
      <c r="I37" s="392"/>
      <c r="J37" s="392"/>
      <c r="K37" s="392"/>
      <c r="L37" s="392"/>
      <c r="M37" s="392"/>
      <c r="N37" s="392"/>
      <c r="O37" s="392"/>
    </row>
    <row r="38" spans="1:15" ht="19.7" thickBot="1" x14ac:dyDescent="0.4">
      <c r="A38" s="420" t="s">
        <v>82</v>
      </c>
      <c r="B38" s="420"/>
      <c r="C38" s="420"/>
      <c r="D38" s="420"/>
      <c r="E38" s="420"/>
      <c r="F38" s="420"/>
      <c r="G38" s="420"/>
      <c r="H38" s="420"/>
      <c r="I38" s="420"/>
      <c r="J38" s="420"/>
      <c r="K38" s="420"/>
      <c r="L38" s="420"/>
      <c r="M38" s="420"/>
      <c r="N38" s="420"/>
      <c r="O38" s="420"/>
    </row>
    <row r="39" spans="1:15" ht="31.6" customHeight="1" thickBot="1" x14ac:dyDescent="0.3">
      <c r="A39" s="407" t="s">
        <v>1</v>
      </c>
      <c r="B39" s="421"/>
      <c r="C39" s="394" t="str">
        <f>IF(ProjeNo&gt;0,ProjeNo,"")</f>
        <v/>
      </c>
      <c r="D39" s="395"/>
      <c r="E39" s="395"/>
      <c r="F39" s="395"/>
      <c r="G39" s="395"/>
      <c r="H39" s="395"/>
      <c r="I39" s="395"/>
      <c r="J39" s="395"/>
      <c r="K39" s="395"/>
      <c r="L39" s="395"/>
      <c r="M39" s="395"/>
      <c r="N39" s="395"/>
      <c r="O39" s="396"/>
    </row>
    <row r="40" spans="1:15" ht="42.8" customHeight="1" thickBot="1" x14ac:dyDescent="0.3">
      <c r="A40" s="402" t="s">
        <v>12</v>
      </c>
      <c r="B40" s="403"/>
      <c r="C40" s="404" t="str">
        <f>IF(ProjeAdi&gt;0,ProjeAdi,"")</f>
        <v/>
      </c>
      <c r="D40" s="405"/>
      <c r="E40" s="405"/>
      <c r="F40" s="405"/>
      <c r="G40" s="405"/>
      <c r="H40" s="405"/>
      <c r="I40" s="405"/>
      <c r="J40" s="405"/>
      <c r="K40" s="405"/>
      <c r="L40" s="405"/>
      <c r="M40" s="405"/>
      <c r="N40" s="405"/>
      <c r="O40" s="406"/>
    </row>
    <row r="41" spans="1:15" ht="31.6" customHeight="1" thickBot="1" x14ac:dyDescent="0.3">
      <c r="A41" s="407" t="s">
        <v>3</v>
      </c>
      <c r="B41" s="408"/>
      <c r="C41" s="409" t="str">
        <f>IF(BasvuruTarihi&gt;0,BasvuruTarihi,"")</f>
        <v/>
      </c>
      <c r="D41" s="410"/>
      <c r="E41" s="410"/>
      <c r="F41" s="410"/>
      <c r="G41" s="410"/>
      <c r="H41" s="410"/>
      <c r="I41" s="410"/>
      <c r="J41" s="410"/>
      <c r="K41" s="410"/>
      <c r="L41" s="410"/>
      <c r="M41" s="410"/>
      <c r="N41" s="410"/>
      <c r="O41" s="411"/>
    </row>
    <row r="42" spans="1:15" ht="14.95" customHeight="1" thickBot="1" x14ac:dyDescent="0.3">
      <c r="A42" s="412" t="s">
        <v>7</v>
      </c>
      <c r="B42" s="412" t="s">
        <v>8</v>
      </c>
      <c r="C42" s="412" t="s">
        <v>73</v>
      </c>
      <c r="D42" s="414" t="s">
        <v>64</v>
      </c>
      <c r="E42" s="414"/>
      <c r="F42" s="414"/>
      <c r="G42" s="414"/>
      <c r="H42" s="414"/>
      <c r="I42" s="415" t="s">
        <v>70</v>
      </c>
      <c r="J42" s="417" t="s">
        <v>81</v>
      </c>
      <c r="K42" s="417" t="s">
        <v>77</v>
      </c>
      <c r="L42" s="417" t="s">
        <v>78</v>
      </c>
      <c r="M42" s="417" t="s">
        <v>79</v>
      </c>
      <c r="N42" s="417" t="s">
        <v>80</v>
      </c>
      <c r="O42" s="417" t="s">
        <v>71</v>
      </c>
    </row>
    <row r="43" spans="1:15" ht="88.5" customHeight="1" thickBot="1" x14ac:dyDescent="0.3">
      <c r="A43" s="413"/>
      <c r="B43" s="413"/>
      <c r="C43" s="413"/>
      <c r="D43" s="15" t="s">
        <v>65</v>
      </c>
      <c r="E43" s="15" t="s">
        <v>66</v>
      </c>
      <c r="F43" s="15" t="s">
        <v>67</v>
      </c>
      <c r="G43" s="15" t="s">
        <v>68</v>
      </c>
      <c r="H43" s="15" t="s">
        <v>69</v>
      </c>
      <c r="I43" s="416"/>
      <c r="J43" s="418"/>
      <c r="K43" s="418"/>
      <c r="L43" s="418"/>
      <c r="M43" s="418"/>
      <c r="N43" s="418"/>
      <c r="O43" s="418"/>
    </row>
    <row r="44" spans="1:15" x14ac:dyDescent="0.25">
      <c r="A44" s="3">
        <v>21</v>
      </c>
      <c r="B44" s="127" t="str">
        <f>IF('Proje ve Personel Bilgileri'!B34&gt;0,'Proje ve Personel Bilgileri'!B34,"")</f>
        <v/>
      </c>
      <c r="C44" s="145" t="str">
        <f>IF('Proje ve Personel Bilgileri'!B34&gt;0,'Proje ve Personel Bilgileri'!C34,"")</f>
        <v/>
      </c>
      <c r="D44" s="9"/>
      <c r="E44" s="9"/>
      <c r="F44" s="89"/>
      <c r="G44" s="89"/>
      <c r="H44" s="89"/>
      <c r="I44" s="11"/>
      <c r="J44" s="148" t="str">
        <f t="shared" ref="J44" si="2">IF(AND(BasvuruTarihi&gt;0,I44&gt;0),DAYS360(I44,BasvuruTarihi)/30,"")</f>
        <v/>
      </c>
      <c r="K44" s="129" t="str">
        <f>IF('Proje ve Personel Bilgileri'!B34&gt;0,AUcret,"")</f>
        <v/>
      </c>
      <c r="L44" s="149" t="str">
        <f>IF(LEN(B44)&gt;0,IF(D44="X",0,IF(E44="X",0,IF(OR(F44="X",G44="X"),8,IF(H44="X",12,0)))),"")</f>
        <v/>
      </c>
      <c r="M44" s="129" t="str">
        <f>IFERROR(IF('Proje ve Personel Bilgileri'!B34&gt;0,K44*L44,""),0)</f>
        <v/>
      </c>
      <c r="N44" s="129" t="str">
        <f>IF('Proje ve Personel Bilgileri'!B34&gt;0,G011B!AD40,"")</f>
        <v/>
      </c>
      <c r="O44" s="132" t="str">
        <f>IF('Proje ve Personel Bilgileri'!B34&gt;0,MIN(M44,N44),"")</f>
        <v/>
      </c>
    </row>
    <row r="45" spans="1:15" x14ac:dyDescent="0.25">
      <c r="A45" s="4">
        <v>22</v>
      </c>
      <c r="B45" s="133" t="str">
        <f>IF('Proje ve Personel Bilgileri'!B35&gt;0,'Proje ve Personel Bilgileri'!B35,"")</f>
        <v/>
      </c>
      <c r="C45" s="146" t="str">
        <f>IF('Proje ve Personel Bilgileri'!B35&gt;0,'Proje ve Personel Bilgileri'!C35,"")</f>
        <v/>
      </c>
      <c r="D45" s="14"/>
      <c r="E45" s="14"/>
      <c r="F45" s="90"/>
      <c r="G45" s="90"/>
      <c r="H45" s="90"/>
      <c r="I45" s="12"/>
      <c r="J45" s="150" t="str">
        <f t="shared" ref="J45:J63" si="3">IF(AND(BasvuruTarihi&gt;0,I45&gt;0),DAYS360(I45,BasvuruTarihi)/30,"")</f>
        <v/>
      </c>
      <c r="K45" s="137" t="str">
        <f>IF('Proje ve Personel Bilgileri'!B35&gt;0,AUcret,"")</f>
        <v/>
      </c>
      <c r="L45" s="151" t="str">
        <f t="shared" ref="L45:L63" si="4">IF(LEN(B45)&gt;0,IF(D45="X",0,IF(E45="X",0,IF(OR(F45="X",G45="X"),8,IF(H45="X",12,0)))),"")</f>
        <v/>
      </c>
      <c r="M45" s="137" t="str">
        <f>IFERROR(IF('Proje ve Personel Bilgileri'!B35&gt;0,K45*L45,""),0)</f>
        <v/>
      </c>
      <c r="N45" s="137" t="str">
        <f>IF('Proje ve Personel Bilgileri'!B35&gt;0,G011B!AD41,"")</f>
        <v/>
      </c>
      <c r="O45" s="152" t="str">
        <f>IF('Proje ve Personel Bilgileri'!B35&gt;0,MIN(M45,N45),"")</f>
        <v/>
      </c>
    </row>
    <row r="46" spans="1:15" x14ac:dyDescent="0.25">
      <c r="A46" s="4">
        <v>23</v>
      </c>
      <c r="B46" s="133" t="str">
        <f>IF('Proje ve Personel Bilgileri'!B36&gt;0,'Proje ve Personel Bilgileri'!B36,"")</f>
        <v/>
      </c>
      <c r="C46" s="146" t="str">
        <f>IF('Proje ve Personel Bilgileri'!B36&gt;0,'Proje ve Personel Bilgileri'!C36,"")</f>
        <v/>
      </c>
      <c r="D46" s="14"/>
      <c r="E46" s="14"/>
      <c r="F46" s="90"/>
      <c r="G46" s="90"/>
      <c r="H46" s="90"/>
      <c r="I46" s="12"/>
      <c r="J46" s="150" t="str">
        <f t="shared" si="3"/>
        <v/>
      </c>
      <c r="K46" s="137" t="str">
        <f>IF('Proje ve Personel Bilgileri'!B36&gt;0,AUcret,"")</f>
        <v/>
      </c>
      <c r="L46" s="151" t="str">
        <f t="shared" si="4"/>
        <v/>
      </c>
      <c r="M46" s="137" t="str">
        <f>IFERROR(IF('Proje ve Personel Bilgileri'!B36&gt;0,K46*L46,""),0)</f>
        <v/>
      </c>
      <c r="N46" s="137" t="str">
        <f>IF('Proje ve Personel Bilgileri'!B36&gt;0,G011B!AD42,"")</f>
        <v/>
      </c>
      <c r="O46" s="152" t="str">
        <f>IF('Proje ve Personel Bilgileri'!B36&gt;0,MIN(M46,N46),"")</f>
        <v/>
      </c>
    </row>
    <row r="47" spans="1:15" x14ac:dyDescent="0.25">
      <c r="A47" s="4">
        <v>24</v>
      </c>
      <c r="B47" s="133" t="str">
        <f>IF('Proje ve Personel Bilgileri'!B37&gt;0,'Proje ve Personel Bilgileri'!B37,"")</f>
        <v/>
      </c>
      <c r="C47" s="146" t="str">
        <f>IF('Proje ve Personel Bilgileri'!B37&gt;0,'Proje ve Personel Bilgileri'!C37,"")</f>
        <v/>
      </c>
      <c r="D47" s="14"/>
      <c r="E47" s="14"/>
      <c r="F47" s="90"/>
      <c r="G47" s="90"/>
      <c r="H47" s="90"/>
      <c r="I47" s="12"/>
      <c r="J47" s="150" t="str">
        <f t="shared" si="3"/>
        <v/>
      </c>
      <c r="K47" s="137" t="str">
        <f>IF('Proje ve Personel Bilgileri'!B37&gt;0,AUcret,"")</f>
        <v/>
      </c>
      <c r="L47" s="151" t="str">
        <f t="shared" si="4"/>
        <v/>
      </c>
      <c r="M47" s="137" t="str">
        <f>IFERROR(IF('Proje ve Personel Bilgileri'!B37&gt;0,K47*L47,""),0)</f>
        <v/>
      </c>
      <c r="N47" s="137" t="str">
        <f>IF('Proje ve Personel Bilgileri'!B37&gt;0,G011B!AD43,"")</f>
        <v/>
      </c>
      <c r="O47" s="152" t="str">
        <f>IF('Proje ve Personel Bilgileri'!B37&gt;0,MIN(M47,N47),"")</f>
        <v/>
      </c>
    </row>
    <row r="48" spans="1:15" x14ac:dyDescent="0.25">
      <c r="A48" s="4">
        <v>25</v>
      </c>
      <c r="B48" s="133" t="str">
        <f>IF('Proje ve Personel Bilgileri'!B38&gt;0,'Proje ve Personel Bilgileri'!B38,"")</f>
        <v/>
      </c>
      <c r="C48" s="146" t="str">
        <f>IF('Proje ve Personel Bilgileri'!B38&gt;0,'Proje ve Personel Bilgileri'!C38,"")</f>
        <v/>
      </c>
      <c r="D48" s="14"/>
      <c r="E48" s="14"/>
      <c r="F48" s="90"/>
      <c r="G48" s="90"/>
      <c r="H48" s="90"/>
      <c r="I48" s="12"/>
      <c r="J48" s="150" t="str">
        <f t="shared" si="3"/>
        <v/>
      </c>
      <c r="K48" s="137" t="str">
        <f>IF('Proje ve Personel Bilgileri'!B38&gt;0,AUcret,"")</f>
        <v/>
      </c>
      <c r="L48" s="151" t="str">
        <f t="shared" si="4"/>
        <v/>
      </c>
      <c r="M48" s="137" t="str">
        <f>IFERROR(IF('Proje ve Personel Bilgileri'!B38&gt;0,K48*L48,""),0)</f>
        <v/>
      </c>
      <c r="N48" s="137" t="str">
        <f>IF('Proje ve Personel Bilgileri'!B38&gt;0,G011B!AD44,"")</f>
        <v/>
      </c>
      <c r="O48" s="152" t="str">
        <f>IF('Proje ve Personel Bilgileri'!B38&gt;0,MIN(M48,N48),"")</f>
        <v/>
      </c>
    </row>
    <row r="49" spans="1:17" x14ac:dyDescent="0.25">
      <c r="A49" s="4">
        <v>26</v>
      </c>
      <c r="B49" s="133" t="str">
        <f>IF('Proje ve Personel Bilgileri'!B39&gt;0,'Proje ve Personel Bilgileri'!B39,"")</f>
        <v/>
      </c>
      <c r="C49" s="146" t="str">
        <f>IF('Proje ve Personel Bilgileri'!B39&gt;0,'Proje ve Personel Bilgileri'!C39,"")</f>
        <v/>
      </c>
      <c r="D49" s="14"/>
      <c r="E49" s="14"/>
      <c r="F49" s="90"/>
      <c r="G49" s="90"/>
      <c r="H49" s="90"/>
      <c r="I49" s="12"/>
      <c r="J49" s="150" t="str">
        <f t="shared" si="3"/>
        <v/>
      </c>
      <c r="K49" s="137" t="str">
        <f>IF('Proje ve Personel Bilgileri'!B39&gt;0,AUcret,"")</f>
        <v/>
      </c>
      <c r="L49" s="151" t="str">
        <f t="shared" si="4"/>
        <v/>
      </c>
      <c r="M49" s="137" t="str">
        <f>IFERROR(IF('Proje ve Personel Bilgileri'!B39&gt;0,K49*L49,""),0)</f>
        <v/>
      </c>
      <c r="N49" s="137" t="str">
        <f>IF('Proje ve Personel Bilgileri'!B39&gt;0,G011B!AD45,"")</f>
        <v/>
      </c>
      <c r="O49" s="152" t="str">
        <f>IF('Proje ve Personel Bilgileri'!B39&gt;0,MIN(M49,N49),"")</f>
        <v/>
      </c>
    </row>
    <row r="50" spans="1:17" x14ac:dyDescent="0.25">
      <c r="A50" s="4">
        <v>27</v>
      </c>
      <c r="B50" s="133" t="str">
        <f>IF('Proje ve Personel Bilgileri'!B40&gt;0,'Proje ve Personel Bilgileri'!B40,"")</f>
        <v/>
      </c>
      <c r="C50" s="146" t="str">
        <f>IF('Proje ve Personel Bilgileri'!B40&gt;0,'Proje ve Personel Bilgileri'!C40,"")</f>
        <v/>
      </c>
      <c r="D50" s="14"/>
      <c r="E50" s="14"/>
      <c r="F50" s="90"/>
      <c r="G50" s="90"/>
      <c r="H50" s="90"/>
      <c r="I50" s="12"/>
      <c r="J50" s="150" t="str">
        <f t="shared" si="3"/>
        <v/>
      </c>
      <c r="K50" s="137" t="str">
        <f>IF('Proje ve Personel Bilgileri'!B40&gt;0,AUcret,"")</f>
        <v/>
      </c>
      <c r="L50" s="151" t="str">
        <f t="shared" si="4"/>
        <v/>
      </c>
      <c r="M50" s="137" t="str">
        <f>IFERROR(IF('Proje ve Personel Bilgileri'!B40&gt;0,K50*L50,""),0)</f>
        <v/>
      </c>
      <c r="N50" s="137" t="str">
        <f>IF('Proje ve Personel Bilgileri'!B40&gt;0,G011B!AD46,"")</f>
        <v/>
      </c>
      <c r="O50" s="152" t="str">
        <f>IF('Proje ve Personel Bilgileri'!B40&gt;0,MIN(M50,N50),"")</f>
        <v/>
      </c>
    </row>
    <row r="51" spans="1:17" x14ac:dyDescent="0.25">
      <c r="A51" s="4">
        <v>28</v>
      </c>
      <c r="B51" s="133" t="str">
        <f>IF('Proje ve Personel Bilgileri'!B41&gt;0,'Proje ve Personel Bilgileri'!B41,"")</f>
        <v/>
      </c>
      <c r="C51" s="146" t="str">
        <f>IF('Proje ve Personel Bilgileri'!B41&gt;0,'Proje ve Personel Bilgileri'!C41,"")</f>
        <v/>
      </c>
      <c r="D51" s="14"/>
      <c r="E51" s="14"/>
      <c r="F51" s="90"/>
      <c r="G51" s="90"/>
      <c r="H51" s="90"/>
      <c r="I51" s="12"/>
      <c r="J51" s="150" t="str">
        <f t="shared" si="3"/>
        <v/>
      </c>
      <c r="K51" s="137" t="str">
        <f>IF('Proje ve Personel Bilgileri'!B41&gt;0,AUcret,"")</f>
        <v/>
      </c>
      <c r="L51" s="151" t="str">
        <f t="shared" si="4"/>
        <v/>
      </c>
      <c r="M51" s="137" t="str">
        <f>IFERROR(IF('Proje ve Personel Bilgileri'!B41&gt;0,K51*L51,""),0)</f>
        <v/>
      </c>
      <c r="N51" s="137" t="str">
        <f>IF('Proje ve Personel Bilgileri'!B41&gt;0,G011B!AD47,"")</f>
        <v/>
      </c>
      <c r="O51" s="152" t="str">
        <f>IF('Proje ve Personel Bilgileri'!B41&gt;0,MIN(M51,N51),"")</f>
        <v/>
      </c>
    </row>
    <row r="52" spans="1:17" x14ac:dyDescent="0.25">
      <c r="A52" s="4">
        <v>29</v>
      </c>
      <c r="B52" s="133" t="str">
        <f>IF('Proje ve Personel Bilgileri'!B42&gt;0,'Proje ve Personel Bilgileri'!B42,"")</f>
        <v/>
      </c>
      <c r="C52" s="146" t="str">
        <f>IF('Proje ve Personel Bilgileri'!B42&gt;0,'Proje ve Personel Bilgileri'!C42,"")</f>
        <v/>
      </c>
      <c r="D52" s="14"/>
      <c r="E52" s="14"/>
      <c r="F52" s="90"/>
      <c r="G52" s="90"/>
      <c r="H52" s="90"/>
      <c r="I52" s="12"/>
      <c r="J52" s="150" t="str">
        <f t="shared" si="3"/>
        <v/>
      </c>
      <c r="K52" s="137" t="str">
        <f>IF('Proje ve Personel Bilgileri'!B42&gt;0,AUcret,"")</f>
        <v/>
      </c>
      <c r="L52" s="151" t="str">
        <f t="shared" si="4"/>
        <v/>
      </c>
      <c r="M52" s="137" t="str">
        <f>IFERROR(IF('Proje ve Personel Bilgileri'!B42&gt;0,K52*L52,""),0)</f>
        <v/>
      </c>
      <c r="N52" s="137" t="str">
        <f>IF('Proje ve Personel Bilgileri'!B42&gt;0,G011B!AD48,"")</f>
        <v/>
      </c>
      <c r="O52" s="152" t="str">
        <f>IF('Proje ve Personel Bilgileri'!B42&gt;0,MIN(M52,N52),"")</f>
        <v/>
      </c>
    </row>
    <row r="53" spans="1:17" x14ac:dyDescent="0.25">
      <c r="A53" s="4">
        <v>30</v>
      </c>
      <c r="B53" s="133" t="str">
        <f>IF('Proje ve Personel Bilgileri'!B43&gt;0,'Proje ve Personel Bilgileri'!B43,"")</f>
        <v/>
      </c>
      <c r="C53" s="146" t="str">
        <f>IF('Proje ve Personel Bilgileri'!B43&gt;0,'Proje ve Personel Bilgileri'!C43,"")</f>
        <v/>
      </c>
      <c r="D53" s="14"/>
      <c r="E53" s="14"/>
      <c r="F53" s="90"/>
      <c r="G53" s="90"/>
      <c r="H53" s="90"/>
      <c r="I53" s="12"/>
      <c r="J53" s="150" t="str">
        <f t="shared" si="3"/>
        <v/>
      </c>
      <c r="K53" s="137" t="str">
        <f>IF('Proje ve Personel Bilgileri'!B43&gt;0,AUcret,"")</f>
        <v/>
      </c>
      <c r="L53" s="151" t="str">
        <f t="shared" si="4"/>
        <v/>
      </c>
      <c r="M53" s="137" t="str">
        <f>IFERROR(IF('Proje ve Personel Bilgileri'!B43&gt;0,K53*L53,""),0)</f>
        <v/>
      </c>
      <c r="N53" s="137" t="str">
        <f>IF('Proje ve Personel Bilgileri'!B43&gt;0,G011B!AD49,"")</f>
        <v/>
      </c>
      <c r="O53" s="152" t="str">
        <f>IF('Proje ve Personel Bilgileri'!B43&gt;0,MIN(M53,N53),"")</f>
        <v/>
      </c>
    </row>
    <row r="54" spans="1:17" x14ac:dyDescent="0.25">
      <c r="A54" s="4">
        <v>31</v>
      </c>
      <c r="B54" s="133" t="str">
        <f>IF('Proje ve Personel Bilgileri'!B44&gt;0,'Proje ve Personel Bilgileri'!B44,"")</f>
        <v/>
      </c>
      <c r="C54" s="146" t="str">
        <f>IF('Proje ve Personel Bilgileri'!B44&gt;0,'Proje ve Personel Bilgileri'!C44,"")</f>
        <v/>
      </c>
      <c r="D54" s="14"/>
      <c r="E54" s="14"/>
      <c r="F54" s="90"/>
      <c r="G54" s="90"/>
      <c r="H54" s="90"/>
      <c r="I54" s="12"/>
      <c r="J54" s="150" t="str">
        <f t="shared" si="3"/>
        <v/>
      </c>
      <c r="K54" s="137" t="str">
        <f>IF('Proje ve Personel Bilgileri'!B44&gt;0,AUcret,"")</f>
        <v/>
      </c>
      <c r="L54" s="151" t="str">
        <f t="shared" si="4"/>
        <v/>
      </c>
      <c r="M54" s="137" t="str">
        <f>IFERROR(IF('Proje ve Personel Bilgileri'!B44&gt;0,K54*L54,""),0)</f>
        <v/>
      </c>
      <c r="N54" s="137" t="str">
        <f>IF('Proje ve Personel Bilgileri'!B44&gt;0,G011B!AD50,"")</f>
        <v/>
      </c>
      <c r="O54" s="152" t="str">
        <f>IF('Proje ve Personel Bilgileri'!B44&gt;0,MIN(M54,N54),"")</f>
        <v/>
      </c>
    </row>
    <row r="55" spans="1:17" x14ac:dyDescent="0.25">
      <c r="A55" s="4">
        <v>32</v>
      </c>
      <c r="B55" s="133" t="str">
        <f>IF('Proje ve Personel Bilgileri'!B45&gt;0,'Proje ve Personel Bilgileri'!B45,"")</f>
        <v/>
      </c>
      <c r="C55" s="146" t="str">
        <f>IF('Proje ve Personel Bilgileri'!B45&gt;0,'Proje ve Personel Bilgileri'!C45,"")</f>
        <v/>
      </c>
      <c r="D55" s="14"/>
      <c r="E55" s="14"/>
      <c r="F55" s="90"/>
      <c r="G55" s="90"/>
      <c r="H55" s="90"/>
      <c r="I55" s="12"/>
      <c r="J55" s="150" t="str">
        <f t="shared" si="3"/>
        <v/>
      </c>
      <c r="K55" s="137" t="str">
        <f>IF('Proje ve Personel Bilgileri'!B45&gt;0,AUcret,"")</f>
        <v/>
      </c>
      <c r="L55" s="151" t="str">
        <f t="shared" si="4"/>
        <v/>
      </c>
      <c r="M55" s="137" t="str">
        <f>IFERROR(IF('Proje ve Personel Bilgileri'!B45&gt;0,K55*L55,""),0)</f>
        <v/>
      </c>
      <c r="N55" s="137" t="str">
        <f>IF('Proje ve Personel Bilgileri'!B45&gt;0,G011B!AD51,"")</f>
        <v/>
      </c>
      <c r="O55" s="152" t="str">
        <f>IF('Proje ve Personel Bilgileri'!B45&gt;0,MIN(M55,N55),"")</f>
        <v/>
      </c>
    </row>
    <row r="56" spans="1:17" x14ac:dyDescent="0.25">
      <c r="A56" s="4">
        <v>33</v>
      </c>
      <c r="B56" s="133" t="str">
        <f>IF('Proje ve Personel Bilgileri'!B46&gt;0,'Proje ve Personel Bilgileri'!B46,"")</f>
        <v/>
      </c>
      <c r="C56" s="146" t="str">
        <f>IF('Proje ve Personel Bilgileri'!B46&gt;0,'Proje ve Personel Bilgileri'!C46,"")</f>
        <v/>
      </c>
      <c r="D56" s="14"/>
      <c r="E56" s="14"/>
      <c r="F56" s="90"/>
      <c r="G56" s="90"/>
      <c r="H56" s="90"/>
      <c r="I56" s="12"/>
      <c r="J56" s="150" t="str">
        <f t="shared" si="3"/>
        <v/>
      </c>
      <c r="K56" s="137" t="str">
        <f>IF('Proje ve Personel Bilgileri'!B46&gt;0,AUcret,"")</f>
        <v/>
      </c>
      <c r="L56" s="151" t="str">
        <f t="shared" si="4"/>
        <v/>
      </c>
      <c r="M56" s="137" t="str">
        <f>IFERROR(IF('Proje ve Personel Bilgileri'!B46&gt;0,K56*L56,""),0)</f>
        <v/>
      </c>
      <c r="N56" s="137" t="str">
        <f>IF('Proje ve Personel Bilgileri'!B46&gt;0,G011B!AD52,"")</f>
        <v/>
      </c>
      <c r="O56" s="152" t="str">
        <f>IF('Proje ve Personel Bilgileri'!B46&gt;0,MIN(M56,N56),"")</f>
        <v/>
      </c>
    </row>
    <row r="57" spans="1:17" x14ac:dyDescent="0.25">
      <c r="A57" s="4">
        <v>34</v>
      </c>
      <c r="B57" s="133" t="str">
        <f>IF('Proje ve Personel Bilgileri'!B47&gt;0,'Proje ve Personel Bilgileri'!B47,"")</f>
        <v/>
      </c>
      <c r="C57" s="146" t="str">
        <f>IF('Proje ve Personel Bilgileri'!B47&gt;0,'Proje ve Personel Bilgileri'!C47,"")</f>
        <v/>
      </c>
      <c r="D57" s="14"/>
      <c r="E57" s="14"/>
      <c r="F57" s="90"/>
      <c r="G57" s="90"/>
      <c r="H57" s="90"/>
      <c r="I57" s="12"/>
      <c r="J57" s="150" t="str">
        <f t="shared" si="3"/>
        <v/>
      </c>
      <c r="K57" s="137" t="str">
        <f>IF('Proje ve Personel Bilgileri'!B47&gt;0,AUcret,"")</f>
        <v/>
      </c>
      <c r="L57" s="151" t="str">
        <f t="shared" si="4"/>
        <v/>
      </c>
      <c r="M57" s="137" t="str">
        <f>IFERROR(IF('Proje ve Personel Bilgileri'!B47&gt;0,K57*L57,""),0)</f>
        <v/>
      </c>
      <c r="N57" s="137" t="str">
        <f>IF('Proje ve Personel Bilgileri'!B47&gt;0,G011B!AD53,"")</f>
        <v/>
      </c>
      <c r="O57" s="152" t="str">
        <f>IF('Proje ve Personel Bilgileri'!B47&gt;0,MIN(M57,N57),"")</f>
        <v/>
      </c>
    </row>
    <row r="58" spans="1:17" x14ac:dyDescent="0.25">
      <c r="A58" s="4">
        <v>35</v>
      </c>
      <c r="B58" s="133" t="str">
        <f>IF('Proje ve Personel Bilgileri'!B48&gt;0,'Proje ve Personel Bilgileri'!B48,"")</f>
        <v/>
      </c>
      <c r="C58" s="146" t="str">
        <f>IF('Proje ve Personel Bilgileri'!B48&gt;0,'Proje ve Personel Bilgileri'!C48,"")</f>
        <v/>
      </c>
      <c r="D58" s="14"/>
      <c r="E58" s="14"/>
      <c r="F58" s="90"/>
      <c r="G58" s="90"/>
      <c r="H58" s="90"/>
      <c r="I58" s="12"/>
      <c r="J58" s="150" t="str">
        <f t="shared" si="3"/>
        <v/>
      </c>
      <c r="K58" s="137" t="str">
        <f>IF('Proje ve Personel Bilgileri'!B48&gt;0,AUcret,"")</f>
        <v/>
      </c>
      <c r="L58" s="151" t="str">
        <f t="shared" si="4"/>
        <v/>
      </c>
      <c r="M58" s="137" t="str">
        <f>IFERROR(IF('Proje ve Personel Bilgileri'!B48&gt;0,K58*L58,""),0)</f>
        <v/>
      </c>
      <c r="N58" s="137" t="str">
        <f>IF('Proje ve Personel Bilgileri'!B48&gt;0,G011B!AD54,"")</f>
        <v/>
      </c>
      <c r="O58" s="152" t="str">
        <f>IF('Proje ve Personel Bilgileri'!B48&gt;0,MIN(M58,N58),"")</f>
        <v/>
      </c>
    </row>
    <row r="59" spans="1:17" x14ac:dyDescent="0.25">
      <c r="A59" s="4">
        <v>36</v>
      </c>
      <c r="B59" s="133" t="str">
        <f>IF('Proje ve Personel Bilgileri'!B49&gt;0,'Proje ve Personel Bilgileri'!B49,"")</f>
        <v/>
      </c>
      <c r="C59" s="146" t="str">
        <f>IF('Proje ve Personel Bilgileri'!B49&gt;0,'Proje ve Personel Bilgileri'!C49,"")</f>
        <v/>
      </c>
      <c r="D59" s="14"/>
      <c r="E59" s="14"/>
      <c r="F59" s="90"/>
      <c r="G59" s="90"/>
      <c r="H59" s="90"/>
      <c r="I59" s="12"/>
      <c r="J59" s="150" t="str">
        <f t="shared" si="3"/>
        <v/>
      </c>
      <c r="K59" s="137" t="str">
        <f>IF('Proje ve Personel Bilgileri'!B49&gt;0,AUcret,"")</f>
        <v/>
      </c>
      <c r="L59" s="151" t="str">
        <f t="shared" si="4"/>
        <v/>
      </c>
      <c r="M59" s="137" t="str">
        <f>IFERROR(IF('Proje ve Personel Bilgileri'!B49&gt;0,K59*L59,""),0)</f>
        <v/>
      </c>
      <c r="N59" s="137" t="str">
        <f>IF('Proje ve Personel Bilgileri'!B49&gt;0,G011B!AD55,"")</f>
        <v/>
      </c>
      <c r="O59" s="152" t="str">
        <f>IF('Proje ve Personel Bilgileri'!B49&gt;0,MIN(M59,N59),"")</f>
        <v/>
      </c>
    </row>
    <row r="60" spans="1:17" x14ac:dyDescent="0.25">
      <c r="A60" s="4">
        <v>37</v>
      </c>
      <c r="B60" s="133" t="str">
        <f>IF('Proje ve Personel Bilgileri'!B50&gt;0,'Proje ve Personel Bilgileri'!B50,"")</f>
        <v/>
      </c>
      <c r="C60" s="146" t="str">
        <f>IF('Proje ve Personel Bilgileri'!B50&gt;0,'Proje ve Personel Bilgileri'!C50,"")</f>
        <v/>
      </c>
      <c r="D60" s="14"/>
      <c r="E60" s="14"/>
      <c r="F60" s="90"/>
      <c r="G60" s="90"/>
      <c r="H60" s="90"/>
      <c r="I60" s="12"/>
      <c r="J60" s="150" t="str">
        <f t="shared" si="3"/>
        <v/>
      </c>
      <c r="K60" s="137" t="str">
        <f>IF('Proje ve Personel Bilgileri'!B50&gt;0,AUcret,"")</f>
        <v/>
      </c>
      <c r="L60" s="151" t="str">
        <f t="shared" si="4"/>
        <v/>
      </c>
      <c r="M60" s="137" t="str">
        <f>IFERROR(IF('Proje ve Personel Bilgileri'!B50&gt;0,K60*L60,""),0)</f>
        <v/>
      </c>
      <c r="N60" s="137" t="str">
        <f>IF('Proje ve Personel Bilgileri'!B50&gt;0,G011B!AD56,"")</f>
        <v/>
      </c>
      <c r="O60" s="152" t="str">
        <f>IF('Proje ve Personel Bilgileri'!B50&gt;0,MIN(M60,N60),"")</f>
        <v/>
      </c>
    </row>
    <row r="61" spans="1:17" x14ac:dyDescent="0.25">
      <c r="A61" s="4">
        <v>38</v>
      </c>
      <c r="B61" s="133" t="str">
        <f>IF('Proje ve Personel Bilgileri'!B51&gt;0,'Proje ve Personel Bilgileri'!B51,"")</f>
        <v/>
      </c>
      <c r="C61" s="146" t="str">
        <f>IF('Proje ve Personel Bilgileri'!B51&gt;0,'Proje ve Personel Bilgileri'!C51,"")</f>
        <v/>
      </c>
      <c r="D61" s="14"/>
      <c r="E61" s="14"/>
      <c r="F61" s="90"/>
      <c r="G61" s="90"/>
      <c r="H61" s="90"/>
      <c r="I61" s="12"/>
      <c r="J61" s="150" t="str">
        <f t="shared" si="3"/>
        <v/>
      </c>
      <c r="K61" s="137" t="str">
        <f>IF('Proje ve Personel Bilgileri'!B51&gt;0,AUcret,"")</f>
        <v/>
      </c>
      <c r="L61" s="151" t="str">
        <f t="shared" si="4"/>
        <v/>
      </c>
      <c r="M61" s="137" t="str">
        <f>IFERROR(IF('Proje ve Personel Bilgileri'!B51&gt;0,K61*L61,""),0)</f>
        <v/>
      </c>
      <c r="N61" s="137" t="str">
        <f>IF('Proje ve Personel Bilgileri'!B51&gt;0,G011B!AD57,"")</f>
        <v/>
      </c>
      <c r="O61" s="152" t="str">
        <f>IF('Proje ve Personel Bilgileri'!B51&gt;0,MIN(M61,N61),"")</f>
        <v/>
      </c>
    </row>
    <row r="62" spans="1:17" x14ac:dyDescent="0.25">
      <c r="A62" s="4">
        <v>39</v>
      </c>
      <c r="B62" s="133" t="str">
        <f>IF('Proje ve Personel Bilgileri'!B52&gt;0,'Proje ve Personel Bilgileri'!B52,"")</f>
        <v/>
      </c>
      <c r="C62" s="146" t="str">
        <f>IF('Proje ve Personel Bilgileri'!B52&gt;0,'Proje ve Personel Bilgileri'!C52,"")</f>
        <v/>
      </c>
      <c r="D62" s="14"/>
      <c r="E62" s="14"/>
      <c r="F62" s="90"/>
      <c r="G62" s="90"/>
      <c r="H62" s="90"/>
      <c r="I62" s="12"/>
      <c r="J62" s="150" t="str">
        <f t="shared" si="3"/>
        <v/>
      </c>
      <c r="K62" s="137" t="str">
        <f>IF('Proje ve Personel Bilgileri'!B52&gt;0,AUcret,"")</f>
        <v/>
      </c>
      <c r="L62" s="151" t="str">
        <f t="shared" si="4"/>
        <v/>
      </c>
      <c r="M62" s="137" t="str">
        <f>IFERROR(IF('Proje ve Personel Bilgileri'!B52&gt;0,K62*L62,""),0)</f>
        <v/>
      </c>
      <c r="N62" s="137" t="str">
        <f>IF('Proje ve Personel Bilgileri'!B52&gt;0,G011B!AD58,"")</f>
        <v/>
      </c>
      <c r="O62" s="152" t="str">
        <f>IF('Proje ve Personel Bilgileri'!B52&gt;0,MIN(M62,N62),"")</f>
        <v/>
      </c>
    </row>
    <row r="63" spans="1:17" ht="14.95" thickBot="1" x14ac:dyDescent="0.3">
      <c r="A63" s="5">
        <v>40</v>
      </c>
      <c r="B63" s="139" t="str">
        <f>IF('Proje ve Personel Bilgileri'!B53&gt;0,'Proje ve Personel Bilgileri'!B53,"")</f>
        <v/>
      </c>
      <c r="C63" s="147" t="str">
        <f>IF('Proje ve Personel Bilgileri'!B53&gt;0,'Proje ve Personel Bilgileri'!C53,"")</f>
        <v/>
      </c>
      <c r="D63" s="10"/>
      <c r="E63" s="10"/>
      <c r="F63" s="91"/>
      <c r="G63" s="91"/>
      <c r="H63" s="91"/>
      <c r="I63" s="13"/>
      <c r="J63" s="153" t="str">
        <f t="shared" si="3"/>
        <v/>
      </c>
      <c r="K63" s="143" t="str">
        <f>IF('Proje ve Personel Bilgileri'!B53&gt;0,AUcret,"")</f>
        <v/>
      </c>
      <c r="L63" s="154" t="str">
        <f t="shared" si="4"/>
        <v/>
      </c>
      <c r="M63" s="143" t="str">
        <f>IFERROR(IF('Proje ve Personel Bilgileri'!B53&gt;0,K63*L63,""),0)</f>
        <v/>
      </c>
      <c r="N63" s="143" t="str">
        <f>IF('Proje ve Personel Bilgileri'!B53&gt;0,G011B!AD59,"")</f>
        <v/>
      </c>
      <c r="O63" s="155" t="str">
        <f>IF('Proje ve Personel Bilgileri'!B53&gt;0,MIN(M63,N63),"")</f>
        <v/>
      </c>
      <c r="Q63" s="115">
        <f>IF(COUNTA(F44:I63)&gt;0,1,0)</f>
        <v>0</v>
      </c>
    </row>
    <row r="64" spans="1:17" x14ac:dyDescent="0.25">
      <c r="A64" t="s">
        <v>74</v>
      </c>
    </row>
    <row r="65" spans="1:15" x14ac:dyDescent="0.25">
      <c r="A65" t="s">
        <v>76</v>
      </c>
    </row>
    <row r="66" spans="1:15" x14ac:dyDescent="0.25">
      <c r="A66" t="s">
        <v>75</v>
      </c>
    </row>
    <row r="68" spans="1:15" x14ac:dyDescent="0.25">
      <c r="C68" s="1"/>
      <c r="I68" s="7"/>
      <c r="K68" s="1"/>
      <c r="L68" s="1"/>
      <c r="M68" s="1"/>
      <c r="N68" s="1"/>
    </row>
    <row r="69" spans="1:15" ht="17" x14ac:dyDescent="0.3">
      <c r="A69" s="304" t="s">
        <v>46</v>
      </c>
      <c r="B69" s="305">
        <f ca="1">imzatirihi</f>
        <v>45653</v>
      </c>
      <c r="C69" s="110"/>
      <c r="D69" s="304" t="s">
        <v>50</v>
      </c>
      <c r="E69" s="304"/>
      <c r="F69" s="303" t="s">
        <v>48</v>
      </c>
      <c r="G69" s="304"/>
      <c r="H69" s="304"/>
      <c r="I69" s="304"/>
      <c r="J69" s="110"/>
      <c r="K69" s="304" t="str">
        <f>IF(kurulusyetkilisi&gt;0,kurulusyetkilisi,"")</f>
        <v/>
      </c>
      <c r="L69" s="306"/>
      <c r="M69" s="306"/>
      <c r="N69" s="1"/>
    </row>
    <row r="70" spans="1:15" ht="17" x14ac:dyDescent="0.3">
      <c r="A70" s="110"/>
      <c r="B70" s="110"/>
      <c r="C70" s="110"/>
      <c r="D70" s="110"/>
      <c r="E70" s="110"/>
      <c r="F70" s="303" t="s">
        <v>49</v>
      </c>
      <c r="G70" s="110"/>
      <c r="H70" s="110"/>
      <c r="I70" s="110"/>
      <c r="J70" s="110"/>
      <c r="K70" s="306"/>
      <c r="L70" s="306"/>
      <c r="M70" s="306"/>
      <c r="N70" s="1"/>
    </row>
    <row r="71" spans="1:15" ht="15.65" x14ac:dyDescent="0.25">
      <c r="A71" s="419" t="s">
        <v>63</v>
      </c>
      <c r="B71" s="419"/>
      <c r="C71" s="419"/>
      <c r="D71" s="419"/>
      <c r="E71" s="419"/>
      <c r="F71" s="419"/>
      <c r="G71" s="419"/>
      <c r="H71" s="419"/>
      <c r="I71" s="419"/>
      <c r="J71" s="419"/>
      <c r="K71" s="419"/>
      <c r="L71" s="419"/>
      <c r="M71" s="419"/>
      <c r="N71" s="419"/>
      <c r="O71" s="419"/>
    </row>
    <row r="72" spans="1:15" x14ac:dyDescent="0.25">
      <c r="A72" s="392" t="str">
        <f>IF(Yil&gt;0,CONCATENATE(Yil," yılına aittir."),"")</f>
        <v/>
      </c>
      <c r="B72" s="392"/>
      <c r="C72" s="392"/>
      <c r="D72" s="392"/>
      <c r="E72" s="392"/>
      <c r="F72" s="392"/>
      <c r="G72" s="392"/>
      <c r="H72" s="392"/>
      <c r="I72" s="392"/>
      <c r="J72" s="392"/>
      <c r="K72" s="392"/>
      <c r="L72" s="392"/>
      <c r="M72" s="392"/>
      <c r="N72" s="392"/>
      <c r="O72" s="392"/>
    </row>
    <row r="73" spans="1:15" ht="19.7" thickBot="1" x14ac:dyDescent="0.4">
      <c r="A73" s="420" t="s">
        <v>82</v>
      </c>
      <c r="B73" s="420"/>
      <c r="C73" s="420"/>
      <c r="D73" s="420"/>
      <c r="E73" s="420"/>
      <c r="F73" s="420"/>
      <c r="G73" s="420"/>
      <c r="H73" s="420"/>
      <c r="I73" s="420"/>
      <c r="J73" s="420"/>
      <c r="K73" s="420"/>
      <c r="L73" s="420"/>
      <c r="M73" s="420"/>
      <c r="N73" s="420"/>
      <c r="O73" s="420"/>
    </row>
    <row r="74" spans="1:15" ht="31.6" customHeight="1" thickBot="1" x14ac:dyDescent="0.3">
      <c r="A74" s="407" t="s">
        <v>1</v>
      </c>
      <c r="B74" s="421"/>
      <c r="C74" s="394" t="str">
        <f>IF(ProjeNo&gt;0,ProjeNo,"")</f>
        <v/>
      </c>
      <c r="D74" s="395"/>
      <c r="E74" s="395"/>
      <c r="F74" s="395"/>
      <c r="G74" s="395"/>
      <c r="H74" s="395"/>
      <c r="I74" s="395"/>
      <c r="J74" s="395"/>
      <c r="K74" s="395"/>
      <c r="L74" s="395"/>
      <c r="M74" s="395"/>
      <c r="N74" s="395"/>
      <c r="O74" s="396"/>
    </row>
    <row r="75" spans="1:15" ht="42.8" customHeight="1" thickBot="1" x14ac:dyDescent="0.3">
      <c r="A75" s="402" t="s">
        <v>12</v>
      </c>
      <c r="B75" s="403"/>
      <c r="C75" s="404" t="str">
        <f>IF(ProjeAdi&gt;0,ProjeAdi,"")</f>
        <v/>
      </c>
      <c r="D75" s="405"/>
      <c r="E75" s="405"/>
      <c r="F75" s="405"/>
      <c r="G75" s="405"/>
      <c r="H75" s="405"/>
      <c r="I75" s="405"/>
      <c r="J75" s="405"/>
      <c r="K75" s="405"/>
      <c r="L75" s="405"/>
      <c r="M75" s="405"/>
      <c r="N75" s="405"/>
      <c r="O75" s="406"/>
    </row>
    <row r="76" spans="1:15" ht="31.6" customHeight="1" thickBot="1" x14ac:dyDescent="0.3">
      <c r="A76" s="407" t="s">
        <v>3</v>
      </c>
      <c r="B76" s="408"/>
      <c r="C76" s="409" t="str">
        <f>IF(BasvuruTarihi&gt;0,BasvuruTarihi,"")</f>
        <v/>
      </c>
      <c r="D76" s="410"/>
      <c r="E76" s="410"/>
      <c r="F76" s="410"/>
      <c r="G76" s="410"/>
      <c r="H76" s="410"/>
      <c r="I76" s="410"/>
      <c r="J76" s="410"/>
      <c r="K76" s="410"/>
      <c r="L76" s="410"/>
      <c r="M76" s="410"/>
      <c r="N76" s="410"/>
      <c r="O76" s="411"/>
    </row>
    <row r="77" spans="1:15" ht="14.95" customHeight="1" thickBot="1" x14ac:dyDescent="0.3">
      <c r="A77" s="412" t="s">
        <v>7</v>
      </c>
      <c r="B77" s="412" t="s">
        <v>8</v>
      </c>
      <c r="C77" s="412" t="s">
        <v>73</v>
      </c>
      <c r="D77" s="414" t="s">
        <v>64</v>
      </c>
      <c r="E77" s="414"/>
      <c r="F77" s="414"/>
      <c r="G77" s="414"/>
      <c r="H77" s="414"/>
      <c r="I77" s="415" t="s">
        <v>70</v>
      </c>
      <c r="J77" s="417" t="s">
        <v>81</v>
      </c>
      <c r="K77" s="417" t="s">
        <v>77</v>
      </c>
      <c r="L77" s="417" t="s">
        <v>78</v>
      </c>
      <c r="M77" s="417" t="s">
        <v>79</v>
      </c>
      <c r="N77" s="417" t="s">
        <v>80</v>
      </c>
      <c r="O77" s="417" t="s">
        <v>71</v>
      </c>
    </row>
    <row r="78" spans="1:15" ht="88.5" customHeight="1" thickBot="1" x14ac:dyDescent="0.3">
      <c r="A78" s="413"/>
      <c r="B78" s="413"/>
      <c r="C78" s="413"/>
      <c r="D78" s="15" t="s">
        <v>65</v>
      </c>
      <c r="E78" s="15" t="s">
        <v>66</v>
      </c>
      <c r="F78" s="15" t="s">
        <v>67</v>
      </c>
      <c r="G78" s="15" t="s">
        <v>68</v>
      </c>
      <c r="H78" s="15" t="s">
        <v>69</v>
      </c>
      <c r="I78" s="416"/>
      <c r="J78" s="418"/>
      <c r="K78" s="418"/>
      <c r="L78" s="418"/>
      <c r="M78" s="418"/>
      <c r="N78" s="418"/>
      <c r="O78" s="418"/>
    </row>
    <row r="79" spans="1:15" x14ac:dyDescent="0.25">
      <c r="A79" s="3">
        <v>41</v>
      </c>
      <c r="B79" s="127" t="str">
        <f>IF('Proje ve Personel Bilgileri'!B54&gt;0,'Proje ve Personel Bilgileri'!B54,"")</f>
        <v/>
      </c>
      <c r="C79" s="145" t="str">
        <f>IF('Proje ve Personel Bilgileri'!B54&gt;0,'Proje ve Personel Bilgileri'!C54,"")</f>
        <v/>
      </c>
      <c r="D79" s="9"/>
      <c r="E79" s="9"/>
      <c r="F79" s="89"/>
      <c r="G79" s="89"/>
      <c r="H79" s="89"/>
      <c r="I79" s="11"/>
      <c r="J79" s="148" t="str">
        <f t="shared" ref="J79" si="5">IF(AND(BasvuruTarihi&gt;0,I79&gt;0),DAYS360(I79,BasvuruTarihi)/30,"")</f>
        <v/>
      </c>
      <c r="K79" s="129" t="str">
        <f>IF('Proje ve Personel Bilgileri'!B54&gt;0,AUcret,"")</f>
        <v/>
      </c>
      <c r="L79" s="149" t="str">
        <f>IF(LEN(B79)&gt;0,IF(D79="X",0,IF(E79="X",0,IF(OR(F79="X",G79="X"),8,IF(H79="X",12,0)))),"")</f>
        <v/>
      </c>
      <c r="M79" s="129" t="str">
        <f>IFERROR(IF('Proje ve Personel Bilgileri'!B54&gt;0,K79*L79,""),0)</f>
        <v/>
      </c>
      <c r="N79" s="129" t="str">
        <f>IF('Proje ve Personel Bilgileri'!B54&gt;0,G011B!AD72,"")</f>
        <v/>
      </c>
      <c r="O79" s="132" t="str">
        <f>IF('Proje ve Personel Bilgileri'!B54&gt;0,MIN(M79,N79),"")</f>
        <v/>
      </c>
    </row>
    <row r="80" spans="1:15" x14ac:dyDescent="0.25">
      <c r="A80" s="4">
        <v>42</v>
      </c>
      <c r="B80" s="133" t="str">
        <f>IF('Proje ve Personel Bilgileri'!B55&gt;0,'Proje ve Personel Bilgileri'!B55,"")</f>
        <v/>
      </c>
      <c r="C80" s="146" t="str">
        <f>IF('Proje ve Personel Bilgileri'!B55&gt;0,'Proje ve Personel Bilgileri'!C55,"")</f>
        <v/>
      </c>
      <c r="D80" s="14"/>
      <c r="E80" s="14"/>
      <c r="F80" s="90"/>
      <c r="G80" s="90"/>
      <c r="H80" s="90"/>
      <c r="I80" s="12"/>
      <c r="J80" s="150" t="str">
        <f t="shared" ref="J80:J98" si="6">IF(AND(BasvuruTarihi&gt;0,I80&gt;0),DAYS360(I80,BasvuruTarihi)/30,"")</f>
        <v/>
      </c>
      <c r="K80" s="137" t="str">
        <f>IF('Proje ve Personel Bilgileri'!B55&gt;0,AUcret,"")</f>
        <v/>
      </c>
      <c r="L80" s="151" t="str">
        <f t="shared" ref="L80:L98" si="7">IF(LEN(B80)&gt;0,IF(D80="X",0,IF(E80="X",0,IF(OR(F80="X",G80="X"),8,IF(H80="X",12,0)))),"")</f>
        <v/>
      </c>
      <c r="M80" s="137" t="str">
        <f>IFERROR(IF('Proje ve Personel Bilgileri'!B55&gt;0,K80*L80,""),0)</f>
        <v/>
      </c>
      <c r="N80" s="137" t="str">
        <f>IF('Proje ve Personel Bilgileri'!B55&gt;0,G011B!AD73,"")</f>
        <v/>
      </c>
      <c r="O80" s="152" t="str">
        <f>IF('Proje ve Personel Bilgileri'!B55&gt;0,MIN(M80,N80),"")</f>
        <v/>
      </c>
    </row>
    <row r="81" spans="1:15" x14ac:dyDescent="0.25">
      <c r="A81" s="4">
        <v>43</v>
      </c>
      <c r="B81" s="133" t="str">
        <f>IF('Proje ve Personel Bilgileri'!B56&gt;0,'Proje ve Personel Bilgileri'!B56,"")</f>
        <v/>
      </c>
      <c r="C81" s="146" t="str">
        <f>IF('Proje ve Personel Bilgileri'!B56&gt;0,'Proje ve Personel Bilgileri'!C56,"")</f>
        <v/>
      </c>
      <c r="D81" s="14"/>
      <c r="E81" s="14"/>
      <c r="F81" s="90"/>
      <c r="G81" s="90"/>
      <c r="H81" s="90"/>
      <c r="I81" s="12"/>
      <c r="J81" s="150" t="str">
        <f t="shared" si="6"/>
        <v/>
      </c>
      <c r="K81" s="137" t="str">
        <f>IF('Proje ve Personel Bilgileri'!B56&gt;0,AUcret,"")</f>
        <v/>
      </c>
      <c r="L81" s="151" t="str">
        <f t="shared" si="7"/>
        <v/>
      </c>
      <c r="M81" s="137" t="str">
        <f>IFERROR(IF('Proje ve Personel Bilgileri'!B56&gt;0,K81*L81,""),0)</f>
        <v/>
      </c>
      <c r="N81" s="137" t="str">
        <f>IF('Proje ve Personel Bilgileri'!B56&gt;0,G011B!AD74,"")</f>
        <v/>
      </c>
      <c r="O81" s="152" t="str">
        <f>IF('Proje ve Personel Bilgileri'!B56&gt;0,MIN(M81,N81),"")</f>
        <v/>
      </c>
    </row>
    <row r="82" spans="1:15" x14ac:dyDescent="0.25">
      <c r="A82" s="4">
        <v>44</v>
      </c>
      <c r="B82" s="133" t="str">
        <f>IF('Proje ve Personel Bilgileri'!B57&gt;0,'Proje ve Personel Bilgileri'!B57,"")</f>
        <v/>
      </c>
      <c r="C82" s="146" t="str">
        <f>IF('Proje ve Personel Bilgileri'!B57&gt;0,'Proje ve Personel Bilgileri'!C57,"")</f>
        <v/>
      </c>
      <c r="D82" s="14"/>
      <c r="E82" s="14"/>
      <c r="F82" s="90"/>
      <c r="G82" s="90"/>
      <c r="H82" s="90"/>
      <c r="I82" s="12"/>
      <c r="J82" s="150" t="str">
        <f t="shared" si="6"/>
        <v/>
      </c>
      <c r="K82" s="137" t="str">
        <f>IF('Proje ve Personel Bilgileri'!B57&gt;0,AUcret,"")</f>
        <v/>
      </c>
      <c r="L82" s="151" t="str">
        <f t="shared" si="7"/>
        <v/>
      </c>
      <c r="M82" s="137" t="str">
        <f>IFERROR(IF('Proje ve Personel Bilgileri'!B57&gt;0,K82*L82,""),0)</f>
        <v/>
      </c>
      <c r="N82" s="137" t="str">
        <f>IF('Proje ve Personel Bilgileri'!B57&gt;0,G011B!AD75,"")</f>
        <v/>
      </c>
      <c r="O82" s="152" t="str">
        <f>IF('Proje ve Personel Bilgileri'!B57&gt;0,MIN(M82,N82),"")</f>
        <v/>
      </c>
    </row>
    <row r="83" spans="1:15" x14ac:dyDescent="0.25">
      <c r="A83" s="4">
        <v>45</v>
      </c>
      <c r="B83" s="133" t="str">
        <f>IF('Proje ve Personel Bilgileri'!B58&gt;0,'Proje ve Personel Bilgileri'!B58,"")</f>
        <v/>
      </c>
      <c r="C83" s="146" t="str">
        <f>IF('Proje ve Personel Bilgileri'!B58&gt;0,'Proje ve Personel Bilgileri'!C58,"")</f>
        <v/>
      </c>
      <c r="D83" s="14"/>
      <c r="E83" s="14"/>
      <c r="F83" s="90"/>
      <c r="G83" s="90"/>
      <c r="H83" s="90"/>
      <c r="I83" s="12"/>
      <c r="J83" s="150" t="str">
        <f t="shared" si="6"/>
        <v/>
      </c>
      <c r="K83" s="137" t="str">
        <f>IF('Proje ve Personel Bilgileri'!B58&gt;0,AUcret,"")</f>
        <v/>
      </c>
      <c r="L83" s="151" t="str">
        <f t="shared" si="7"/>
        <v/>
      </c>
      <c r="M83" s="137" t="str">
        <f>IFERROR(IF('Proje ve Personel Bilgileri'!B58&gt;0,K83*L83,""),0)</f>
        <v/>
      </c>
      <c r="N83" s="137" t="str">
        <f>IF('Proje ve Personel Bilgileri'!B58&gt;0,G011B!AD76,"")</f>
        <v/>
      </c>
      <c r="O83" s="152" t="str">
        <f>IF('Proje ve Personel Bilgileri'!B58&gt;0,MIN(M83,N83),"")</f>
        <v/>
      </c>
    </row>
    <row r="84" spans="1:15" x14ac:dyDescent="0.25">
      <c r="A84" s="4">
        <v>46</v>
      </c>
      <c r="B84" s="133" t="str">
        <f>IF('Proje ve Personel Bilgileri'!B59&gt;0,'Proje ve Personel Bilgileri'!B59,"")</f>
        <v/>
      </c>
      <c r="C84" s="146" t="str">
        <f>IF('Proje ve Personel Bilgileri'!B59&gt;0,'Proje ve Personel Bilgileri'!C59,"")</f>
        <v/>
      </c>
      <c r="D84" s="14"/>
      <c r="E84" s="14"/>
      <c r="F84" s="90"/>
      <c r="G84" s="90"/>
      <c r="H84" s="90"/>
      <c r="I84" s="12"/>
      <c r="J84" s="150" t="str">
        <f t="shared" si="6"/>
        <v/>
      </c>
      <c r="K84" s="137" t="str">
        <f>IF('Proje ve Personel Bilgileri'!B59&gt;0,AUcret,"")</f>
        <v/>
      </c>
      <c r="L84" s="151" t="str">
        <f t="shared" si="7"/>
        <v/>
      </c>
      <c r="M84" s="137" t="str">
        <f>IFERROR(IF('Proje ve Personel Bilgileri'!B59&gt;0,K84*L84,""),0)</f>
        <v/>
      </c>
      <c r="N84" s="137" t="str">
        <f>IF('Proje ve Personel Bilgileri'!B59&gt;0,G011B!AD77,"")</f>
        <v/>
      </c>
      <c r="O84" s="152" t="str">
        <f>IF('Proje ve Personel Bilgileri'!B59&gt;0,MIN(M84,N84),"")</f>
        <v/>
      </c>
    </row>
    <row r="85" spans="1:15" x14ac:dyDescent="0.25">
      <c r="A85" s="4">
        <v>47</v>
      </c>
      <c r="B85" s="133" t="str">
        <f>IF('Proje ve Personel Bilgileri'!B60&gt;0,'Proje ve Personel Bilgileri'!B60,"")</f>
        <v/>
      </c>
      <c r="C85" s="146" t="str">
        <f>IF('Proje ve Personel Bilgileri'!B60&gt;0,'Proje ve Personel Bilgileri'!C60,"")</f>
        <v/>
      </c>
      <c r="D85" s="14"/>
      <c r="E85" s="14"/>
      <c r="F85" s="90"/>
      <c r="G85" s="90"/>
      <c r="H85" s="90"/>
      <c r="I85" s="12"/>
      <c r="J85" s="150" t="str">
        <f t="shared" si="6"/>
        <v/>
      </c>
      <c r="K85" s="137" t="str">
        <f>IF('Proje ve Personel Bilgileri'!B60&gt;0,AUcret,"")</f>
        <v/>
      </c>
      <c r="L85" s="151" t="str">
        <f t="shared" si="7"/>
        <v/>
      </c>
      <c r="M85" s="137" t="str">
        <f>IFERROR(IF('Proje ve Personel Bilgileri'!B60&gt;0,K85*L85,""),0)</f>
        <v/>
      </c>
      <c r="N85" s="137" t="str">
        <f>IF('Proje ve Personel Bilgileri'!B60&gt;0,G011B!AD78,"")</f>
        <v/>
      </c>
      <c r="O85" s="152" t="str">
        <f>IF('Proje ve Personel Bilgileri'!B60&gt;0,MIN(M85,N85),"")</f>
        <v/>
      </c>
    </row>
    <row r="86" spans="1:15" x14ac:dyDescent="0.25">
      <c r="A86" s="4">
        <v>48</v>
      </c>
      <c r="B86" s="133" t="str">
        <f>IF('Proje ve Personel Bilgileri'!B61&gt;0,'Proje ve Personel Bilgileri'!B61,"")</f>
        <v/>
      </c>
      <c r="C86" s="146" t="str">
        <f>IF('Proje ve Personel Bilgileri'!B61&gt;0,'Proje ve Personel Bilgileri'!C61,"")</f>
        <v/>
      </c>
      <c r="D86" s="14"/>
      <c r="E86" s="14"/>
      <c r="F86" s="90"/>
      <c r="G86" s="90"/>
      <c r="H86" s="90"/>
      <c r="I86" s="12"/>
      <c r="J86" s="150" t="str">
        <f t="shared" si="6"/>
        <v/>
      </c>
      <c r="K86" s="137" t="str">
        <f>IF('Proje ve Personel Bilgileri'!B61&gt;0,AUcret,"")</f>
        <v/>
      </c>
      <c r="L86" s="151" t="str">
        <f t="shared" si="7"/>
        <v/>
      </c>
      <c r="M86" s="137" t="str">
        <f>IFERROR(IF('Proje ve Personel Bilgileri'!B61&gt;0,K86*L86,""),0)</f>
        <v/>
      </c>
      <c r="N86" s="137" t="str">
        <f>IF('Proje ve Personel Bilgileri'!B61&gt;0,G011B!AD79,"")</f>
        <v/>
      </c>
      <c r="O86" s="152" t="str">
        <f>IF('Proje ve Personel Bilgileri'!B61&gt;0,MIN(M86,N86),"")</f>
        <v/>
      </c>
    </row>
    <row r="87" spans="1:15" x14ac:dyDescent="0.25">
      <c r="A87" s="4">
        <v>49</v>
      </c>
      <c r="B87" s="133" t="str">
        <f>IF('Proje ve Personel Bilgileri'!B62&gt;0,'Proje ve Personel Bilgileri'!B62,"")</f>
        <v/>
      </c>
      <c r="C87" s="146" t="str">
        <f>IF('Proje ve Personel Bilgileri'!B62&gt;0,'Proje ve Personel Bilgileri'!C62,"")</f>
        <v/>
      </c>
      <c r="D87" s="14"/>
      <c r="E87" s="14"/>
      <c r="F87" s="90"/>
      <c r="G87" s="90"/>
      <c r="H87" s="90"/>
      <c r="I87" s="12"/>
      <c r="J87" s="150" t="str">
        <f t="shared" si="6"/>
        <v/>
      </c>
      <c r="K87" s="137" t="str">
        <f>IF('Proje ve Personel Bilgileri'!B62&gt;0,AUcret,"")</f>
        <v/>
      </c>
      <c r="L87" s="151" t="str">
        <f t="shared" si="7"/>
        <v/>
      </c>
      <c r="M87" s="137" t="str">
        <f>IFERROR(IF('Proje ve Personel Bilgileri'!B62&gt;0,K87*L87,""),0)</f>
        <v/>
      </c>
      <c r="N87" s="137" t="str">
        <f>IF('Proje ve Personel Bilgileri'!B62&gt;0,G011B!AD80,"")</f>
        <v/>
      </c>
      <c r="O87" s="152" t="str">
        <f>IF('Proje ve Personel Bilgileri'!B62&gt;0,MIN(M87,N87),"")</f>
        <v/>
      </c>
    </row>
    <row r="88" spans="1:15" x14ac:dyDescent="0.25">
      <c r="A88" s="4">
        <v>50</v>
      </c>
      <c r="B88" s="133" t="str">
        <f>IF('Proje ve Personel Bilgileri'!B63&gt;0,'Proje ve Personel Bilgileri'!B63,"")</f>
        <v/>
      </c>
      <c r="C88" s="146" t="str">
        <f>IF('Proje ve Personel Bilgileri'!B63&gt;0,'Proje ve Personel Bilgileri'!C63,"")</f>
        <v/>
      </c>
      <c r="D88" s="14"/>
      <c r="E88" s="14"/>
      <c r="F88" s="90"/>
      <c r="G88" s="90"/>
      <c r="H88" s="90"/>
      <c r="I88" s="12"/>
      <c r="J88" s="150" t="str">
        <f t="shared" si="6"/>
        <v/>
      </c>
      <c r="K88" s="137" t="str">
        <f>IF('Proje ve Personel Bilgileri'!B63&gt;0,AUcret,"")</f>
        <v/>
      </c>
      <c r="L88" s="151" t="str">
        <f t="shared" si="7"/>
        <v/>
      </c>
      <c r="M88" s="137" t="str">
        <f>IFERROR(IF('Proje ve Personel Bilgileri'!B63&gt;0,K88*L88,""),0)</f>
        <v/>
      </c>
      <c r="N88" s="137" t="str">
        <f>IF('Proje ve Personel Bilgileri'!B63&gt;0,G011B!AD81,"")</f>
        <v/>
      </c>
      <c r="O88" s="152" t="str">
        <f>IF('Proje ve Personel Bilgileri'!B63&gt;0,MIN(M88,N88),"")</f>
        <v/>
      </c>
    </row>
    <row r="89" spans="1:15" x14ac:dyDescent="0.25">
      <c r="A89" s="4">
        <v>51</v>
      </c>
      <c r="B89" s="133" t="str">
        <f>IF('Proje ve Personel Bilgileri'!B64&gt;0,'Proje ve Personel Bilgileri'!B64,"")</f>
        <v/>
      </c>
      <c r="C89" s="146" t="str">
        <f>IF('Proje ve Personel Bilgileri'!B64&gt;0,'Proje ve Personel Bilgileri'!C64,"")</f>
        <v/>
      </c>
      <c r="D89" s="14"/>
      <c r="E89" s="14"/>
      <c r="F89" s="90"/>
      <c r="G89" s="90"/>
      <c r="H89" s="90"/>
      <c r="I89" s="12"/>
      <c r="J89" s="150" t="str">
        <f t="shared" si="6"/>
        <v/>
      </c>
      <c r="K89" s="137" t="str">
        <f>IF('Proje ve Personel Bilgileri'!B64&gt;0,AUcret,"")</f>
        <v/>
      </c>
      <c r="L89" s="151" t="str">
        <f t="shared" si="7"/>
        <v/>
      </c>
      <c r="M89" s="137" t="str">
        <f>IFERROR(IF('Proje ve Personel Bilgileri'!B64&gt;0,K89*L89,""),0)</f>
        <v/>
      </c>
      <c r="N89" s="137" t="str">
        <f>IF('Proje ve Personel Bilgileri'!B64&gt;0,G011B!AD82,"")</f>
        <v/>
      </c>
      <c r="O89" s="152" t="str">
        <f>IF('Proje ve Personel Bilgileri'!B64&gt;0,MIN(M89,N89),"")</f>
        <v/>
      </c>
    </row>
    <row r="90" spans="1:15" x14ac:dyDescent="0.25">
      <c r="A90" s="4">
        <v>52</v>
      </c>
      <c r="B90" s="133" t="str">
        <f>IF('Proje ve Personel Bilgileri'!B65&gt;0,'Proje ve Personel Bilgileri'!B65,"")</f>
        <v/>
      </c>
      <c r="C90" s="146" t="str">
        <f>IF('Proje ve Personel Bilgileri'!B65&gt;0,'Proje ve Personel Bilgileri'!C65,"")</f>
        <v/>
      </c>
      <c r="D90" s="14"/>
      <c r="E90" s="14"/>
      <c r="F90" s="90"/>
      <c r="G90" s="90"/>
      <c r="H90" s="90"/>
      <c r="I90" s="12"/>
      <c r="J90" s="150" t="str">
        <f t="shared" si="6"/>
        <v/>
      </c>
      <c r="K90" s="137" t="str">
        <f>IF('Proje ve Personel Bilgileri'!B65&gt;0,AUcret,"")</f>
        <v/>
      </c>
      <c r="L90" s="151" t="str">
        <f t="shared" si="7"/>
        <v/>
      </c>
      <c r="M90" s="137" t="str">
        <f>IFERROR(IF('Proje ve Personel Bilgileri'!B65&gt;0,K90*L90,""),0)</f>
        <v/>
      </c>
      <c r="N90" s="137" t="str">
        <f>IF('Proje ve Personel Bilgileri'!B65&gt;0,G011B!AD83,"")</f>
        <v/>
      </c>
      <c r="O90" s="152" t="str">
        <f>IF('Proje ve Personel Bilgileri'!B65&gt;0,MIN(M90,N90),"")</f>
        <v/>
      </c>
    </row>
    <row r="91" spans="1:15" x14ac:dyDescent="0.25">
      <c r="A91" s="4">
        <v>53</v>
      </c>
      <c r="B91" s="133" t="str">
        <f>IF('Proje ve Personel Bilgileri'!B66&gt;0,'Proje ve Personel Bilgileri'!B66,"")</f>
        <v/>
      </c>
      <c r="C91" s="146" t="str">
        <f>IF('Proje ve Personel Bilgileri'!B66&gt;0,'Proje ve Personel Bilgileri'!C66,"")</f>
        <v/>
      </c>
      <c r="D91" s="14"/>
      <c r="E91" s="14"/>
      <c r="F91" s="90"/>
      <c r="G91" s="90"/>
      <c r="H91" s="90"/>
      <c r="I91" s="12"/>
      <c r="J91" s="150" t="str">
        <f t="shared" si="6"/>
        <v/>
      </c>
      <c r="K91" s="137" t="str">
        <f>IF('Proje ve Personel Bilgileri'!B66&gt;0,AUcret,"")</f>
        <v/>
      </c>
      <c r="L91" s="151" t="str">
        <f t="shared" si="7"/>
        <v/>
      </c>
      <c r="M91" s="137" t="str">
        <f>IFERROR(IF('Proje ve Personel Bilgileri'!B66&gt;0,K91*L91,""),0)</f>
        <v/>
      </c>
      <c r="N91" s="137" t="str">
        <f>IF('Proje ve Personel Bilgileri'!B66&gt;0,G011B!AD84,"")</f>
        <v/>
      </c>
      <c r="O91" s="152" t="str">
        <f>IF('Proje ve Personel Bilgileri'!B66&gt;0,MIN(M91,N91),"")</f>
        <v/>
      </c>
    </row>
    <row r="92" spans="1:15" x14ac:dyDescent="0.25">
      <c r="A92" s="4">
        <v>54</v>
      </c>
      <c r="B92" s="133" t="str">
        <f>IF('Proje ve Personel Bilgileri'!B67&gt;0,'Proje ve Personel Bilgileri'!B67,"")</f>
        <v/>
      </c>
      <c r="C92" s="146" t="str">
        <f>IF('Proje ve Personel Bilgileri'!B67&gt;0,'Proje ve Personel Bilgileri'!C67,"")</f>
        <v/>
      </c>
      <c r="D92" s="14"/>
      <c r="E92" s="14"/>
      <c r="F92" s="90"/>
      <c r="G92" s="90"/>
      <c r="H92" s="90"/>
      <c r="I92" s="12"/>
      <c r="J92" s="150" t="str">
        <f t="shared" si="6"/>
        <v/>
      </c>
      <c r="K92" s="137" t="str">
        <f>IF('Proje ve Personel Bilgileri'!B67&gt;0,AUcret,"")</f>
        <v/>
      </c>
      <c r="L92" s="151" t="str">
        <f t="shared" si="7"/>
        <v/>
      </c>
      <c r="M92" s="137" t="str">
        <f>IFERROR(IF('Proje ve Personel Bilgileri'!B67&gt;0,K92*L92,""),0)</f>
        <v/>
      </c>
      <c r="N92" s="137" t="str">
        <f>IF('Proje ve Personel Bilgileri'!B67&gt;0,G011B!AD85,"")</f>
        <v/>
      </c>
      <c r="O92" s="152" t="str">
        <f>IF('Proje ve Personel Bilgileri'!B67&gt;0,MIN(M92,N92),"")</f>
        <v/>
      </c>
    </row>
    <row r="93" spans="1:15" x14ac:dyDescent="0.25">
      <c r="A93" s="4">
        <v>55</v>
      </c>
      <c r="B93" s="133" t="str">
        <f>IF('Proje ve Personel Bilgileri'!B68&gt;0,'Proje ve Personel Bilgileri'!B68,"")</f>
        <v/>
      </c>
      <c r="C93" s="146" t="str">
        <f>IF('Proje ve Personel Bilgileri'!B68&gt;0,'Proje ve Personel Bilgileri'!C68,"")</f>
        <v/>
      </c>
      <c r="D93" s="14"/>
      <c r="E93" s="14"/>
      <c r="F93" s="90"/>
      <c r="G93" s="90"/>
      <c r="H93" s="90"/>
      <c r="I93" s="12"/>
      <c r="J93" s="150" t="str">
        <f t="shared" si="6"/>
        <v/>
      </c>
      <c r="K93" s="137" t="str">
        <f>IF('Proje ve Personel Bilgileri'!B68&gt;0,AUcret,"")</f>
        <v/>
      </c>
      <c r="L93" s="151" t="str">
        <f t="shared" si="7"/>
        <v/>
      </c>
      <c r="M93" s="137" t="str">
        <f>IFERROR(IF('Proje ve Personel Bilgileri'!B68&gt;0,K93*L93,""),0)</f>
        <v/>
      </c>
      <c r="N93" s="137" t="str">
        <f>IF('Proje ve Personel Bilgileri'!B68&gt;0,G011B!AD86,"")</f>
        <v/>
      </c>
      <c r="O93" s="152" t="str">
        <f>IF('Proje ve Personel Bilgileri'!B68&gt;0,MIN(M93,N93),"")</f>
        <v/>
      </c>
    </row>
    <row r="94" spans="1:15" x14ac:dyDescent="0.25">
      <c r="A94" s="4">
        <v>56</v>
      </c>
      <c r="B94" s="133" t="str">
        <f>IF('Proje ve Personel Bilgileri'!B69&gt;0,'Proje ve Personel Bilgileri'!B69,"")</f>
        <v/>
      </c>
      <c r="C94" s="146" t="str">
        <f>IF('Proje ve Personel Bilgileri'!B69&gt;0,'Proje ve Personel Bilgileri'!C69,"")</f>
        <v/>
      </c>
      <c r="D94" s="14"/>
      <c r="E94" s="14"/>
      <c r="F94" s="90"/>
      <c r="G94" s="90"/>
      <c r="H94" s="90"/>
      <c r="I94" s="12"/>
      <c r="J94" s="150" t="str">
        <f t="shared" si="6"/>
        <v/>
      </c>
      <c r="K94" s="137" t="str">
        <f>IF('Proje ve Personel Bilgileri'!B69&gt;0,AUcret,"")</f>
        <v/>
      </c>
      <c r="L94" s="151" t="str">
        <f t="shared" si="7"/>
        <v/>
      </c>
      <c r="M94" s="137" t="str">
        <f>IFERROR(IF('Proje ve Personel Bilgileri'!B69&gt;0,K94*L94,""),0)</f>
        <v/>
      </c>
      <c r="N94" s="137" t="str">
        <f>IF('Proje ve Personel Bilgileri'!B69&gt;0,G011B!AD87,"")</f>
        <v/>
      </c>
      <c r="O94" s="152" t="str">
        <f>IF('Proje ve Personel Bilgileri'!B69&gt;0,MIN(M94,N94),"")</f>
        <v/>
      </c>
    </row>
    <row r="95" spans="1:15" x14ac:dyDescent="0.25">
      <c r="A95" s="4">
        <v>57</v>
      </c>
      <c r="B95" s="133" t="str">
        <f>IF('Proje ve Personel Bilgileri'!B70&gt;0,'Proje ve Personel Bilgileri'!B70,"")</f>
        <v/>
      </c>
      <c r="C95" s="146" t="str">
        <f>IF('Proje ve Personel Bilgileri'!B70&gt;0,'Proje ve Personel Bilgileri'!C70,"")</f>
        <v/>
      </c>
      <c r="D95" s="14"/>
      <c r="E95" s="14"/>
      <c r="F95" s="90"/>
      <c r="G95" s="90"/>
      <c r="H95" s="90"/>
      <c r="I95" s="12"/>
      <c r="J95" s="150" t="str">
        <f t="shared" si="6"/>
        <v/>
      </c>
      <c r="K95" s="137" t="str">
        <f>IF('Proje ve Personel Bilgileri'!B70&gt;0,AUcret,"")</f>
        <v/>
      </c>
      <c r="L95" s="151" t="str">
        <f t="shared" si="7"/>
        <v/>
      </c>
      <c r="M95" s="137" t="str">
        <f>IFERROR(IF('Proje ve Personel Bilgileri'!B70&gt;0,K95*L95,""),0)</f>
        <v/>
      </c>
      <c r="N95" s="137" t="str">
        <f>IF('Proje ve Personel Bilgileri'!B70&gt;0,G011B!AD88,"")</f>
        <v/>
      </c>
      <c r="O95" s="152" t="str">
        <f>IF('Proje ve Personel Bilgileri'!B70&gt;0,MIN(M95,N95),"")</f>
        <v/>
      </c>
    </row>
    <row r="96" spans="1:15" x14ac:dyDescent="0.25">
      <c r="A96" s="4">
        <v>58</v>
      </c>
      <c r="B96" s="133" t="str">
        <f>IF('Proje ve Personel Bilgileri'!B71&gt;0,'Proje ve Personel Bilgileri'!B71,"")</f>
        <v/>
      </c>
      <c r="C96" s="146" t="str">
        <f>IF('Proje ve Personel Bilgileri'!B71&gt;0,'Proje ve Personel Bilgileri'!C71,"")</f>
        <v/>
      </c>
      <c r="D96" s="14"/>
      <c r="E96" s="14"/>
      <c r="F96" s="90"/>
      <c r="G96" s="90"/>
      <c r="H96" s="90"/>
      <c r="I96" s="12"/>
      <c r="J96" s="150" t="str">
        <f t="shared" si="6"/>
        <v/>
      </c>
      <c r="K96" s="137" t="str">
        <f>IF('Proje ve Personel Bilgileri'!B71&gt;0,AUcret,"")</f>
        <v/>
      </c>
      <c r="L96" s="151" t="str">
        <f t="shared" si="7"/>
        <v/>
      </c>
      <c r="M96" s="137" t="str">
        <f>IFERROR(IF('Proje ve Personel Bilgileri'!B71&gt;0,K96*L96,""),0)</f>
        <v/>
      </c>
      <c r="N96" s="137" t="str">
        <f>IF('Proje ve Personel Bilgileri'!B71&gt;0,G011B!AD89,"")</f>
        <v/>
      </c>
      <c r="O96" s="152" t="str">
        <f>IF('Proje ve Personel Bilgileri'!B71&gt;0,MIN(M96,N96),"")</f>
        <v/>
      </c>
    </row>
    <row r="97" spans="1:17" x14ac:dyDescent="0.25">
      <c r="A97" s="4">
        <v>59</v>
      </c>
      <c r="B97" s="133" t="str">
        <f>IF('Proje ve Personel Bilgileri'!B72&gt;0,'Proje ve Personel Bilgileri'!B72,"")</f>
        <v/>
      </c>
      <c r="C97" s="146" t="str">
        <f>IF('Proje ve Personel Bilgileri'!B72&gt;0,'Proje ve Personel Bilgileri'!C72,"")</f>
        <v/>
      </c>
      <c r="D97" s="14"/>
      <c r="E97" s="14"/>
      <c r="F97" s="90"/>
      <c r="G97" s="90"/>
      <c r="H97" s="90"/>
      <c r="I97" s="12"/>
      <c r="J97" s="150" t="str">
        <f t="shared" si="6"/>
        <v/>
      </c>
      <c r="K97" s="137" t="str">
        <f>IF('Proje ve Personel Bilgileri'!B72&gt;0,AUcret,"")</f>
        <v/>
      </c>
      <c r="L97" s="151" t="str">
        <f t="shared" si="7"/>
        <v/>
      </c>
      <c r="M97" s="137" t="str">
        <f>IFERROR(IF('Proje ve Personel Bilgileri'!B72&gt;0,K97*L97,""),0)</f>
        <v/>
      </c>
      <c r="N97" s="137" t="str">
        <f>IF('Proje ve Personel Bilgileri'!B72&gt;0,G011B!AD90,"")</f>
        <v/>
      </c>
      <c r="O97" s="152" t="str">
        <f>IF('Proje ve Personel Bilgileri'!B72&gt;0,MIN(M97,N97),"")</f>
        <v/>
      </c>
    </row>
    <row r="98" spans="1:17" ht="14.95" thickBot="1" x14ac:dyDescent="0.3">
      <c r="A98" s="5">
        <v>60</v>
      </c>
      <c r="B98" s="139" t="str">
        <f>IF('Proje ve Personel Bilgileri'!B73&gt;0,'Proje ve Personel Bilgileri'!B73,"")</f>
        <v/>
      </c>
      <c r="C98" s="147" t="str">
        <f>IF('Proje ve Personel Bilgileri'!B73&gt;0,'Proje ve Personel Bilgileri'!C73,"")</f>
        <v/>
      </c>
      <c r="D98" s="10"/>
      <c r="E98" s="10"/>
      <c r="F98" s="91"/>
      <c r="G98" s="91"/>
      <c r="H98" s="91"/>
      <c r="I98" s="13"/>
      <c r="J98" s="153" t="str">
        <f t="shared" si="6"/>
        <v/>
      </c>
      <c r="K98" s="143" t="str">
        <f>IF('Proje ve Personel Bilgileri'!B73&gt;0,AUcret,"")</f>
        <v/>
      </c>
      <c r="L98" s="154" t="str">
        <f t="shared" si="7"/>
        <v/>
      </c>
      <c r="M98" s="143" t="str">
        <f>IFERROR(IF('Proje ve Personel Bilgileri'!B73&gt;0,K98*L98,""),0)</f>
        <v/>
      </c>
      <c r="N98" s="143" t="str">
        <f>IF('Proje ve Personel Bilgileri'!B73&gt;0,G011B!AD91,"")</f>
        <v/>
      </c>
      <c r="O98" s="155" t="str">
        <f>IF('Proje ve Personel Bilgileri'!B73&gt;0,MIN(M98,N98),"")</f>
        <v/>
      </c>
      <c r="Q98" s="115">
        <f>IF(COUNTA(F79:I98)&gt;0,1,0)</f>
        <v>0</v>
      </c>
    </row>
    <row r="99" spans="1:17" x14ac:dyDescent="0.25">
      <c r="A99" t="s">
        <v>74</v>
      </c>
    </row>
    <row r="100" spans="1:17" x14ac:dyDescent="0.25">
      <c r="A100" t="s">
        <v>76</v>
      </c>
    </row>
    <row r="101" spans="1:17" x14ac:dyDescent="0.25">
      <c r="A101" t="s">
        <v>75</v>
      </c>
    </row>
    <row r="104" spans="1:17" ht="17" x14ac:dyDescent="0.3">
      <c r="A104" s="304" t="s">
        <v>46</v>
      </c>
      <c r="B104" s="305">
        <f ca="1">imzatirihi</f>
        <v>45653</v>
      </c>
      <c r="C104" s="110"/>
      <c r="D104" s="304" t="s">
        <v>50</v>
      </c>
      <c r="E104" s="304"/>
      <c r="F104" s="303" t="s">
        <v>48</v>
      </c>
      <c r="G104" s="304"/>
      <c r="H104" s="304"/>
      <c r="I104" s="304"/>
      <c r="J104" s="110"/>
      <c r="K104" s="304" t="str">
        <f>IF(kurulusyetkilisi&gt;0,kurulusyetkilisi,"")</f>
        <v/>
      </c>
      <c r="L104" s="306"/>
      <c r="M104" s="306"/>
      <c r="N104" s="1"/>
    </row>
    <row r="105" spans="1:17" ht="17" x14ac:dyDescent="0.3">
      <c r="A105" s="110"/>
      <c r="B105" s="110"/>
      <c r="C105" s="110"/>
      <c r="D105" s="110"/>
      <c r="E105" s="110"/>
      <c r="F105" s="303" t="s">
        <v>49</v>
      </c>
      <c r="G105" s="110"/>
      <c r="H105" s="110"/>
      <c r="I105" s="110"/>
      <c r="J105" s="110"/>
      <c r="K105" s="306"/>
      <c r="L105" s="306"/>
      <c r="M105" s="306"/>
      <c r="N105" s="1"/>
    </row>
  </sheetData>
  <sheetProtection algorithmName="SHA-512" hashValue="UclUvScM4EMYfChh3iWgs3iLwq9wnbYHkl97n5HIVgJ9yTmd90qHDA+RZyBFRSkhamPQG+NgvCYjxRC/wH54NQ==" saltValue="h87QfBUpkA73TtmD+vLRZw==" spinCount="100000" sheet="1" objects="1" scenarios="1"/>
  <mergeCells count="60">
    <mergeCell ref="A1:O1"/>
    <mergeCell ref="O7:O8"/>
    <mergeCell ref="A6:B6"/>
    <mergeCell ref="A4:B4"/>
    <mergeCell ref="A5:B5"/>
    <mergeCell ref="C4:O4"/>
    <mergeCell ref="C5:O5"/>
    <mergeCell ref="C6:O6"/>
    <mergeCell ref="I7:I8"/>
    <mergeCell ref="J7:J8"/>
    <mergeCell ref="A2:O2"/>
    <mergeCell ref="K7:K8"/>
    <mergeCell ref="L7:L8"/>
    <mergeCell ref="M7:M8"/>
    <mergeCell ref="A3:O3"/>
    <mergeCell ref="N7:N8"/>
    <mergeCell ref="A7:A8"/>
    <mergeCell ref="B7:B8"/>
    <mergeCell ref="C7:C8"/>
    <mergeCell ref="D7:H7"/>
    <mergeCell ref="A36:O36"/>
    <mergeCell ref="A37:O37"/>
    <mergeCell ref="A38:O38"/>
    <mergeCell ref="A39:B39"/>
    <mergeCell ref="C39:O39"/>
    <mergeCell ref="A40:B40"/>
    <mergeCell ref="C40:O40"/>
    <mergeCell ref="A41:B41"/>
    <mergeCell ref="C41:O41"/>
    <mergeCell ref="A42:A43"/>
    <mergeCell ref="B42:B43"/>
    <mergeCell ref="C42:C43"/>
    <mergeCell ref="D42:H42"/>
    <mergeCell ref="I42:I43"/>
    <mergeCell ref="J42:J43"/>
    <mergeCell ref="K42:K43"/>
    <mergeCell ref="L42:L43"/>
    <mergeCell ref="M42:M43"/>
    <mergeCell ref="N42:N43"/>
    <mergeCell ref="O42:O43"/>
    <mergeCell ref="A71:O71"/>
    <mergeCell ref="A72:O72"/>
    <mergeCell ref="A73:O73"/>
    <mergeCell ref="A74:B74"/>
    <mergeCell ref="C74:O74"/>
    <mergeCell ref="A75:B75"/>
    <mergeCell ref="C75:O75"/>
    <mergeCell ref="A76:B76"/>
    <mergeCell ref="C76:O76"/>
    <mergeCell ref="A77:A78"/>
    <mergeCell ref="B77:B78"/>
    <mergeCell ref="C77:C78"/>
    <mergeCell ref="D77:H77"/>
    <mergeCell ref="I77:I78"/>
    <mergeCell ref="O77:O78"/>
    <mergeCell ref="J77:J78"/>
    <mergeCell ref="K77:K78"/>
    <mergeCell ref="L77:L78"/>
    <mergeCell ref="M77:M78"/>
    <mergeCell ref="N77:N78"/>
  </mergeCells>
  <dataValidations count="1">
    <dataValidation type="list" allowBlank="1" showInputMessage="1" showErrorMessage="1" prompt="Mezuniyet durumuna göre X seçiniz._x000a_" sqref="D9:H28 D44:H63 D79:H98" xr:uid="{00000000-0002-0000-1000-000000000000}">
      <formula1>"X"</formula1>
    </dataValidation>
  </dataValidations>
  <pageMargins left="0.70866141732283472" right="0.70866141732283472" top="0.74803149606299213" bottom="0.74803149606299213" header="0.31496062992125984" footer="0.31496062992125984"/>
  <pageSetup paperSize="9" scale="75" orientation="landscape" r:id="rId1"/>
  <rowBreaks count="2" manualBreakCount="2">
    <brk id="35" max="14" man="1"/>
    <brk id="70" max="14"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3"/>
  <dimension ref="A1:R396"/>
  <sheetViews>
    <sheetView zoomScale="80" zoomScaleNormal="80" workbookViewId="0">
      <selection activeCell="B8" sqref="B8"/>
    </sheetView>
  </sheetViews>
  <sheetFormatPr defaultRowHeight="19.05" x14ac:dyDescent="0.35"/>
  <cols>
    <col min="1" max="1" width="8.375" customWidth="1"/>
    <col min="2" max="2" width="40.75" customWidth="1"/>
    <col min="3" max="3" width="19.25" customWidth="1"/>
    <col min="4" max="4" width="40.75" customWidth="1"/>
    <col min="5" max="5" width="16.875" customWidth="1"/>
    <col min="6" max="7" width="10.625" customWidth="1"/>
    <col min="8" max="9" width="16.75" customWidth="1"/>
    <col min="10" max="10" width="12.625" style="1" hidden="1" customWidth="1"/>
    <col min="11" max="11" width="9.625" style="1" hidden="1" customWidth="1"/>
    <col min="12" max="12" width="10.875" style="1" hidden="1" customWidth="1"/>
    <col min="13" max="13" width="255.75" style="21" bestFit="1" customWidth="1"/>
    <col min="14" max="14" width="2.375" style="112" hidden="1" customWidth="1"/>
    <col min="15" max="15" width="6.875" style="112" hidden="1" customWidth="1"/>
    <col min="16" max="16" width="0" style="112" hidden="1" customWidth="1"/>
    <col min="17" max="18" width="8.875" style="112"/>
  </cols>
  <sheetData>
    <row r="1" spans="1:18" x14ac:dyDescent="0.35">
      <c r="A1" s="419" t="s">
        <v>83</v>
      </c>
      <c r="B1" s="419"/>
      <c r="C1" s="419"/>
      <c r="D1" s="419"/>
      <c r="E1" s="419"/>
      <c r="F1" s="419"/>
      <c r="G1" s="419"/>
      <c r="H1" s="419"/>
      <c r="I1" s="419"/>
      <c r="O1" s="156" t="str">
        <f>CONCATENATE("A1:I",SUM(N:N)*33)</f>
        <v>A1:I33</v>
      </c>
    </row>
    <row r="2" spans="1:18" x14ac:dyDescent="0.35">
      <c r="A2" s="392" t="str">
        <f>IF(Yil&gt;0,CONCATENATE(Yil," yılına aittir."),"")</f>
        <v/>
      </c>
      <c r="B2" s="392"/>
      <c r="C2" s="392"/>
      <c r="D2" s="392"/>
      <c r="E2" s="392"/>
      <c r="F2" s="392"/>
      <c r="G2" s="392"/>
      <c r="H2" s="392"/>
      <c r="I2" s="392"/>
    </row>
    <row r="3" spans="1:18" ht="19.7" thickBot="1" x14ac:dyDescent="0.4">
      <c r="A3" s="430" t="s">
        <v>93</v>
      </c>
      <c r="B3" s="430"/>
      <c r="C3" s="430"/>
      <c r="D3" s="430"/>
      <c r="E3" s="430"/>
      <c r="F3" s="430"/>
      <c r="G3" s="430"/>
      <c r="H3" s="430"/>
      <c r="I3" s="430"/>
    </row>
    <row r="4" spans="1:18" ht="19.55" customHeight="1" thickBot="1" x14ac:dyDescent="0.4">
      <c r="A4" s="407" t="s">
        <v>1</v>
      </c>
      <c r="B4" s="421"/>
      <c r="C4" s="394" t="str">
        <f>IF(ProjeNo&gt;0,ProjeNo,"")</f>
        <v/>
      </c>
      <c r="D4" s="395"/>
      <c r="E4" s="395"/>
      <c r="F4" s="395"/>
      <c r="G4" s="395"/>
      <c r="H4" s="395"/>
      <c r="I4" s="396"/>
    </row>
    <row r="5" spans="1:18" ht="29.25" customHeight="1" thickBot="1" x14ac:dyDescent="0.4">
      <c r="A5" s="426" t="s">
        <v>12</v>
      </c>
      <c r="B5" s="408"/>
      <c r="C5" s="404" t="str">
        <f>IF(ProjeAdi&gt;0,ProjeAdi,"")</f>
        <v/>
      </c>
      <c r="D5" s="405"/>
      <c r="E5" s="405"/>
      <c r="F5" s="405"/>
      <c r="G5" s="405"/>
      <c r="H5" s="405"/>
      <c r="I5" s="406"/>
    </row>
    <row r="6" spans="1:18" ht="19.55" customHeight="1" thickBot="1" x14ac:dyDescent="0.4">
      <c r="A6" s="407" t="s">
        <v>140</v>
      </c>
      <c r="B6" s="421"/>
      <c r="C6" s="96"/>
      <c r="D6" s="428"/>
      <c r="E6" s="428"/>
      <c r="F6" s="428"/>
      <c r="G6" s="428"/>
      <c r="H6" s="428"/>
      <c r="I6" s="429"/>
    </row>
    <row r="7" spans="1:18" s="8" customFormat="1" ht="29.25" thickBot="1" x14ac:dyDescent="0.3">
      <c r="A7" s="6" t="s">
        <v>7</v>
      </c>
      <c r="B7" s="6" t="s">
        <v>8</v>
      </c>
      <c r="C7" s="6" t="s">
        <v>73</v>
      </c>
      <c r="D7" s="6" t="s">
        <v>10</v>
      </c>
      <c r="E7" s="6" t="s">
        <v>84</v>
      </c>
      <c r="F7" s="6" t="s">
        <v>85</v>
      </c>
      <c r="G7" s="6" t="s">
        <v>86</v>
      </c>
      <c r="H7" s="6" t="s">
        <v>87</v>
      </c>
      <c r="I7" s="6" t="s">
        <v>88</v>
      </c>
      <c r="J7" s="296" t="s">
        <v>94</v>
      </c>
      <c r="K7" s="296" t="s">
        <v>95</v>
      </c>
      <c r="L7" s="296" t="s">
        <v>85</v>
      </c>
      <c r="M7" s="222"/>
      <c r="N7" s="113"/>
      <c r="O7" s="113"/>
      <c r="P7" s="113"/>
      <c r="Q7" s="113"/>
      <c r="R7" s="113"/>
    </row>
    <row r="8" spans="1:18" ht="20.05" customHeight="1" x14ac:dyDescent="0.35">
      <c r="A8" s="93">
        <v>1</v>
      </c>
      <c r="B8" s="194"/>
      <c r="C8" s="157" t="str">
        <f t="shared" ref="C8:C27" ca="1" si="0">IF(B8&lt;&gt;"",VLOOKUP(B8,INDIRECT(PersonelTablo),2,0),"")</f>
        <v/>
      </c>
      <c r="D8" s="158" t="str">
        <f t="shared" ref="D8:D27" ca="1" si="1">IF(B8&lt;&gt;"",VLOOKUP(B8,INDIRECT(PersonelTablo),3,0),"")</f>
        <v/>
      </c>
      <c r="E8" s="188"/>
      <c r="F8" s="189"/>
      <c r="G8" s="167" t="str">
        <f t="shared" ref="G8:G27" si="2">IF(AND(B8&lt;&gt;"",L8&gt;=F8),E8*F8,"")</f>
        <v/>
      </c>
      <c r="H8" s="162" t="str">
        <f t="shared" ref="H8:H27" si="3">IF(B8&lt;&gt;"",VLOOKUP(B8,G011CTablo,14,0),"")</f>
        <v/>
      </c>
      <c r="I8" s="172" t="str">
        <f>IF(AND(B8&lt;&gt;"",J8&gt;=K8,L8&gt;0),G8*H8,"")</f>
        <v/>
      </c>
      <c r="J8" s="163" t="str">
        <f>IF(B8&gt;0,ROUNDUP(VLOOKUP(B8,G011B!$B:$AD,28,0),1),"")</f>
        <v/>
      </c>
      <c r="K8" s="163" t="str">
        <f t="shared" ref="K8:K27" si="4">IF(B8&gt;0,SUMIF($B:$B,B8,$G:$G),"")</f>
        <v/>
      </c>
      <c r="L8" s="164" t="str">
        <f>IF(B8&lt;&gt;"",VLOOKUP(B8,G011B!$B:$AZ,43,0),"")</f>
        <v/>
      </c>
      <c r="M8" s="165" t="str">
        <f t="shared" ref="M8:M27" si="5">IF(J8&gt;=K8,"","Personelin bütün iş paketlerindeki Toplam Adam Ay değeri "&amp;K8&amp;" olup, bu değer, G011B formunda beyan edilen Çalışılan Toplam Ay değerini geçemez. Maliyeti hesaplamak için Adam/Ay Oranı veya Çalışılan Ay değerini düzeltiniz. ")</f>
        <v/>
      </c>
    </row>
    <row r="9" spans="1:18" ht="20.05" customHeight="1" x14ac:dyDescent="0.35">
      <c r="A9" s="18">
        <v>2</v>
      </c>
      <c r="B9" s="195"/>
      <c r="C9" s="150" t="str">
        <f t="shared" ca="1" si="0"/>
        <v/>
      </c>
      <c r="D9" s="159" t="str">
        <f t="shared" ca="1" si="1"/>
        <v/>
      </c>
      <c r="E9" s="190"/>
      <c r="F9" s="191"/>
      <c r="G9" s="168" t="str">
        <f t="shared" si="2"/>
        <v/>
      </c>
      <c r="H9" s="166" t="str">
        <f t="shared" si="3"/>
        <v/>
      </c>
      <c r="I9" s="173" t="str">
        <f t="shared" ref="I9:I27" si="6">IF(AND(B9&lt;&gt;"",J9&gt;=K9,L9&gt;0),G9*H9,"")</f>
        <v/>
      </c>
      <c r="J9" s="163" t="str">
        <f>IF(B9&gt;0,ROUNDUP(VLOOKUP(B9,G011B!$B:$AD,28,0),1),"")</f>
        <v/>
      </c>
      <c r="K9" s="163" t="str">
        <f t="shared" si="4"/>
        <v/>
      </c>
      <c r="L9" s="164" t="str">
        <f>IF(B9&lt;&gt;"",VLOOKUP(B9,G011B!$B:$AZ,43,0),"")</f>
        <v/>
      </c>
      <c r="M9" s="165" t="str">
        <f t="shared" si="5"/>
        <v/>
      </c>
    </row>
    <row r="10" spans="1:18" ht="20.05" customHeight="1" x14ac:dyDescent="0.35">
      <c r="A10" s="18">
        <v>3</v>
      </c>
      <c r="B10" s="195"/>
      <c r="C10" s="150" t="str">
        <f t="shared" ca="1" si="0"/>
        <v/>
      </c>
      <c r="D10" s="159" t="str">
        <f t="shared" ca="1" si="1"/>
        <v/>
      </c>
      <c r="E10" s="190"/>
      <c r="F10" s="191"/>
      <c r="G10" s="168" t="str">
        <f t="shared" si="2"/>
        <v/>
      </c>
      <c r="H10" s="166" t="str">
        <f t="shared" si="3"/>
        <v/>
      </c>
      <c r="I10" s="173" t="str">
        <f t="shared" si="6"/>
        <v/>
      </c>
      <c r="J10" s="163" t="str">
        <f>IF(B10&gt;0,ROUNDUP(VLOOKUP(B10,G011B!$B:$AD,28,0),1),"")</f>
        <v/>
      </c>
      <c r="K10" s="163" t="str">
        <f t="shared" si="4"/>
        <v/>
      </c>
      <c r="L10" s="164" t="str">
        <f>IF(B10&lt;&gt;"",VLOOKUP(B10,G011B!$B:$AZ,43,0),"")</f>
        <v/>
      </c>
      <c r="M10" s="165" t="str">
        <f t="shared" si="5"/>
        <v/>
      </c>
    </row>
    <row r="11" spans="1:18" ht="20.05" customHeight="1" x14ac:dyDescent="0.35">
      <c r="A11" s="18">
        <v>4</v>
      </c>
      <c r="B11" s="195"/>
      <c r="C11" s="150" t="str">
        <f t="shared" ca="1" si="0"/>
        <v/>
      </c>
      <c r="D11" s="159" t="str">
        <f t="shared" ca="1" si="1"/>
        <v/>
      </c>
      <c r="E11" s="190"/>
      <c r="F11" s="191"/>
      <c r="G11" s="168" t="str">
        <f t="shared" si="2"/>
        <v/>
      </c>
      <c r="H11" s="166" t="str">
        <f t="shared" si="3"/>
        <v/>
      </c>
      <c r="I11" s="173" t="str">
        <f t="shared" si="6"/>
        <v/>
      </c>
      <c r="J11" s="163" t="str">
        <f>IF(B11&gt;0,ROUNDUP(VLOOKUP(B11,G011B!$B:$AD,28,0),1),"")</f>
        <v/>
      </c>
      <c r="K11" s="163" t="str">
        <f t="shared" si="4"/>
        <v/>
      </c>
      <c r="L11" s="164" t="str">
        <f>IF(B11&lt;&gt;"",VLOOKUP(B11,G011B!$B:$AZ,43,0),"")</f>
        <v/>
      </c>
      <c r="M11" s="165" t="str">
        <f t="shared" si="5"/>
        <v/>
      </c>
    </row>
    <row r="12" spans="1:18" ht="20.05" customHeight="1" x14ac:dyDescent="0.35">
      <c r="A12" s="18">
        <v>5</v>
      </c>
      <c r="B12" s="195"/>
      <c r="C12" s="150" t="str">
        <f t="shared" ca="1" si="0"/>
        <v/>
      </c>
      <c r="D12" s="159" t="str">
        <f t="shared" ca="1" si="1"/>
        <v/>
      </c>
      <c r="E12" s="190"/>
      <c r="F12" s="191"/>
      <c r="G12" s="168" t="str">
        <f t="shared" si="2"/>
        <v/>
      </c>
      <c r="H12" s="166" t="str">
        <f t="shared" si="3"/>
        <v/>
      </c>
      <c r="I12" s="173" t="str">
        <f t="shared" si="6"/>
        <v/>
      </c>
      <c r="J12" s="163" t="str">
        <f>IF(B12&gt;0,ROUNDUP(VLOOKUP(B12,G011B!$B:$AD,28,0),1),"")</f>
        <v/>
      </c>
      <c r="K12" s="163" t="str">
        <f t="shared" si="4"/>
        <v/>
      </c>
      <c r="L12" s="164" t="str">
        <f>IF(B12&lt;&gt;"",VLOOKUP(B12,G011B!$B:$AZ,43,0),"")</f>
        <v/>
      </c>
      <c r="M12" s="165" t="str">
        <f t="shared" si="5"/>
        <v/>
      </c>
    </row>
    <row r="13" spans="1:18" ht="20.05" customHeight="1" x14ac:dyDescent="0.35">
      <c r="A13" s="18">
        <v>6</v>
      </c>
      <c r="B13" s="195"/>
      <c r="C13" s="150" t="str">
        <f t="shared" ca="1" si="0"/>
        <v/>
      </c>
      <c r="D13" s="159" t="str">
        <f t="shared" ca="1" si="1"/>
        <v/>
      </c>
      <c r="E13" s="190"/>
      <c r="F13" s="191"/>
      <c r="G13" s="168" t="str">
        <f t="shared" si="2"/>
        <v/>
      </c>
      <c r="H13" s="166" t="str">
        <f t="shared" si="3"/>
        <v/>
      </c>
      <c r="I13" s="173" t="str">
        <f t="shared" si="6"/>
        <v/>
      </c>
      <c r="J13" s="163" t="str">
        <f>IF(B13&gt;0,ROUNDUP(VLOOKUP(B13,G011B!$B:$AD,28,0),1),"")</f>
        <v/>
      </c>
      <c r="K13" s="163" t="str">
        <f t="shared" si="4"/>
        <v/>
      </c>
      <c r="L13" s="164" t="str">
        <f>IF(B13&lt;&gt;"",VLOOKUP(B13,G011B!$B:$AZ,43,0),"")</f>
        <v/>
      </c>
      <c r="M13" s="165" t="str">
        <f t="shared" si="5"/>
        <v/>
      </c>
    </row>
    <row r="14" spans="1:18" ht="20.05" customHeight="1" x14ac:dyDescent="0.35">
      <c r="A14" s="18">
        <v>7</v>
      </c>
      <c r="B14" s="195"/>
      <c r="C14" s="150" t="str">
        <f t="shared" ca="1" si="0"/>
        <v/>
      </c>
      <c r="D14" s="159" t="str">
        <f t="shared" ca="1" si="1"/>
        <v/>
      </c>
      <c r="E14" s="190"/>
      <c r="F14" s="191"/>
      <c r="G14" s="168" t="str">
        <f t="shared" si="2"/>
        <v/>
      </c>
      <c r="H14" s="166" t="str">
        <f t="shared" si="3"/>
        <v/>
      </c>
      <c r="I14" s="173" t="str">
        <f t="shared" si="6"/>
        <v/>
      </c>
      <c r="J14" s="163" t="str">
        <f>IF(B14&gt;0,ROUNDUP(VLOOKUP(B14,G011B!$B:$AD,28,0),1),"")</f>
        <v/>
      </c>
      <c r="K14" s="163" t="str">
        <f t="shared" si="4"/>
        <v/>
      </c>
      <c r="L14" s="164" t="str">
        <f>IF(B14&lt;&gt;"",VLOOKUP(B14,G011B!$B:$AZ,43,0),"")</f>
        <v/>
      </c>
      <c r="M14" s="165" t="str">
        <f t="shared" si="5"/>
        <v/>
      </c>
    </row>
    <row r="15" spans="1:18" ht="20.05" customHeight="1" x14ac:dyDescent="0.35">
      <c r="A15" s="18">
        <v>8</v>
      </c>
      <c r="B15" s="195"/>
      <c r="C15" s="150" t="str">
        <f t="shared" ca="1" si="0"/>
        <v/>
      </c>
      <c r="D15" s="159" t="str">
        <f t="shared" ca="1" si="1"/>
        <v/>
      </c>
      <c r="E15" s="190"/>
      <c r="F15" s="191"/>
      <c r="G15" s="168" t="str">
        <f t="shared" si="2"/>
        <v/>
      </c>
      <c r="H15" s="166" t="str">
        <f t="shared" si="3"/>
        <v/>
      </c>
      <c r="I15" s="173" t="str">
        <f t="shared" si="6"/>
        <v/>
      </c>
      <c r="J15" s="163" t="str">
        <f>IF(B15&gt;0,ROUNDUP(VLOOKUP(B15,G011B!$B:$AD,28,0),1),"")</f>
        <v/>
      </c>
      <c r="K15" s="163" t="str">
        <f t="shared" si="4"/>
        <v/>
      </c>
      <c r="L15" s="164" t="str">
        <f>IF(B15&lt;&gt;"",VLOOKUP(B15,G011B!$B:$AZ,43,0),"")</f>
        <v/>
      </c>
      <c r="M15" s="165" t="str">
        <f t="shared" si="5"/>
        <v/>
      </c>
    </row>
    <row r="16" spans="1:18" ht="20.05" customHeight="1" x14ac:dyDescent="0.35">
      <c r="A16" s="18">
        <v>9</v>
      </c>
      <c r="B16" s="195"/>
      <c r="C16" s="150" t="str">
        <f t="shared" ca="1" si="0"/>
        <v/>
      </c>
      <c r="D16" s="159" t="str">
        <f t="shared" ca="1" si="1"/>
        <v/>
      </c>
      <c r="E16" s="190"/>
      <c r="F16" s="191"/>
      <c r="G16" s="168" t="str">
        <f t="shared" si="2"/>
        <v/>
      </c>
      <c r="H16" s="166" t="str">
        <f t="shared" si="3"/>
        <v/>
      </c>
      <c r="I16" s="173" t="str">
        <f t="shared" si="6"/>
        <v/>
      </c>
      <c r="J16" s="163" t="str">
        <f>IF(B16&gt;0,ROUNDUP(VLOOKUP(B16,G011B!$B:$AD,28,0),1),"")</f>
        <v/>
      </c>
      <c r="K16" s="163" t="str">
        <f t="shared" si="4"/>
        <v/>
      </c>
      <c r="L16" s="164" t="str">
        <f>IF(B16&lt;&gt;"",VLOOKUP(B16,G011B!$B:$AZ,43,0),"")</f>
        <v/>
      </c>
      <c r="M16" s="165" t="str">
        <f t="shared" si="5"/>
        <v/>
      </c>
    </row>
    <row r="17" spans="1:15" ht="20.05" customHeight="1" x14ac:dyDescent="0.35">
      <c r="A17" s="18">
        <v>10</v>
      </c>
      <c r="B17" s="195"/>
      <c r="C17" s="150" t="str">
        <f t="shared" ca="1" si="0"/>
        <v/>
      </c>
      <c r="D17" s="159" t="str">
        <f t="shared" ca="1" si="1"/>
        <v/>
      </c>
      <c r="E17" s="190"/>
      <c r="F17" s="191"/>
      <c r="G17" s="168" t="str">
        <f t="shared" si="2"/>
        <v/>
      </c>
      <c r="H17" s="166" t="str">
        <f t="shared" si="3"/>
        <v/>
      </c>
      <c r="I17" s="173" t="str">
        <f t="shared" si="6"/>
        <v/>
      </c>
      <c r="J17" s="163" t="str">
        <f>IF(B17&gt;0,ROUNDUP(VLOOKUP(B17,G011B!$B:$AD,28,0),1),"")</f>
        <v/>
      </c>
      <c r="K17" s="163" t="str">
        <f t="shared" si="4"/>
        <v/>
      </c>
      <c r="L17" s="164" t="str">
        <f>IF(B17&lt;&gt;"",VLOOKUP(B17,G011B!$B:$AZ,43,0),"")</f>
        <v/>
      </c>
      <c r="M17" s="165" t="str">
        <f t="shared" si="5"/>
        <v/>
      </c>
    </row>
    <row r="18" spans="1:15" ht="20.05" customHeight="1" x14ac:dyDescent="0.35">
      <c r="A18" s="18">
        <v>11</v>
      </c>
      <c r="B18" s="195"/>
      <c r="C18" s="150" t="str">
        <f t="shared" ca="1" si="0"/>
        <v/>
      </c>
      <c r="D18" s="159" t="str">
        <f t="shared" ca="1" si="1"/>
        <v/>
      </c>
      <c r="E18" s="190"/>
      <c r="F18" s="191"/>
      <c r="G18" s="168" t="str">
        <f t="shared" si="2"/>
        <v/>
      </c>
      <c r="H18" s="166" t="str">
        <f t="shared" si="3"/>
        <v/>
      </c>
      <c r="I18" s="173" t="str">
        <f t="shared" si="6"/>
        <v/>
      </c>
      <c r="J18" s="163" t="str">
        <f>IF(B18&gt;0,ROUNDUP(VLOOKUP(B18,G011B!$B:$AD,28,0),1),"")</f>
        <v/>
      </c>
      <c r="K18" s="163" t="str">
        <f t="shared" si="4"/>
        <v/>
      </c>
      <c r="L18" s="164" t="str">
        <f>IF(B18&lt;&gt;"",VLOOKUP(B18,G011B!$B:$AZ,43,0),"")</f>
        <v/>
      </c>
      <c r="M18" s="165" t="str">
        <f t="shared" si="5"/>
        <v/>
      </c>
    </row>
    <row r="19" spans="1:15" ht="20.05" customHeight="1" x14ac:dyDescent="0.35">
      <c r="A19" s="18">
        <v>12</v>
      </c>
      <c r="B19" s="195"/>
      <c r="C19" s="150" t="str">
        <f t="shared" ca="1" si="0"/>
        <v/>
      </c>
      <c r="D19" s="159" t="str">
        <f t="shared" ca="1" si="1"/>
        <v/>
      </c>
      <c r="E19" s="190"/>
      <c r="F19" s="191"/>
      <c r="G19" s="168" t="str">
        <f t="shared" si="2"/>
        <v/>
      </c>
      <c r="H19" s="166" t="str">
        <f t="shared" si="3"/>
        <v/>
      </c>
      <c r="I19" s="173" t="str">
        <f t="shared" si="6"/>
        <v/>
      </c>
      <c r="J19" s="163" t="str">
        <f>IF(B19&gt;0,ROUNDUP(VLOOKUP(B19,G011B!$B:$AD,28,0),1),"")</f>
        <v/>
      </c>
      <c r="K19" s="163" t="str">
        <f t="shared" si="4"/>
        <v/>
      </c>
      <c r="L19" s="164" t="str">
        <f>IF(B19&lt;&gt;"",VLOOKUP(B19,G011B!$B:$AZ,43,0),"")</f>
        <v/>
      </c>
      <c r="M19" s="165" t="str">
        <f t="shared" si="5"/>
        <v/>
      </c>
    </row>
    <row r="20" spans="1:15" ht="20.05" customHeight="1" x14ac:dyDescent="0.35">
      <c r="A20" s="18">
        <v>13</v>
      </c>
      <c r="B20" s="195"/>
      <c r="C20" s="150" t="str">
        <f t="shared" ca="1" si="0"/>
        <v/>
      </c>
      <c r="D20" s="159" t="str">
        <f t="shared" ca="1" si="1"/>
        <v/>
      </c>
      <c r="E20" s="190"/>
      <c r="F20" s="191"/>
      <c r="G20" s="168" t="str">
        <f t="shared" si="2"/>
        <v/>
      </c>
      <c r="H20" s="166" t="str">
        <f t="shared" si="3"/>
        <v/>
      </c>
      <c r="I20" s="173" t="str">
        <f t="shared" si="6"/>
        <v/>
      </c>
      <c r="J20" s="163" t="str">
        <f>IF(B20&gt;0,ROUNDUP(VLOOKUP(B20,G011B!$B:$AD,28,0),1),"")</f>
        <v/>
      </c>
      <c r="K20" s="163" t="str">
        <f t="shared" si="4"/>
        <v/>
      </c>
      <c r="L20" s="164" t="str">
        <f>IF(B20&lt;&gt;"",VLOOKUP(B20,G011B!$B:$AZ,43,0),"")</f>
        <v/>
      </c>
      <c r="M20" s="165" t="str">
        <f t="shared" si="5"/>
        <v/>
      </c>
    </row>
    <row r="21" spans="1:15" ht="20.05" customHeight="1" x14ac:dyDescent="0.35">
      <c r="A21" s="18">
        <v>14</v>
      </c>
      <c r="B21" s="195"/>
      <c r="C21" s="150" t="str">
        <f t="shared" ca="1" si="0"/>
        <v/>
      </c>
      <c r="D21" s="159" t="str">
        <f t="shared" ca="1" si="1"/>
        <v/>
      </c>
      <c r="E21" s="190"/>
      <c r="F21" s="191"/>
      <c r="G21" s="168" t="str">
        <f t="shared" si="2"/>
        <v/>
      </c>
      <c r="H21" s="166" t="str">
        <f t="shared" si="3"/>
        <v/>
      </c>
      <c r="I21" s="173" t="str">
        <f t="shared" si="6"/>
        <v/>
      </c>
      <c r="J21" s="163" t="str">
        <f>IF(B21&gt;0,ROUNDUP(VLOOKUP(B21,G011B!$B:$AD,28,0),1),"")</f>
        <v/>
      </c>
      <c r="K21" s="163" t="str">
        <f t="shared" si="4"/>
        <v/>
      </c>
      <c r="L21" s="164" t="str">
        <f>IF(B21&lt;&gt;"",VLOOKUP(B21,G011B!$B:$AZ,43,0),"")</f>
        <v/>
      </c>
      <c r="M21" s="165" t="str">
        <f t="shared" si="5"/>
        <v/>
      </c>
    </row>
    <row r="22" spans="1:15" ht="20.05" customHeight="1" x14ac:dyDescent="0.35">
      <c r="A22" s="18">
        <v>15</v>
      </c>
      <c r="B22" s="195"/>
      <c r="C22" s="150" t="str">
        <f t="shared" ca="1" si="0"/>
        <v/>
      </c>
      <c r="D22" s="159" t="str">
        <f t="shared" ca="1" si="1"/>
        <v/>
      </c>
      <c r="E22" s="190"/>
      <c r="F22" s="191"/>
      <c r="G22" s="168" t="str">
        <f t="shared" si="2"/>
        <v/>
      </c>
      <c r="H22" s="166" t="str">
        <f t="shared" si="3"/>
        <v/>
      </c>
      <c r="I22" s="173" t="str">
        <f t="shared" si="6"/>
        <v/>
      </c>
      <c r="J22" s="163" t="str">
        <f>IF(B22&gt;0,ROUNDUP(VLOOKUP(B22,G011B!$B:$AD,28,0),1),"")</f>
        <v/>
      </c>
      <c r="K22" s="163" t="str">
        <f t="shared" si="4"/>
        <v/>
      </c>
      <c r="L22" s="164" t="str">
        <f>IF(B22&lt;&gt;"",VLOOKUP(B22,G011B!$B:$AZ,43,0),"")</f>
        <v/>
      </c>
      <c r="M22" s="165" t="str">
        <f t="shared" si="5"/>
        <v/>
      </c>
    </row>
    <row r="23" spans="1:15" ht="20.05" customHeight="1" x14ac:dyDescent="0.35">
      <c r="A23" s="18">
        <v>16</v>
      </c>
      <c r="B23" s="195"/>
      <c r="C23" s="150" t="str">
        <f t="shared" ca="1" si="0"/>
        <v/>
      </c>
      <c r="D23" s="159" t="str">
        <f t="shared" ca="1" si="1"/>
        <v/>
      </c>
      <c r="E23" s="190"/>
      <c r="F23" s="191"/>
      <c r="G23" s="168" t="str">
        <f t="shared" si="2"/>
        <v/>
      </c>
      <c r="H23" s="166" t="str">
        <f t="shared" si="3"/>
        <v/>
      </c>
      <c r="I23" s="173" t="str">
        <f t="shared" si="6"/>
        <v/>
      </c>
      <c r="J23" s="163" t="str">
        <f>IF(B23&gt;0,ROUNDUP(VLOOKUP(B23,G011B!$B:$AD,28,0),1),"")</f>
        <v/>
      </c>
      <c r="K23" s="163" t="str">
        <f t="shared" si="4"/>
        <v/>
      </c>
      <c r="L23" s="164" t="str">
        <f>IF(B23&lt;&gt;"",VLOOKUP(B23,G011B!$B:$AZ,43,0),"")</f>
        <v/>
      </c>
      <c r="M23" s="165" t="str">
        <f t="shared" si="5"/>
        <v/>
      </c>
    </row>
    <row r="24" spans="1:15" ht="20.05" customHeight="1" x14ac:dyDescent="0.35">
      <c r="A24" s="18">
        <v>17</v>
      </c>
      <c r="B24" s="195"/>
      <c r="C24" s="150" t="str">
        <f t="shared" ca="1" si="0"/>
        <v/>
      </c>
      <c r="D24" s="159" t="str">
        <f t="shared" ca="1" si="1"/>
        <v/>
      </c>
      <c r="E24" s="190"/>
      <c r="F24" s="191"/>
      <c r="G24" s="168" t="str">
        <f t="shared" si="2"/>
        <v/>
      </c>
      <c r="H24" s="166" t="str">
        <f t="shared" si="3"/>
        <v/>
      </c>
      <c r="I24" s="173" t="str">
        <f t="shared" si="6"/>
        <v/>
      </c>
      <c r="J24" s="163" t="str">
        <f>IF(B24&gt;0,ROUNDUP(VLOOKUP(B24,G011B!$B:$AD,28,0),1),"")</f>
        <v/>
      </c>
      <c r="K24" s="163" t="str">
        <f t="shared" si="4"/>
        <v/>
      </c>
      <c r="L24" s="164" t="str">
        <f>IF(B24&lt;&gt;"",VLOOKUP(B24,G011B!$B:$AZ,43,0),"")</f>
        <v/>
      </c>
      <c r="M24" s="165" t="str">
        <f t="shared" si="5"/>
        <v/>
      </c>
    </row>
    <row r="25" spans="1:15" ht="20.05" customHeight="1" x14ac:dyDescent="0.35">
      <c r="A25" s="18">
        <v>18</v>
      </c>
      <c r="B25" s="195"/>
      <c r="C25" s="150" t="str">
        <f t="shared" ca="1" si="0"/>
        <v/>
      </c>
      <c r="D25" s="159" t="str">
        <f t="shared" ca="1" si="1"/>
        <v/>
      </c>
      <c r="E25" s="190"/>
      <c r="F25" s="191"/>
      <c r="G25" s="168" t="str">
        <f t="shared" si="2"/>
        <v/>
      </c>
      <c r="H25" s="166" t="str">
        <f t="shared" si="3"/>
        <v/>
      </c>
      <c r="I25" s="173" t="str">
        <f t="shared" si="6"/>
        <v/>
      </c>
      <c r="J25" s="163" t="str">
        <f>IF(B25&gt;0,ROUNDUP(VLOOKUP(B25,G011B!$B:$AD,28,0),1),"")</f>
        <v/>
      </c>
      <c r="K25" s="163" t="str">
        <f t="shared" si="4"/>
        <v/>
      </c>
      <c r="L25" s="164" t="str">
        <f>IF(B25&lt;&gt;"",VLOOKUP(B25,G011B!$B:$AZ,43,0),"")</f>
        <v/>
      </c>
      <c r="M25" s="165" t="str">
        <f t="shared" si="5"/>
        <v/>
      </c>
    </row>
    <row r="26" spans="1:15" ht="20.05" customHeight="1" x14ac:dyDescent="0.35">
      <c r="A26" s="18">
        <v>19</v>
      </c>
      <c r="B26" s="195"/>
      <c r="C26" s="150" t="str">
        <f t="shared" ca="1" si="0"/>
        <v/>
      </c>
      <c r="D26" s="159" t="str">
        <f t="shared" ca="1" si="1"/>
        <v/>
      </c>
      <c r="E26" s="190"/>
      <c r="F26" s="191"/>
      <c r="G26" s="168" t="str">
        <f t="shared" si="2"/>
        <v/>
      </c>
      <c r="H26" s="166" t="str">
        <f t="shared" si="3"/>
        <v/>
      </c>
      <c r="I26" s="173" t="str">
        <f t="shared" si="6"/>
        <v/>
      </c>
      <c r="J26" s="163" t="str">
        <f>IF(B26&gt;0,ROUNDUP(VLOOKUP(B26,G011B!$B:$AD,28,0),1),"")</f>
        <v/>
      </c>
      <c r="K26" s="163" t="str">
        <f t="shared" si="4"/>
        <v/>
      </c>
      <c r="L26" s="164" t="str">
        <f>IF(B26&lt;&gt;"",VLOOKUP(B26,G011B!$B:$AZ,43,0),"")</f>
        <v/>
      </c>
      <c r="M26" s="165" t="str">
        <f t="shared" si="5"/>
        <v/>
      </c>
    </row>
    <row r="27" spans="1:15" ht="20.05" customHeight="1" thickBot="1" x14ac:dyDescent="0.4">
      <c r="A27" s="94">
        <v>20</v>
      </c>
      <c r="B27" s="196"/>
      <c r="C27" s="160" t="str">
        <f t="shared" ca="1" si="0"/>
        <v/>
      </c>
      <c r="D27" s="161" t="str">
        <f t="shared" ca="1" si="1"/>
        <v/>
      </c>
      <c r="E27" s="192"/>
      <c r="F27" s="193"/>
      <c r="G27" s="169" t="str">
        <f t="shared" si="2"/>
        <v/>
      </c>
      <c r="H27" s="176" t="str">
        <f t="shared" si="3"/>
        <v/>
      </c>
      <c r="I27" s="174" t="str">
        <f t="shared" si="6"/>
        <v/>
      </c>
      <c r="J27" s="163" t="str">
        <f>IF(B27&gt;0,ROUNDUP(VLOOKUP(B27,G011B!$B:$AD,28,0),1),"")</f>
        <v/>
      </c>
      <c r="K27" s="163" t="str">
        <f t="shared" si="4"/>
        <v/>
      </c>
      <c r="L27" s="164" t="str">
        <f>IF(B27&lt;&gt;"",VLOOKUP(B27,G011B!$B:$AZ,43,0),"")</f>
        <v/>
      </c>
      <c r="M27" s="165" t="str">
        <f t="shared" si="5"/>
        <v/>
      </c>
      <c r="N27" s="156">
        <v>1</v>
      </c>
    </row>
    <row r="28" spans="1:15" ht="20.05" customHeight="1" thickBot="1" x14ac:dyDescent="0.4">
      <c r="A28" s="437" t="s">
        <v>51</v>
      </c>
      <c r="B28" s="438"/>
      <c r="C28" s="438"/>
      <c r="D28" s="438"/>
      <c r="E28" s="438"/>
      <c r="F28" s="439"/>
      <c r="G28" s="170">
        <f>SUM(G8:G27)</f>
        <v>0</v>
      </c>
      <c r="H28" s="231"/>
      <c r="I28" s="171">
        <f>SUM(I8:I27)</f>
        <v>0</v>
      </c>
    </row>
    <row r="29" spans="1:15" ht="20.05" customHeight="1" thickBot="1" x14ac:dyDescent="0.4">
      <c r="A29" s="431" t="s">
        <v>89</v>
      </c>
      <c r="B29" s="432"/>
      <c r="C29" s="432"/>
      <c r="D29" s="433"/>
      <c r="E29" s="171">
        <f>SUM(G:G)/2</f>
        <v>0</v>
      </c>
      <c r="F29" s="434"/>
      <c r="G29" s="435"/>
      <c r="H29" s="440"/>
      <c r="I29" s="175">
        <f>I28</f>
        <v>0</v>
      </c>
    </row>
    <row r="30" spans="1:15" x14ac:dyDescent="0.35">
      <c r="A30" s="425" t="s">
        <v>169</v>
      </c>
      <c r="B30" s="425"/>
      <c r="C30" s="425"/>
      <c r="D30" s="425"/>
      <c r="E30" s="425"/>
      <c r="F30" s="425"/>
      <c r="G30" s="425"/>
      <c r="H30" s="425"/>
      <c r="I30" s="425"/>
    </row>
    <row r="32" spans="1:15" x14ac:dyDescent="0.35">
      <c r="A32" s="307" t="s">
        <v>46</v>
      </c>
      <c r="B32" s="308">
        <f ca="1">imzatirihi</f>
        <v>45653</v>
      </c>
      <c r="C32" s="307" t="s">
        <v>48</v>
      </c>
      <c r="D32" s="309" t="str">
        <f>IF(kurulusyetkilisi&gt;0,kurulusyetkilisi,"")</f>
        <v/>
      </c>
      <c r="F32" s="307"/>
      <c r="G32" s="310"/>
      <c r="H32" s="50"/>
      <c r="M32" s="23"/>
      <c r="N32" s="114"/>
      <c r="O32" s="114"/>
    </row>
    <row r="33" spans="1:18" x14ac:dyDescent="0.35">
      <c r="A33" s="311"/>
      <c r="B33" s="311"/>
      <c r="C33" s="424" t="s">
        <v>49</v>
      </c>
      <c r="D33" s="424"/>
      <c r="E33" s="441"/>
      <c r="F33" s="441"/>
      <c r="G33" s="274"/>
      <c r="H33" s="26"/>
      <c r="M33" s="23"/>
      <c r="N33" s="114"/>
      <c r="O33" s="114"/>
    </row>
    <row r="34" spans="1:18" x14ac:dyDescent="0.35">
      <c r="A34" s="419" t="s">
        <v>83</v>
      </c>
      <c r="B34" s="419"/>
      <c r="C34" s="419"/>
      <c r="D34" s="419"/>
      <c r="E34" s="419"/>
      <c r="F34" s="419"/>
      <c r="G34" s="419"/>
      <c r="H34" s="419"/>
      <c r="I34" s="419"/>
    </row>
    <row r="35" spans="1:18" x14ac:dyDescent="0.35">
      <c r="A35" s="392" t="str">
        <f>IF(Yil&gt;0,CONCATENATE(Yil," yılına aittir."),"")</f>
        <v/>
      </c>
      <c r="B35" s="392"/>
      <c r="C35" s="392"/>
      <c r="D35" s="392"/>
      <c r="E35" s="392"/>
      <c r="F35" s="392"/>
      <c r="G35" s="392"/>
      <c r="H35" s="392"/>
      <c r="I35" s="392"/>
    </row>
    <row r="36" spans="1:18" ht="19.7" thickBot="1" x14ac:dyDescent="0.4">
      <c r="A36" s="430" t="s">
        <v>93</v>
      </c>
      <c r="B36" s="430"/>
      <c r="C36" s="430"/>
      <c r="D36" s="430"/>
      <c r="E36" s="430"/>
      <c r="F36" s="430"/>
      <c r="G36" s="430"/>
      <c r="H36" s="430"/>
      <c r="I36" s="430"/>
    </row>
    <row r="37" spans="1:18" ht="19.55" customHeight="1" thickBot="1" x14ac:dyDescent="0.4">
      <c r="A37" s="407" t="s">
        <v>1</v>
      </c>
      <c r="B37" s="421"/>
      <c r="C37" s="394" t="str">
        <f>IF(ProjeNo&gt;0,ProjeNo,"")</f>
        <v/>
      </c>
      <c r="D37" s="395"/>
      <c r="E37" s="395"/>
      <c r="F37" s="395"/>
      <c r="G37" s="395"/>
      <c r="H37" s="395"/>
      <c r="I37" s="396"/>
    </row>
    <row r="38" spans="1:18" ht="29.25" customHeight="1" thickBot="1" x14ac:dyDescent="0.4">
      <c r="A38" s="426" t="s">
        <v>12</v>
      </c>
      <c r="B38" s="408"/>
      <c r="C38" s="404" t="str">
        <f>IF(ProjeAdi&gt;0,ProjeAdi,"")</f>
        <v/>
      </c>
      <c r="D38" s="405"/>
      <c r="E38" s="405"/>
      <c r="F38" s="405"/>
      <c r="G38" s="405"/>
      <c r="H38" s="405"/>
      <c r="I38" s="406"/>
    </row>
    <row r="39" spans="1:18" ht="19.55" customHeight="1" thickBot="1" x14ac:dyDescent="0.4">
      <c r="A39" s="407" t="s">
        <v>140</v>
      </c>
      <c r="B39" s="421"/>
      <c r="C39" s="96"/>
      <c r="D39" s="428"/>
      <c r="E39" s="428"/>
      <c r="F39" s="428"/>
      <c r="G39" s="428"/>
      <c r="H39" s="428"/>
      <c r="I39" s="429"/>
    </row>
    <row r="40" spans="1:18" s="8" customFormat="1" ht="29.25" thickBot="1" x14ac:dyDescent="0.3">
      <c r="A40" s="6" t="s">
        <v>7</v>
      </c>
      <c r="B40" s="6" t="s">
        <v>8</v>
      </c>
      <c r="C40" s="6" t="s">
        <v>73</v>
      </c>
      <c r="D40" s="6" t="s">
        <v>10</v>
      </c>
      <c r="E40" s="6" t="s">
        <v>84</v>
      </c>
      <c r="F40" s="6" t="s">
        <v>85</v>
      </c>
      <c r="G40" s="6" t="s">
        <v>86</v>
      </c>
      <c r="H40" s="6" t="s">
        <v>87</v>
      </c>
      <c r="I40" s="6" t="s">
        <v>88</v>
      </c>
      <c r="J40" s="296" t="s">
        <v>94</v>
      </c>
      <c r="K40" s="296" t="s">
        <v>95</v>
      </c>
      <c r="L40" s="296" t="s">
        <v>85</v>
      </c>
      <c r="M40" s="22"/>
      <c r="N40" s="113"/>
      <c r="O40" s="113"/>
      <c r="P40" s="113"/>
      <c r="Q40" s="113"/>
      <c r="R40" s="113"/>
    </row>
    <row r="41" spans="1:18" ht="20.05" customHeight="1" x14ac:dyDescent="0.35">
      <c r="A41" s="18">
        <v>21</v>
      </c>
      <c r="B41" s="194"/>
      <c r="C41" s="157" t="str">
        <f t="shared" ref="C41:C60" ca="1" si="7">IF(B41&lt;&gt;"",VLOOKUP(B41,INDIRECT(PersonelTablo),2,0),"")</f>
        <v/>
      </c>
      <c r="D41" s="158" t="str">
        <f t="shared" ref="D41:D60" ca="1" si="8">IF(B41&lt;&gt;"",VLOOKUP(B41,INDIRECT(PersonelTablo),3,0),"")</f>
        <v/>
      </c>
      <c r="E41" s="188"/>
      <c r="F41" s="189"/>
      <c r="G41" s="167" t="str">
        <f t="shared" ref="G41:G60" si="9">IF(AND(B41&lt;&gt;"",L41&gt;=F41),E41*F41,"")</f>
        <v/>
      </c>
      <c r="H41" s="166" t="str">
        <f t="shared" ref="H41:H60" si="10">IF(B41&lt;&gt;"",VLOOKUP(B41,G011CTablo,14,0),"")</f>
        <v/>
      </c>
      <c r="I41" s="173" t="str">
        <f>IF(AND(B41&lt;&gt;"",J41&gt;=K41,L41&gt;0),G41*H41,"")</f>
        <v/>
      </c>
      <c r="J41" s="163" t="str">
        <f>IF(B41&gt;0,ROUNDUP(VLOOKUP(B41,G011B!$B:$AD,28,0),1),"")</f>
        <v/>
      </c>
      <c r="K41" s="163" t="str">
        <f t="shared" ref="K41:K60" si="11">IF(B41&gt;0,SUMIF($B:$B,B41,$G:$G),"")</f>
        <v/>
      </c>
      <c r="L41" s="164" t="str">
        <f>IF(B41&lt;&gt;"",VLOOKUP(B41,G011B!$B:$AZ,43,0),"")</f>
        <v/>
      </c>
      <c r="M41" s="165" t="str">
        <f t="shared" ref="M41:M60" si="12">IF(J41&gt;=K41,"","Personelin bütün iş paketlerindeki Toplam Adam Ay değeri "&amp;K41&amp;" olup, bu değer, G011B formunda beyan edilen Çalışılan Toplam Ay değerini geçemez. Maliyeti hesaplamak için Adam/Ay Oranı veya Çalışılan Ay değerini düzeltiniz. ")</f>
        <v/>
      </c>
    </row>
    <row r="42" spans="1:18" ht="20.05" customHeight="1" x14ac:dyDescent="0.35">
      <c r="A42" s="18">
        <v>22</v>
      </c>
      <c r="B42" s="195"/>
      <c r="C42" s="150" t="str">
        <f t="shared" ca="1" si="7"/>
        <v/>
      </c>
      <c r="D42" s="159" t="str">
        <f t="shared" ca="1" si="8"/>
        <v/>
      </c>
      <c r="E42" s="190"/>
      <c r="F42" s="191"/>
      <c r="G42" s="168" t="str">
        <f t="shared" si="9"/>
        <v/>
      </c>
      <c r="H42" s="166" t="str">
        <f t="shared" si="10"/>
        <v/>
      </c>
      <c r="I42" s="173" t="str">
        <f t="shared" ref="I42:I60" si="13">IF(AND(B42&lt;&gt;"",J42&gt;=K42,L42&gt;0),G42*H42,"")</f>
        <v/>
      </c>
      <c r="J42" s="163" t="str">
        <f>IF(B42&gt;0,ROUNDUP(VLOOKUP(B42,G011B!$B:$AD,28,0),1),"")</f>
        <v/>
      </c>
      <c r="K42" s="163" t="str">
        <f t="shared" si="11"/>
        <v/>
      </c>
      <c r="L42" s="164" t="str">
        <f>IF(B42&lt;&gt;"",VLOOKUP(B42,G011B!$B:$AZ,43,0),"")</f>
        <v/>
      </c>
      <c r="M42" s="165" t="str">
        <f t="shared" si="12"/>
        <v/>
      </c>
    </row>
    <row r="43" spans="1:18" ht="20.05" customHeight="1" x14ac:dyDescent="0.35">
      <c r="A43" s="18">
        <v>23</v>
      </c>
      <c r="B43" s="195"/>
      <c r="C43" s="150" t="str">
        <f t="shared" ca="1" si="7"/>
        <v/>
      </c>
      <c r="D43" s="159" t="str">
        <f t="shared" ca="1" si="8"/>
        <v/>
      </c>
      <c r="E43" s="190"/>
      <c r="F43" s="191"/>
      <c r="G43" s="168" t="str">
        <f t="shared" si="9"/>
        <v/>
      </c>
      <c r="H43" s="166" t="str">
        <f t="shared" si="10"/>
        <v/>
      </c>
      <c r="I43" s="173" t="str">
        <f t="shared" si="13"/>
        <v/>
      </c>
      <c r="J43" s="163" t="str">
        <f>IF(B43&gt;0,ROUNDUP(VLOOKUP(B43,G011B!$B:$AD,28,0),1),"")</f>
        <v/>
      </c>
      <c r="K43" s="163" t="str">
        <f t="shared" si="11"/>
        <v/>
      </c>
      <c r="L43" s="164" t="str">
        <f>IF(B43&lt;&gt;"",VLOOKUP(B43,G011B!$B:$AZ,43,0),"")</f>
        <v/>
      </c>
      <c r="M43" s="165" t="str">
        <f t="shared" si="12"/>
        <v/>
      </c>
    </row>
    <row r="44" spans="1:18" ht="20.05" customHeight="1" x14ac:dyDescent="0.35">
      <c r="A44" s="18">
        <v>24</v>
      </c>
      <c r="B44" s="195"/>
      <c r="C44" s="150" t="str">
        <f t="shared" ca="1" si="7"/>
        <v/>
      </c>
      <c r="D44" s="159" t="str">
        <f t="shared" ca="1" si="8"/>
        <v/>
      </c>
      <c r="E44" s="190"/>
      <c r="F44" s="191"/>
      <c r="G44" s="168" t="str">
        <f t="shared" si="9"/>
        <v/>
      </c>
      <c r="H44" s="166" t="str">
        <f t="shared" si="10"/>
        <v/>
      </c>
      <c r="I44" s="173" t="str">
        <f t="shared" si="13"/>
        <v/>
      </c>
      <c r="J44" s="163" t="str">
        <f>IF(B44&gt;0,ROUNDUP(VLOOKUP(B44,G011B!$B:$AD,28,0),1),"")</f>
        <v/>
      </c>
      <c r="K44" s="163" t="str">
        <f t="shared" si="11"/>
        <v/>
      </c>
      <c r="L44" s="164" t="str">
        <f>IF(B44&lt;&gt;"",VLOOKUP(B44,G011B!$B:$AZ,43,0),"")</f>
        <v/>
      </c>
      <c r="M44" s="165" t="str">
        <f t="shared" si="12"/>
        <v/>
      </c>
    </row>
    <row r="45" spans="1:18" ht="20.05" customHeight="1" x14ac:dyDescent="0.35">
      <c r="A45" s="18">
        <v>25</v>
      </c>
      <c r="B45" s="195"/>
      <c r="C45" s="150" t="str">
        <f t="shared" ca="1" si="7"/>
        <v/>
      </c>
      <c r="D45" s="159" t="str">
        <f t="shared" ca="1" si="8"/>
        <v/>
      </c>
      <c r="E45" s="190"/>
      <c r="F45" s="191"/>
      <c r="G45" s="168" t="str">
        <f t="shared" si="9"/>
        <v/>
      </c>
      <c r="H45" s="166" t="str">
        <f t="shared" si="10"/>
        <v/>
      </c>
      <c r="I45" s="173" t="str">
        <f t="shared" si="13"/>
        <v/>
      </c>
      <c r="J45" s="163" t="str">
        <f>IF(B45&gt;0,ROUNDUP(VLOOKUP(B45,G011B!$B:$AD,28,0),1),"")</f>
        <v/>
      </c>
      <c r="K45" s="163" t="str">
        <f t="shared" si="11"/>
        <v/>
      </c>
      <c r="L45" s="164" t="str">
        <f>IF(B45&lt;&gt;"",VLOOKUP(B45,G011B!$B:$AZ,43,0),"")</f>
        <v/>
      </c>
      <c r="M45" s="165" t="str">
        <f t="shared" si="12"/>
        <v/>
      </c>
    </row>
    <row r="46" spans="1:18" ht="20.05" customHeight="1" x14ac:dyDescent="0.35">
      <c r="A46" s="18">
        <v>26</v>
      </c>
      <c r="B46" s="195"/>
      <c r="C46" s="150" t="str">
        <f t="shared" ca="1" si="7"/>
        <v/>
      </c>
      <c r="D46" s="159" t="str">
        <f t="shared" ca="1" si="8"/>
        <v/>
      </c>
      <c r="E46" s="190"/>
      <c r="F46" s="191"/>
      <c r="G46" s="168" t="str">
        <f t="shared" si="9"/>
        <v/>
      </c>
      <c r="H46" s="166" t="str">
        <f t="shared" si="10"/>
        <v/>
      </c>
      <c r="I46" s="173" t="str">
        <f t="shared" si="13"/>
        <v/>
      </c>
      <c r="J46" s="163" t="str">
        <f>IF(B46&gt;0,ROUNDUP(VLOOKUP(B46,G011B!$B:$AD,28,0),1),"")</f>
        <v/>
      </c>
      <c r="K46" s="163" t="str">
        <f t="shared" si="11"/>
        <v/>
      </c>
      <c r="L46" s="164" t="str">
        <f>IF(B46&lt;&gt;"",VLOOKUP(B46,G011B!$B:$AZ,43,0),"")</f>
        <v/>
      </c>
      <c r="M46" s="165" t="str">
        <f t="shared" si="12"/>
        <v/>
      </c>
    </row>
    <row r="47" spans="1:18" ht="20.05" customHeight="1" x14ac:dyDescent="0.35">
      <c r="A47" s="18">
        <v>27</v>
      </c>
      <c r="B47" s="195"/>
      <c r="C47" s="150" t="str">
        <f t="shared" ca="1" si="7"/>
        <v/>
      </c>
      <c r="D47" s="159" t="str">
        <f t="shared" ca="1" si="8"/>
        <v/>
      </c>
      <c r="E47" s="190"/>
      <c r="F47" s="191"/>
      <c r="G47" s="168" t="str">
        <f t="shared" si="9"/>
        <v/>
      </c>
      <c r="H47" s="166" t="str">
        <f t="shared" si="10"/>
        <v/>
      </c>
      <c r="I47" s="173" t="str">
        <f t="shared" si="13"/>
        <v/>
      </c>
      <c r="J47" s="163" t="str">
        <f>IF(B47&gt;0,ROUNDUP(VLOOKUP(B47,G011B!$B:$AD,28,0),1),"")</f>
        <v/>
      </c>
      <c r="K47" s="163" t="str">
        <f t="shared" si="11"/>
        <v/>
      </c>
      <c r="L47" s="164" t="str">
        <f>IF(B47&lt;&gt;"",VLOOKUP(B47,G011B!$B:$AZ,43,0),"")</f>
        <v/>
      </c>
      <c r="M47" s="165" t="str">
        <f t="shared" si="12"/>
        <v/>
      </c>
    </row>
    <row r="48" spans="1:18" ht="20.05" customHeight="1" x14ac:dyDescent="0.35">
      <c r="A48" s="18">
        <v>28</v>
      </c>
      <c r="B48" s="195"/>
      <c r="C48" s="150" t="str">
        <f t="shared" ca="1" si="7"/>
        <v/>
      </c>
      <c r="D48" s="159" t="str">
        <f t="shared" ca="1" si="8"/>
        <v/>
      </c>
      <c r="E48" s="190"/>
      <c r="F48" s="191"/>
      <c r="G48" s="168" t="str">
        <f t="shared" si="9"/>
        <v/>
      </c>
      <c r="H48" s="166" t="str">
        <f t="shared" si="10"/>
        <v/>
      </c>
      <c r="I48" s="173" t="str">
        <f t="shared" si="13"/>
        <v/>
      </c>
      <c r="J48" s="163" t="str">
        <f>IF(B48&gt;0,ROUNDUP(VLOOKUP(B48,G011B!$B:$AD,28,0),1),"")</f>
        <v/>
      </c>
      <c r="K48" s="163" t="str">
        <f t="shared" si="11"/>
        <v/>
      </c>
      <c r="L48" s="164" t="str">
        <f>IF(B48&lt;&gt;"",VLOOKUP(B48,G011B!$B:$AZ,43,0),"")</f>
        <v/>
      </c>
      <c r="M48" s="165" t="str">
        <f t="shared" si="12"/>
        <v/>
      </c>
    </row>
    <row r="49" spans="1:14" ht="20.05" customHeight="1" x14ac:dyDescent="0.35">
      <c r="A49" s="18">
        <v>29</v>
      </c>
      <c r="B49" s="195"/>
      <c r="C49" s="150" t="str">
        <f t="shared" ca="1" si="7"/>
        <v/>
      </c>
      <c r="D49" s="159" t="str">
        <f t="shared" ca="1" si="8"/>
        <v/>
      </c>
      <c r="E49" s="190"/>
      <c r="F49" s="191"/>
      <c r="G49" s="168" t="str">
        <f t="shared" si="9"/>
        <v/>
      </c>
      <c r="H49" s="166" t="str">
        <f t="shared" si="10"/>
        <v/>
      </c>
      <c r="I49" s="173" t="str">
        <f t="shared" si="13"/>
        <v/>
      </c>
      <c r="J49" s="163" t="str">
        <f>IF(B49&gt;0,ROUNDUP(VLOOKUP(B49,G011B!$B:$AD,28,0),1),"")</f>
        <v/>
      </c>
      <c r="K49" s="163" t="str">
        <f t="shared" si="11"/>
        <v/>
      </c>
      <c r="L49" s="164" t="str">
        <f>IF(B49&lt;&gt;"",VLOOKUP(B49,G011B!$B:$AZ,43,0),"")</f>
        <v/>
      </c>
      <c r="M49" s="165" t="str">
        <f t="shared" si="12"/>
        <v/>
      </c>
    </row>
    <row r="50" spans="1:14" ht="20.05" customHeight="1" x14ac:dyDescent="0.35">
      <c r="A50" s="18">
        <v>30</v>
      </c>
      <c r="B50" s="195"/>
      <c r="C50" s="150" t="str">
        <f t="shared" ca="1" si="7"/>
        <v/>
      </c>
      <c r="D50" s="159" t="str">
        <f t="shared" ca="1" si="8"/>
        <v/>
      </c>
      <c r="E50" s="190"/>
      <c r="F50" s="191"/>
      <c r="G50" s="168" t="str">
        <f t="shared" si="9"/>
        <v/>
      </c>
      <c r="H50" s="166" t="str">
        <f t="shared" si="10"/>
        <v/>
      </c>
      <c r="I50" s="173" t="str">
        <f t="shared" si="13"/>
        <v/>
      </c>
      <c r="J50" s="163" t="str">
        <f>IF(B50&gt;0,ROUNDUP(VLOOKUP(B50,G011B!$B:$AD,28,0),1),"")</f>
        <v/>
      </c>
      <c r="K50" s="163" t="str">
        <f t="shared" si="11"/>
        <v/>
      </c>
      <c r="L50" s="164" t="str">
        <f>IF(B50&lt;&gt;"",VLOOKUP(B50,G011B!$B:$AZ,43,0),"")</f>
        <v/>
      </c>
      <c r="M50" s="165" t="str">
        <f t="shared" si="12"/>
        <v/>
      </c>
    </row>
    <row r="51" spans="1:14" ht="20.05" customHeight="1" x14ac:dyDescent="0.35">
      <c r="A51" s="18">
        <v>31</v>
      </c>
      <c r="B51" s="195"/>
      <c r="C51" s="150" t="str">
        <f t="shared" ca="1" si="7"/>
        <v/>
      </c>
      <c r="D51" s="159" t="str">
        <f t="shared" ca="1" si="8"/>
        <v/>
      </c>
      <c r="E51" s="190"/>
      <c r="F51" s="191"/>
      <c r="G51" s="168" t="str">
        <f t="shared" si="9"/>
        <v/>
      </c>
      <c r="H51" s="166" t="str">
        <f t="shared" si="10"/>
        <v/>
      </c>
      <c r="I51" s="173" t="str">
        <f t="shared" si="13"/>
        <v/>
      </c>
      <c r="J51" s="163" t="str">
        <f>IF(B51&gt;0,ROUNDUP(VLOOKUP(B51,G011B!$B:$AD,28,0),1),"")</f>
        <v/>
      </c>
      <c r="K51" s="163" t="str">
        <f t="shared" si="11"/>
        <v/>
      </c>
      <c r="L51" s="164" t="str">
        <f>IF(B51&lt;&gt;"",VLOOKUP(B51,G011B!$B:$AZ,43,0),"")</f>
        <v/>
      </c>
      <c r="M51" s="165" t="str">
        <f t="shared" si="12"/>
        <v/>
      </c>
    </row>
    <row r="52" spans="1:14" ht="20.05" customHeight="1" x14ac:dyDescent="0.35">
      <c r="A52" s="18">
        <v>32</v>
      </c>
      <c r="B52" s="195"/>
      <c r="C52" s="150" t="str">
        <f t="shared" ca="1" si="7"/>
        <v/>
      </c>
      <c r="D52" s="159" t="str">
        <f t="shared" ca="1" si="8"/>
        <v/>
      </c>
      <c r="E52" s="190"/>
      <c r="F52" s="191"/>
      <c r="G52" s="168" t="str">
        <f t="shared" si="9"/>
        <v/>
      </c>
      <c r="H52" s="166" t="str">
        <f t="shared" si="10"/>
        <v/>
      </c>
      <c r="I52" s="173" t="str">
        <f t="shared" si="13"/>
        <v/>
      </c>
      <c r="J52" s="163" t="str">
        <f>IF(B52&gt;0,ROUNDUP(VLOOKUP(B52,G011B!$B:$AD,28,0),1),"")</f>
        <v/>
      </c>
      <c r="K52" s="163" t="str">
        <f t="shared" si="11"/>
        <v/>
      </c>
      <c r="L52" s="164" t="str">
        <f>IF(B52&lt;&gt;"",VLOOKUP(B52,G011B!$B:$AZ,43,0),"")</f>
        <v/>
      </c>
      <c r="M52" s="165" t="str">
        <f t="shared" si="12"/>
        <v/>
      </c>
    </row>
    <row r="53" spans="1:14" ht="20.05" customHeight="1" x14ac:dyDescent="0.35">
      <c r="A53" s="18">
        <v>33</v>
      </c>
      <c r="B53" s="195"/>
      <c r="C53" s="150" t="str">
        <f t="shared" ca="1" si="7"/>
        <v/>
      </c>
      <c r="D53" s="159" t="str">
        <f t="shared" ca="1" si="8"/>
        <v/>
      </c>
      <c r="E53" s="190"/>
      <c r="F53" s="191"/>
      <c r="G53" s="168" t="str">
        <f t="shared" si="9"/>
        <v/>
      </c>
      <c r="H53" s="166" t="str">
        <f t="shared" si="10"/>
        <v/>
      </c>
      <c r="I53" s="173" t="str">
        <f t="shared" si="13"/>
        <v/>
      </c>
      <c r="J53" s="163" t="str">
        <f>IF(B53&gt;0,ROUNDUP(VLOOKUP(B53,G011B!$B:$AD,28,0),1),"")</f>
        <v/>
      </c>
      <c r="K53" s="163" t="str">
        <f t="shared" si="11"/>
        <v/>
      </c>
      <c r="L53" s="164" t="str">
        <f>IF(B53&lt;&gt;"",VLOOKUP(B53,G011B!$B:$AZ,43,0),"")</f>
        <v/>
      </c>
      <c r="M53" s="165" t="str">
        <f t="shared" si="12"/>
        <v/>
      </c>
    </row>
    <row r="54" spans="1:14" ht="20.05" customHeight="1" x14ac:dyDescent="0.35">
      <c r="A54" s="18">
        <v>34</v>
      </c>
      <c r="B54" s="195"/>
      <c r="C54" s="150" t="str">
        <f t="shared" ca="1" si="7"/>
        <v/>
      </c>
      <c r="D54" s="159" t="str">
        <f t="shared" ca="1" si="8"/>
        <v/>
      </c>
      <c r="E54" s="190"/>
      <c r="F54" s="191"/>
      <c r="G54" s="168" t="str">
        <f t="shared" si="9"/>
        <v/>
      </c>
      <c r="H54" s="166" t="str">
        <f t="shared" si="10"/>
        <v/>
      </c>
      <c r="I54" s="173" t="str">
        <f t="shared" si="13"/>
        <v/>
      </c>
      <c r="J54" s="163" t="str">
        <f>IF(B54&gt;0,ROUNDUP(VLOOKUP(B54,G011B!$B:$AD,28,0),1),"")</f>
        <v/>
      </c>
      <c r="K54" s="163" t="str">
        <f t="shared" si="11"/>
        <v/>
      </c>
      <c r="L54" s="164" t="str">
        <f>IF(B54&lt;&gt;"",VLOOKUP(B54,G011B!$B:$AZ,43,0),"")</f>
        <v/>
      </c>
      <c r="M54" s="165" t="str">
        <f t="shared" si="12"/>
        <v/>
      </c>
    </row>
    <row r="55" spans="1:14" ht="20.05" customHeight="1" x14ac:dyDescent="0.35">
      <c r="A55" s="18">
        <v>35</v>
      </c>
      <c r="B55" s="195"/>
      <c r="C55" s="150" t="str">
        <f t="shared" ca="1" si="7"/>
        <v/>
      </c>
      <c r="D55" s="159" t="str">
        <f t="shared" ca="1" si="8"/>
        <v/>
      </c>
      <c r="E55" s="190"/>
      <c r="F55" s="191"/>
      <c r="G55" s="168" t="str">
        <f t="shared" si="9"/>
        <v/>
      </c>
      <c r="H55" s="166" t="str">
        <f t="shared" si="10"/>
        <v/>
      </c>
      <c r="I55" s="173" t="str">
        <f t="shared" si="13"/>
        <v/>
      </c>
      <c r="J55" s="163" t="str">
        <f>IF(B55&gt;0,ROUNDUP(VLOOKUP(B55,G011B!$B:$AD,28,0),1),"")</f>
        <v/>
      </c>
      <c r="K55" s="163" t="str">
        <f t="shared" si="11"/>
        <v/>
      </c>
      <c r="L55" s="164" t="str">
        <f>IF(B55&lt;&gt;"",VLOOKUP(B55,G011B!$B:$AZ,43,0),"")</f>
        <v/>
      </c>
      <c r="M55" s="165" t="str">
        <f t="shared" si="12"/>
        <v/>
      </c>
    </row>
    <row r="56" spans="1:14" ht="20.05" customHeight="1" x14ac:dyDescent="0.35">
      <c r="A56" s="18">
        <v>36</v>
      </c>
      <c r="B56" s="195"/>
      <c r="C56" s="150" t="str">
        <f t="shared" ca="1" si="7"/>
        <v/>
      </c>
      <c r="D56" s="159" t="str">
        <f t="shared" ca="1" si="8"/>
        <v/>
      </c>
      <c r="E56" s="190"/>
      <c r="F56" s="191"/>
      <c r="G56" s="168" t="str">
        <f t="shared" si="9"/>
        <v/>
      </c>
      <c r="H56" s="166" t="str">
        <f t="shared" si="10"/>
        <v/>
      </c>
      <c r="I56" s="173" t="str">
        <f t="shared" si="13"/>
        <v/>
      </c>
      <c r="J56" s="163" t="str">
        <f>IF(B56&gt;0,ROUNDUP(VLOOKUP(B56,G011B!$B:$AD,28,0),1),"")</f>
        <v/>
      </c>
      <c r="K56" s="163" t="str">
        <f t="shared" si="11"/>
        <v/>
      </c>
      <c r="L56" s="164" t="str">
        <f>IF(B56&lt;&gt;"",VLOOKUP(B56,G011B!$B:$AZ,43,0),"")</f>
        <v/>
      </c>
      <c r="M56" s="165" t="str">
        <f t="shared" si="12"/>
        <v/>
      </c>
    </row>
    <row r="57" spans="1:14" ht="20.05" customHeight="1" x14ac:dyDescent="0.35">
      <c r="A57" s="18">
        <v>37</v>
      </c>
      <c r="B57" s="195"/>
      <c r="C57" s="150" t="str">
        <f t="shared" ca="1" si="7"/>
        <v/>
      </c>
      <c r="D57" s="159" t="str">
        <f t="shared" ca="1" si="8"/>
        <v/>
      </c>
      <c r="E57" s="190"/>
      <c r="F57" s="191"/>
      <c r="G57" s="168" t="str">
        <f t="shared" si="9"/>
        <v/>
      </c>
      <c r="H57" s="166" t="str">
        <f t="shared" si="10"/>
        <v/>
      </c>
      <c r="I57" s="173" t="str">
        <f t="shared" si="13"/>
        <v/>
      </c>
      <c r="J57" s="163" t="str">
        <f>IF(B57&gt;0,ROUNDUP(VLOOKUP(B57,G011B!$B:$AD,28,0),1),"")</f>
        <v/>
      </c>
      <c r="K57" s="163" t="str">
        <f t="shared" si="11"/>
        <v/>
      </c>
      <c r="L57" s="164" t="str">
        <f>IF(B57&lt;&gt;"",VLOOKUP(B57,G011B!$B:$AZ,43,0),"")</f>
        <v/>
      </c>
      <c r="M57" s="165" t="str">
        <f t="shared" si="12"/>
        <v/>
      </c>
    </row>
    <row r="58" spans="1:14" ht="20.05" customHeight="1" x14ac:dyDescent="0.35">
      <c r="A58" s="18">
        <v>38</v>
      </c>
      <c r="B58" s="195"/>
      <c r="C58" s="150" t="str">
        <f t="shared" ca="1" si="7"/>
        <v/>
      </c>
      <c r="D58" s="159" t="str">
        <f t="shared" ca="1" si="8"/>
        <v/>
      </c>
      <c r="E58" s="190"/>
      <c r="F58" s="191"/>
      <c r="G58" s="168" t="str">
        <f t="shared" si="9"/>
        <v/>
      </c>
      <c r="H58" s="166" t="str">
        <f t="shared" si="10"/>
        <v/>
      </c>
      <c r="I58" s="173" t="str">
        <f t="shared" si="13"/>
        <v/>
      </c>
      <c r="J58" s="163" t="str">
        <f>IF(B58&gt;0,ROUNDUP(VLOOKUP(B58,G011B!$B:$AD,28,0),1),"")</f>
        <v/>
      </c>
      <c r="K58" s="163" t="str">
        <f t="shared" si="11"/>
        <v/>
      </c>
      <c r="L58" s="164" t="str">
        <f>IF(B58&lt;&gt;"",VLOOKUP(B58,G011B!$B:$AZ,43,0),"")</f>
        <v/>
      </c>
      <c r="M58" s="165" t="str">
        <f t="shared" si="12"/>
        <v/>
      </c>
    </row>
    <row r="59" spans="1:14" ht="20.05" customHeight="1" x14ac:dyDescent="0.35">
      <c r="A59" s="18">
        <v>39</v>
      </c>
      <c r="B59" s="195"/>
      <c r="C59" s="150" t="str">
        <f t="shared" ca="1" si="7"/>
        <v/>
      </c>
      <c r="D59" s="159" t="str">
        <f t="shared" ca="1" si="8"/>
        <v/>
      </c>
      <c r="E59" s="190"/>
      <c r="F59" s="191"/>
      <c r="G59" s="168" t="str">
        <f t="shared" si="9"/>
        <v/>
      </c>
      <c r="H59" s="166" t="str">
        <f t="shared" si="10"/>
        <v/>
      </c>
      <c r="I59" s="173" t="str">
        <f t="shared" si="13"/>
        <v/>
      </c>
      <c r="J59" s="163" t="str">
        <f>IF(B59&gt;0,ROUNDUP(VLOOKUP(B59,G011B!$B:$AD,28,0),1),"")</f>
        <v/>
      </c>
      <c r="K59" s="163" t="str">
        <f t="shared" si="11"/>
        <v/>
      </c>
      <c r="L59" s="164" t="str">
        <f>IF(B59&lt;&gt;"",VLOOKUP(B59,G011B!$B:$AZ,43,0),"")</f>
        <v/>
      </c>
      <c r="M59" s="165" t="str">
        <f t="shared" si="12"/>
        <v/>
      </c>
    </row>
    <row r="60" spans="1:14" ht="20.05" customHeight="1" thickBot="1" x14ac:dyDescent="0.4">
      <c r="A60" s="94">
        <v>40</v>
      </c>
      <c r="B60" s="196"/>
      <c r="C60" s="160" t="str">
        <f t="shared" ca="1" si="7"/>
        <v/>
      </c>
      <c r="D60" s="161" t="str">
        <f t="shared" ca="1" si="8"/>
        <v/>
      </c>
      <c r="E60" s="192"/>
      <c r="F60" s="193"/>
      <c r="G60" s="169" t="str">
        <f t="shared" si="9"/>
        <v/>
      </c>
      <c r="H60" s="176" t="str">
        <f t="shared" si="10"/>
        <v/>
      </c>
      <c r="I60" s="174" t="str">
        <f t="shared" si="13"/>
        <v/>
      </c>
      <c r="J60" s="163" t="str">
        <f>IF(B60&gt;0,ROUNDUP(VLOOKUP(B60,G011B!$B:$AD,28,0),1),"")</f>
        <v/>
      </c>
      <c r="K60" s="163" t="str">
        <f t="shared" si="11"/>
        <v/>
      </c>
      <c r="L60" s="164" t="str">
        <f>IF(B60&lt;&gt;"",VLOOKUP(B60,G011B!$B:$AZ,43,0),"")</f>
        <v/>
      </c>
      <c r="M60" s="165" t="str">
        <f t="shared" si="12"/>
        <v/>
      </c>
    </row>
    <row r="61" spans="1:14" ht="20.05" customHeight="1" thickBot="1" x14ac:dyDescent="0.4">
      <c r="A61" s="437" t="s">
        <v>51</v>
      </c>
      <c r="B61" s="438"/>
      <c r="C61" s="438"/>
      <c r="D61" s="438"/>
      <c r="E61" s="438"/>
      <c r="F61" s="439"/>
      <c r="G61" s="170">
        <f>SUM(G41:G60)</f>
        <v>0</v>
      </c>
      <c r="H61" s="312"/>
      <c r="I61" s="170">
        <f>IF(C39=C6,SUM(I41:I60)+I28,SUM(I41:I60))</f>
        <v>0</v>
      </c>
      <c r="N61" s="156">
        <f>IF(COUNTA(E41:F60)&gt;0,1,0)</f>
        <v>0</v>
      </c>
    </row>
    <row r="62" spans="1:14" ht="20.05" customHeight="1" thickBot="1" x14ac:dyDescent="0.4">
      <c r="A62" s="431" t="s">
        <v>89</v>
      </c>
      <c r="B62" s="432"/>
      <c r="C62" s="432"/>
      <c r="D62" s="433"/>
      <c r="E62" s="171">
        <f>SUM(G:G)/2</f>
        <v>0</v>
      </c>
      <c r="F62" s="434"/>
      <c r="G62" s="435"/>
      <c r="H62" s="436"/>
      <c r="I62" s="171">
        <f>SUM(I41:I60)+I29</f>
        <v>0</v>
      </c>
    </row>
    <row r="63" spans="1:14" x14ac:dyDescent="0.35">
      <c r="A63" s="425" t="s">
        <v>169</v>
      </c>
      <c r="B63" s="425"/>
      <c r="C63" s="425"/>
      <c r="D63" s="425"/>
      <c r="E63" s="425"/>
      <c r="F63" s="425"/>
      <c r="G63" s="425"/>
      <c r="H63" s="425"/>
      <c r="I63" s="425"/>
    </row>
    <row r="65" spans="1:18" x14ac:dyDescent="0.35">
      <c r="A65" s="307" t="s">
        <v>46</v>
      </c>
      <c r="B65" s="308">
        <f ca="1">imzatirihi</f>
        <v>45653</v>
      </c>
      <c r="C65" s="307" t="s">
        <v>48</v>
      </c>
      <c r="D65" s="309" t="str">
        <f>IF(kurulusyetkilisi&gt;0,kurulusyetkilisi,"")</f>
        <v/>
      </c>
      <c r="F65" s="307"/>
      <c r="G65" s="310"/>
      <c r="H65" s="50"/>
      <c r="M65" s="23"/>
      <c r="N65" s="114"/>
      <c r="O65" s="114"/>
    </row>
    <row r="66" spans="1:18" x14ac:dyDescent="0.35">
      <c r="A66" s="311"/>
      <c r="B66" s="311"/>
      <c r="C66" s="424" t="s">
        <v>49</v>
      </c>
      <c r="D66" s="424"/>
      <c r="E66" s="441"/>
      <c r="F66" s="441"/>
      <c r="G66" s="274"/>
      <c r="H66" s="26"/>
      <c r="M66" s="23"/>
      <c r="N66" s="114"/>
      <c r="O66" s="114"/>
    </row>
    <row r="67" spans="1:18" x14ac:dyDescent="0.35">
      <c r="A67" s="419" t="s">
        <v>83</v>
      </c>
      <c r="B67" s="419"/>
      <c r="C67" s="419"/>
      <c r="D67" s="419"/>
      <c r="E67" s="419"/>
      <c r="F67" s="419"/>
      <c r="G67" s="419"/>
      <c r="H67" s="419"/>
      <c r="I67" s="419"/>
    </row>
    <row r="68" spans="1:18" x14ac:dyDescent="0.35">
      <c r="A68" s="392" t="str">
        <f>IF(Yil&gt;0,CONCATENATE(Yil," yılına aittir."),"")</f>
        <v/>
      </c>
      <c r="B68" s="392"/>
      <c r="C68" s="392"/>
      <c r="D68" s="392"/>
      <c r="E68" s="392"/>
      <c r="F68" s="392"/>
      <c r="G68" s="392"/>
      <c r="H68" s="392"/>
      <c r="I68" s="392"/>
    </row>
    <row r="69" spans="1:18" ht="19.7" thickBot="1" x14ac:dyDescent="0.4">
      <c r="A69" s="430" t="s">
        <v>93</v>
      </c>
      <c r="B69" s="430"/>
      <c r="C69" s="430"/>
      <c r="D69" s="430"/>
      <c r="E69" s="430"/>
      <c r="F69" s="430"/>
      <c r="G69" s="430"/>
      <c r="H69" s="430"/>
      <c r="I69" s="430"/>
    </row>
    <row r="70" spans="1:18" ht="19.55" customHeight="1" thickBot="1" x14ac:dyDescent="0.4">
      <c r="A70" s="407" t="s">
        <v>1</v>
      </c>
      <c r="B70" s="421"/>
      <c r="C70" s="394" t="str">
        <f>IF(ProjeNo&gt;0,ProjeNo,"")</f>
        <v/>
      </c>
      <c r="D70" s="395"/>
      <c r="E70" s="395"/>
      <c r="F70" s="395"/>
      <c r="G70" s="395"/>
      <c r="H70" s="395"/>
      <c r="I70" s="396"/>
    </row>
    <row r="71" spans="1:18" ht="29.25" customHeight="1" thickBot="1" x14ac:dyDescent="0.4">
      <c r="A71" s="426" t="s">
        <v>12</v>
      </c>
      <c r="B71" s="408"/>
      <c r="C71" s="404" t="str">
        <f>IF(ProjeAdi&gt;0,ProjeAdi,"")</f>
        <v/>
      </c>
      <c r="D71" s="405"/>
      <c r="E71" s="405"/>
      <c r="F71" s="405"/>
      <c r="G71" s="405"/>
      <c r="H71" s="405"/>
      <c r="I71" s="406"/>
    </row>
    <row r="72" spans="1:18" ht="19.55" customHeight="1" thickBot="1" x14ac:dyDescent="0.4">
      <c r="A72" s="407" t="s">
        <v>140</v>
      </c>
      <c r="B72" s="421"/>
      <c r="C72" s="96"/>
      <c r="D72" s="428"/>
      <c r="E72" s="428"/>
      <c r="F72" s="428"/>
      <c r="G72" s="428"/>
      <c r="H72" s="428"/>
      <c r="I72" s="429"/>
    </row>
    <row r="73" spans="1:18" s="8" customFormat="1" ht="29.25" thickBot="1" x14ac:dyDescent="0.3">
      <c r="A73" s="6" t="s">
        <v>7</v>
      </c>
      <c r="B73" s="6" t="s">
        <v>8</v>
      </c>
      <c r="C73" s="6" t="s">
        <v>73</v>
      </c>
      <c r="D73" s="6" t="s">
        <v>10</v>
      </c>
      <c r="E73" s="6" t="s">
        <v>84</v>
      </c>
      <c r="F73" s="6" t="s">
        <v>85</v>
      </c>
      <c r="G73" s="6" t="s">
        <v>86</v>
      </c>
      <c r="H73" s="6" t="s">
        <v>87</v>
      </c>
      <c r="I73" s="6" t="s">
        <v>88</v>
      </c>
      <c r="J73" s="296" t="s">
        <v>94</v>
      </c>
      <c r="K73" s="296" t="s">
        <v>95</v>
      </c>
      <c r="L73" s="296" t="s">
        <v>85</v>
      </c>
      <c r="M73" s="22"/>
      <c r="N73" s="113"/>
      <c r="O73" s="113"/>
      <c r="P73" s="113"/>
      <c r="Q73" s="113"/>
      <c r="R73" s="113"/>
    </row>
    <row r="74" spans="1:18" ht="20.05" customHeight="1" x14ac:dyDescent="0.35">
      <c r="A74" s="18">
        <v>41</v>
      </c>
      <c r="B74" s="194"/>
      <c r="C74" s="157" t="str">
        <f t="shared" ref="C74:C93" ca="1" si="14">IF(B74&lt;&gt;"",VLOOKUP(B74,INDIRECT(PersonelTablo),2,0),"")</f>
        <v/>
      </c>
      <c r="D74" s="158" t="str">
        <f t="shared" ref="D74:D93" ca="1" si="15">IF(B74&lt;&gt;"",VLOOKUP(B74,INDIRECT(PersonelTablo),3,0),"")</f>
        <v/>
      </c>
      <c r="E74" s="188"/>
      <c r="F74" s="189"/>
      <c r="G74" s="167" t="str">
        <f t="shared" ref="G74:G93" si="16">IF(AND(B74&lt;&gt;"",L74&gt;=F74),E74*F74,"")</f>
        <v/>
      </c>
      <c r="H74" s="166" t="str">
        <f t="shared" ref="H74:H93" si="17">IF(B74&lt;&gt;"",VLOOKUP(B74,G011CTablo,14,0),"")</f>
        <v/>
      </c>
      <c r="I74" s="173" t="str">
        <f>IF(AND(B74&lt;&gt;"",J74&gt;=K74,L74&gt;0),G74*H74,"")</f>
        <v/>
      </c>
      <c r="J74" s="163" t="str">
        <f>IF(B74&gt;0,ROUNDUP(VLOOKUP(B74,G011B!$B:$AD,28,0),1),"")</f>
        <v/>
      </c>
      <c r="K74" s="163" t="str">
        <f t="shared" ref="K74:K93" si="18">IF(B74&gt;0,SUMIF($B:$B,B74,$G:$G),"")</f>
        <v/>
      </c>
      <c r="L74" s="164" t="str">
        <f>IF(B74&lt;&gt;"",VLOOKUP(B74,G011B!$B:$AZ,43,0),"")</f>
        <v/>
      </c>
      <c r="M74" s="165" t="str">
        <f t="shared" ref="M74:M93" si="19">IF(J74&gt;=K74,"","Personelin bütün iş paketlerindeki Toplam Adam Ay değeri "&amp;K74&amp;" olup, bu değer, G011B formunda beyan edilen Çalışılan Toplam Ay değerini geçemez. Maliyeti hesaplamak için Adam/Ay Oranı veya Çalışılan Ay değerini düzeltiniz. ")</f>
        <v/>
      </c>
    </row>
    <row r="75" spans="1:18" ht="20.05" customHeight="1" x14ac:dyDescent="0.35">
      <c r="A75" s="18">
        <v>42</v>
      </c>
      <c r="B75" s="195"/>
      <c r="C75" s="150" t="str">
        <f t="shared" ca="1" si="14"/>
        <v/>
      </c>
      <c r="D75" s="159" t="str">
        <f t="shared" ca="1" si="15"/>
        <v/>
      </c>
      <c r="E75" s="190"/>
      <c r="F75" s="191"/>
      <c r="G75" s="168" t="str">
        <f t="shared" si="16"/>
        <v/>
      </c>
      <c r="H75" s="166" t="str">
        <f t="shared" si="17"/>
        <v/>
      </c>
      <c r="I75" s="173" t="str">
        <f t="shared" ref="I75:I93" si="20">IF(AND(B75&lt;&gt;"",J75&gt;=K75,L75&gt;0),G75*H75,"")</f>
        <v/>
      </c>
      <c r="J75" s="163" t="str">
        <f>IF(B75&gt;0,ROUNDUP(VLOOKUP(B75,G011B!$B:$AD,28,0),1),"")</f>
        <v/>
      </c>
      <c r="K75" s="163" t="str">
        <f t="shared" si="18"/>
        <v/>
      </c>
      <c r="L75" s="164" t="str">
        <f>IF(B75&lt;&gt;"",VLOOKUP(B75,G011B!$B:$AZ,43,0),"")</f>
        <v/>
      </c>
      <c r="M75" s="165" t="str">
        <f t="shared" si="19"/>
        <v/>
      </c>
    </row>
    <row r="76" spans="1:18" ht="20.05" customHeight="1" x14ac:dyDescent="0.35">
      <c r="A76" s="18">
        <v>43</v>
      </c>
      <c r="B76" s="195"/>
      <c r="C76" s="150" t="str">
        <f t="shared" ca="1" si="14"/>
        <v/>
      </c>
      <c r="D76" s="159" t="str">
        <f t="shared" ca="1" si="15"/>
        <v/>
      </c>
      <c r="E76" s="190"/>
      <c r="F76" s="191"/>
      <c r="G76" s="168" t="str">
        <f t="shared" si="16"/>
        <v/>
      </c>
      <c r="H76" s="166" t="str">
        <f t="shared" si="17"/>
        <v/>
      </c>
      <c r="I76" s="173" t="str">
        <f t="shared" si="20"/>
        <v/>
      </c>
      <c r="J76" s="163" t="str">
        <f>IF(B76&gt;0,ROUNDUP(VLOOKUP(B76,G011B!$B:$AD,28,0),1),"")</f>
        <v/>
      </c>
      <c r="K76" s="163" t="str">
        <f t="shared" si="18"/>
        <v/>
      </c>
      <c r="L76" s="164" t="str">
        <f>IF(B76&lt;&gt;"",VLOOKUP(B76,G011B!$B:$AZ,43,0),"")</f>
        <v/>
      </c>
      <c r="M76" s="165" t="str">
        <f t="shared" si="19"/>
        <v/>
      </c>
    </row>
    <row r="77" spans="1:18" ht="20.05" customHeight="1" x14ac:dyDescent="0.35">
      <c r="A77" s="18">
        <v>44</v>
      </c>
      <c r="B77" s="195"/>
      <c r="C77" s="150" t="str">
        <f t="shared" ca="1" si="14"/>
        <v/>
      </c>
      <c r="D77" s="159" t="str">
        <f t="shared" ca="1" si="15"/>
        <v/>
      </c>
      <c r="E77" s="190"/>
      <c r="F77" s="191"/>
      <c r="G77" s="168" t="str">
        <f t="shared" si="16"/>
        <v/>
      </c>
      <c r="H77" s="166" t="str">
        <f t="shared" si="17"/>
        <v/>
      </c>
      <c r="I77" s="173" t="str">
        <f t="shared" si="20"/>
        <v/>
      </c>
      <c r="J77" s="163" t="str">
        <f>IF(B77&gt;0,ROUNDUP(VLOOKUP(B77,G011B!$B:$AD,28,0),1),"")</f>
        <v/>
      </c>
      <c r="K77" s="163" t="str">
        <f t="shared" si="18"/>
        <v/>
      </c>
      <c r="L77" s="164" t="str">
        <f>IF(B77&lt;&gt;"",VLOOKUP(B77,G011B!$B:$AZ,43,0),"")</f>
        <v/>
      </c>
      <c r="M77" s="165" t="str">
        <f t="shared" si="19"/>
        <v/>
      </c>
    </row>
    <row r="78" spans="1:18" ht="20.05" customHeight="1" x14ac:dyDescent="0.35">
      <c r="A78" s="18">
        <v>45</v>
      </c>
      <c r="B78" s="195"/>
      <c r="C78" s="150" t="str">
        <f t="shared" ca="1" si="14"/>
        <v/>
      </c>
      <c r="D78" s="159" t="str">
        <f t="shared" ca="1" si="15"/>
        <v/>
      </c>
      <c r="E78" s="190"/>
      <c r="F78" s="191"/>
      <c r="G78" s="168" t="str">
        <f t="shared" si="16"/>
        <v/>
      </c>
      <c r="H78" s="166" t="str">
        <f t="shared" si="17"/>
        <v/>
      </c>
      <c r="I78" s="173" t="str">
        <f t="shared" si="20"/>
        <v/>
      </c>
      <c r="J78" s="163" t="str">
        <f>IF(B78&gt;0,ROUNDUP(VLOOKUP(B78,G011B!$B:$AD,28,0),1),"")</f>
        <v/>
      </c>
      <c r="K78" s="163" t="str">
        <f t="shared" si="18"/>
        <v/>
      </c>
      <c r="L78" s="164" t="str">
        <f>IF(B78&lt;&gt;"",VLOOKUP(B78,G011B!$B:$AZ,43,0),"")</f>
        <v/>
      </c>
      <c r="M78" s="165" t="str">
        <f t="shared" si="19"/>
        <v/>
      </c>
    </row>
    <row r="79" spans="1:18" ht="20.05" customHeight="1" x14ac:dyDescent="0.35">
      <c r="A79" s="18">
        <v>46</v>
      </c>
      <c r="B79" s="195"/>
      <c r="C79" s="150" t="str">
        <f t="shared" ca="1" si="14"/>
        <v/>
      </c>
      <c r="D79" s="159" t="str">
        <f t="shared" ca="1" si="15"/>
        <v/>
      </c>
      <c r="E79" s="190"/>
      <c r="F79" s="191"/>
      <c r="G79" s="168" t="str">
        <f t="shared" si="16"/>
        <v/>
      </c>
      <c r="H79" s="166" t="str">
        <f t="shared" si="17"/>
        <v/>
      </c>
      <c r="I79" s="173" t="str">
        <f t="shared" si="20"/>
        <v/>
      </c>
      <c r="J79" s="163" t="str">
        <f>IF(B79&gt;0,ROUNDUP(VLOOKUP(B79,G011B!$B:$AD,28,0),1),"")</f>
        <v/>
      </c>
      <c r="K79" s="163" t="str">
        <f t="shared" si="18"/>
        <v/>
      </c>
      <c r="L79" s="164" t="str">
        <f>IF(B79&lt;&gt;"",VLOOKUP(B79,G011B!$B:$AZ,43,0),"")</f>
        <v/>
      </c>
      <c r="M79" s="165" t="str">
        <f t="shared" si="19"/>
        <v/>
      </c>
    </row>
    <row r="80" spans="1:18" ht="20.05" customHeight="1" x14ac:dyDescent="0.35">
      <c r="A80" s="18">
        <v>47</v>
      </c>
      <c r="B80" s="195"/>
      <c r="C80" s="150" t="str">
        <f t="shared" ca="1" si="14"/>
        <v/>
      </c>
      <c r="D80" s="159" t="str">
        <f t="shared" ca="1" si="15"/>
        <v/>
      </c>
      <c r="E80" s="190"/>
      <c r="F80" s="191"/>
      <c r="G80" s="168" t="str">
        <f t="shared" si="16"/>
        <v/>
      </c>
      <c r="H80" s="166" t="str">
        <f t="shared" si="17"/>
        <v/>
      </c>
      <c r="I80" s="173" t="str">
        <f t="shared" si="20"/>
        <v/>
      </c>
      <c r="J80" s="163" t="str">
        <f>IF(B80&gt;0,ROUNDUP(VLOOKUP(B80,G011B!$B:$AD,28,0),1),"")</f>
        <v/>
      </c>
      <c r="K80" s="163" t="str">
        <f t="shared" si="18"/>
        <v/>
      </c>
      <c r="L80" s="164" t="str">
        <f>IF(B80&lt;&gt;"",VLOOKUP(B80,G011B!$B:$AZ,43,0),"")</f>
        <v/>
      </c>
      <c r="M80" s="165" t="str">
        <f t="shared" si="19"/>
        <v/>
      </c>
    </row>
    <row r="81" spans="1:14" ht="20.05" customHeight="1" x14ac:dyDescent="0.35">
      <c r="A81" s="18">
        <v>48</v>
      </c>
      <c r="B81" s="195"/>
      <c r="C81" s="150" t="str">
        <f t="shared" ca="1" si="14"/>
        <v/>
      </c>
      <c r="D81" s="159" t="str">
        <f t="shared" ca="1" si="15"/>
        <v/>
      </c>
      <c r="E81" s="190"/>
      <c r="F81" s="191"/>
      <c r="G81" s="168" t="str">
        <f t="shared" si="16"/>
        <v/>
      </c>
      <c r="H81" s="166" t="str">
        <f t="shared" si="17"/>
        <v/>
      </c>
      <c r="I81" s="173" t="str">
        <f t="shared" si="20"/>
        <v/>
      </c>
      <c r="J81" s="163" t="str">
        <f>IF(B81&gt;0,ROUNDUP(VLOOKUP(B81,G011B!$B:$AD,28,0),1),"")</f>
        <v/>
      </c>
      <c r="K81" s="163" t="str">
        <f t="shared" si="18"/>
        <v/>
      </c>
      <c r="L81" s="164" t="str">
        <f>IF(B81&lt;&gt;"",VLOOKUP(B81,G011B!$B:$AZ,43,0),"")</f>
        <v/>
      </c>
      <c r="M81" s="165" t="str">
        <f t="shared" si="19"/>
        <v/>
      </c>
    </row>
    <row r="82" spans="1:14" ht="20.05" customHeight="1" x14ac:dyDescent="0.35">
      <c r="A82" s="18">
        <v>49</v>
      </c>
      <c r="B82" s="195"/>
      <c r="C82" s="150" t="str">
        <f t="shared" ca="1" si="14"/>
        <v/>
      </c>
      <c r="D82" s="159" t="str">
        <f t="shared" ca="1" si="15"/>
        <v/>
      </c>
      <c r="E82" s="190"/>
      <c r="F82" s="191"/>
      <c r="G82" s="168" t="str">
        <f t="shared" si="16"/>
        <v/>
      </c>
      <c r="H82" s="166" t="str">
        <f t="shared" si="17"/>
        <v/>
      </c>
      <c r="I82" s="173" t="str">
        <f t="shared" si="20"/>
        <v/>
      </c>
      <c r="J82" s="163" t="str">
        <f>IF(B82&gt;0,ROUNDUP(VLOOKUP(B82,G011B!$B:$AD,28,0),1),"")</f>
        <v/>
      </c>
      <c r="K82" s="163" t="str">
        <f t="shared" si="18"/>
        <v/>
      </c>
      <c r="L82" s="164" t="str">
        <f>IF(B82&lt;&gt;"",VLOOKUP(B82,G011B!$B:$AZ,43,0),"")</f>
        <v/>
      </c>
      <c r="M82" s="165" t="str">
        <f t="shared" si="19"/>
        <v/>
      </c>
    </row>
    <row r="83" spans="1:14" ht="20.05" customHeight="1" x14ac:dyDescent="0.35">
      <c r="A83" s="18">
        <v>50</v>
      </c>
      <c r="B83" s="195"/>
      <c r="C83" s="150" t="str">
        <f t="shared" ca="1" si="14"/>
        <v/>
      </c>
      <c r="D83" s="159" t="str">
        <f t="shared" ca="1" si="15"/>
        <v/>
      </c>
      <c r="E83" s="190"/>
      <c r="F83" s="191"/>
      <c r="G83" s="168" t="str">
        <f t="shared" si="16"/>
        <v/>
      </c>
      <c r="H83" s="166" t="str">
        <f t="shared" si="17"/>
        <v/>
      </c>
      <c r="I83" s="173" t="str">
        <f t="shared" si="20"/>
        <v/>
      </c>
      <c r="J83" s="163" t="str">
        <f>IF(B83&gt;0,ROUNDUP(VLOOKUP(B83,G011B!$B:$AD,28,0),1),"")</f>
        <v/>
      </c>
      <c r="K83" s="163" t="str">
        <f t="shared" si="18"/>
        <v/>
      </c>
      <c r="L83" s="164" t="str">
        <f>IF(B83&lt;&gt;"",VLOOKUP(B83,G011B!$B:$AZ,43,0),"")</f>
        <v/>
      </c>
      <c r="M83" s="165" t="str">
        <f t="shared" si="19"/>
        <v/>
      </c>
    </row>
    <row r="84" spans="1:14" ht="20.05" customHeight="1" x14ac:dyDescent="0.35">
      <c r="A84" s="18">
        <v>51</v>
      </c>
      <c r="B84" s="195"/>
      <c r="C84" s="150" t="str">
        <f t="shared" ca="1" si="14"/>
        <v/>
      </c>
      <c r="D84" s="159" t="str">
        <f t="shared" ca="1" si="15"/>
        <v/>
      </c>
      <c r="E84" s="190"/>
      <c r="F84" s="191"/>
      <c r="G84" s="168" t="str">
        <f t="shared" si="16"/>
        <v/>
      </c>
      <c r="H84" s="166" t="str">
        <f t="shared" si="17"/>
        <v/>
      </c>
      <c r="I84" s="173" t="str">
        <f t="shared" si="20"/>
        <v/>
      </c>
      <c r="J84" s="163" t="str">
        <f>IF(B84&gt;0,ROUNDUP(VLOOKUP(B84,G011B!$B:$AD,28,0),1),"")</f>
        <v/>
      </c>
      <c r="K84" s="163" t="str">
        <f t="shared" si="18"/>
        <v/>
      </c>
      <c r="L84" s="164" t="str">
        <f>IF(B84&lt;&gt;"",VLOOKUP(B84,G011B!$B:$AZ,43,0),"")</f>
        <v/>
      </c>
      <c r="M84" s="165" t="str">
        <f t="shared" si="19"/>
        <v/>
      </c>
    </row>
    <row r="85" spans="1:14" ht="20.05" customHeight="1" x14ac:dyDescent="0.35">
      <c r="A85" s="18">
        <v>52</v>
      </c>
      <c r="B85" s="195"/>
      <c r="C85" s="150" t="str">
        <f t="shared" ca="1" si="14"/>
        <v/>
      </c>
      <c r="D85" s="159" t="str">
        <f t="shared" ca="1" si="15"/>
        <v/>
      </c>
      <c r="E85" s="190"/>
      <c r="F85" s="191"/>
      <c r="G85" s="168" t="str">
        <f t="shared" si="16"/>
        <v/>
      </c>
      <c r="H85" s="166" t="str">
        <f t="shared" si="17"/>
        <v/>
      </c>
      <c r="I85" s="173" t="str">
        <f t="shared" si="20"/>
        <v/>
      </c>
      <c r="J85" s="163" t="str">
        <f>IF(B85&gt;0,ROUNDUP(VLOOKUP(B85,G011B!$B:$AD,28,0),1),"")</f>
        <v/>
      </c>
      <c r="K85" s="163" t="str">
        <f t="shared" si="18"/>
        <v/>
      </c>
      <c r="L85" s="164" t="str">
        <f>IF(B85&lt;&gt;"",VLOOKUP(B85,G011B!$B:$AZ,43,0),"")</f>
        <v/>
      </c>
      <c r="M85" s="165" t="str">
        <f t="shared" si="19"/>
        <v/>
      </c>
    </row>
    <row r="86" spans="1:14" ht="20.05" customHeight="1" x14ac:dyDescent="0.35">
      <c r="A86" s="18">
        <v>53</v>
      </c>
      <c r="B86" s="195"/>
      <c r="C86" s="150" t="str">
        <f t="shared" ca="1" si="14"/>
        <v/>
      </c>
      <c r="D86" s="159" t="str">
        <f t="shared" ca="1" si="15"/>
        <v/>
      </c>
      <c r="E86" s="190"/>
      <c r="F86" s="191"/>
      <c r="G86" s="168" t="str">
        <f t="shared" si="16"/>
        <v/>
      </c>
      <c r="H86" s="166" t="str">
        <f t="shared" si="17"/>
        <v/>
      </c>
      <c r="I86" s="173" t="str">
        <f t="shared" si="20"/>
        <v/>
      </c>
      <c r="J86" s="163" t="str">
        <f>IF(B86&gt;0,ROUNDUP(VLOOKUP(B86,G011B!$B:$AD,28,0),1),"")</f>
        <v/>
      </c>
      <c r="K86" s="163" t="str">
        <f t="shared" si="18"/>
        <v/>
      </c>
      <c r="L86" s="164" t="str">
        <f>IF(B86&lt;&gt;"",VLOOKUP(B86,G011B!$B:$AZ,43,0),"")</f>
        <v/>
      </c>
      <c r="M86" s="165" t="str">
        <f t="shared" si="19"/>
        <v/>
      </c>
    </row>
    <row r="87" spans="1:14" ht="20.05" customHeight="1" x14ac:dyDescent="0.35">
      <c r="A87" s="18">
        <v>54</v>
      </c>
      <c r="B87" s="195"/>
      <c r="C87" s="150" t="str">
        <f t="shared" ca="1" si="14"/>
        <v/>
      </c>
      <c r="D87" s="159" t="str">
        <f t="shared" ca="1" si="15"/>
        <v/>
      </c>
      <c r="E87" s="190"/>
      <c r="F87" s="191"/>
      <c r="G87" s="168" t="str">
        <f t="shared" si="16"/>
        <v/>
      </c>
      <c r="H87" s="166" t="str">
        <f t="shared" si="17"/>
        <v/>
      </c>
      <c r="I87" s="173" t="str">
        <f t="shared" si="20"/>
        <v/>
      </c>
      <c r="J87" s="163" t="str">
        <f>IF(B87&gt;0,ROUNDUP(VLOOKUP(B87,G011B!$B:$AD,28,0),1),"")</f>
        <v/>
      </c>
      <c r="K87" s="163" t="str">
        <f t="shared" si="18"/>
        <v/>
      </c>
      <c r="L87" s="164" t="str">
        <f>IF(B87&lt;&gt;"",VLOOKUP(B87,G011B!$B:$AZ,43,0),"")</f>
        <v/>
      </c>
      <c r="M87" s="165" t="str">
        <f t="shared" si="19"/>
        <v/>
      </c>
    </row>
    <row r="88" spans="1:14" ht="20.05" customHeight="1" x14ac:dyDescent="0.35">
      <c r="A88" s="18">
        <v>55</v>
      </c>
      <c r="B88" s="195"/>
      <c r="C88" s="150" t="str">
        <f t="shared" ca="1" si="14"/>
        <v/>
      </c>
      <c r="D88" s="159" t="str">
        <f t="shared" ca="1" si="15"/>
        <v/>
      </c>
      <c r="E88" s="190"/>
      <c r="F88" s="191"/>
      <c r="G88" s="168" t="str">
        <f t="shared" si="16"/>
        <v/>
      </c>
      <c r="H88" s="166" t="str">
        <f t="shared" si="17"/>
        <v/>
      </c>
      <c r="I88" s="173" t="str">
        <f t="shared" si="20"/>
        <v/>
      </c>
      <c r="J88" s="163" t="str">
        <f>IF(B88&gt;0,ROUNDUP(VLOOKUP(B88,G011B!$B:$AD,28,0),1),"")</f>
        <v/>
      </c>
      <c r="K88" s="163" t="str">
        <f t="shared" si="18"/>
        <v/>
      </c>
      <c r="L88" s="164" t="str">
        <f>IF(B88&lt;&gt;"",VLOOKUP(B88,G011B!$B:$AZ,43,0),"")</f>
        <v/>
      </c>
      <c r="M88" s="165" t="str">
        <f t="shared" si="19"/>
        <v/>
      </c>
    </row>
    <row r="89" spans="1:14" ht="20.05" customHeight="1" x14ac:dyDescent="0.35">
      <c r="A89" s="18">
        <v>56</v>
      </c>
      <c r="B89" s="195"/>
      <c r="C89" s="150" t="str">
        <f t="shared" ca="1" si="14"/>
        <v/>
      </c>
      <c r="D89" s="159" t="str">
        <f t="shared" ca="1" si="15"/>
        <v/>
      </c>
      <c r="E89" s="190"/>
      <c r="F89" s="191"/>
      <c r="G89" s="168" t="str">
        <f t="shared" si="16"/>
        <v/>
      </c>
      <c r="H89" s="166" t="str">
        <f t="shared" si="17"/>
        <v/>
      </c>
      <c r="I89" s="173" t="str">
        <f t="shared" si="20"/>
        <v/>
      </c>
      <c r="J89" s="163" t="str">
        <f>IF(B89&gt;0,ROUNDUP(VLOOKUP(B89,G011B!$B:$AD,28,0),1),"")</f>
        <v/>
      </c>
      <c r="K89" s="163" t="str">
        <f t="shared" si="18"/>
        <v/>
      </c>
      <c r="L89" s="164" t="str">
        <f>IF(B89&lt;&gt;"",VLOOKUP(B89,G011B!$B:$AZ,43,0),"")</f>
        <v/>
      </c>
      <c r="M89" s="165" t="str">
        <f t="shared" si="19"/>
        <v/>
      </c>
    </row>
    <row r="90" spans="1:14" ht="20.05" customHeight="1" x14ac:dyDescent="0.35">
      <c r="A90" s="18">
        <v>57</v>
      </c>
      <c r="B90" s="195"/>
      <c r="C90" s="150" t="str">
        <f t="shared" ca="1" si="14"/>
        <v/>
      </c>
      <c r="D90" s="159" t="str">
        <f t="shared" ca="1" si="15"/>
        <v/>
      </c>
      <c r="E90" s="190"/>
      <c r="F90" s="191"/>
      <c r="G90" s="168" t="str">
        <f t="shared" si="16"/>
        <v/>
      </c>
      <c r="H90" s="166" t="str">
        <f t="shared" si="17"/>
        <v/>
      </c>
      <c r="I90" s="173" t="str">
        <f t="shared" si="20"/>
        <v/>
      </c>
      <c r="J90" s="163" t="str">
        <f>IF(B90&gt;0,ROUNDUP(VLOOKUP(B90,G011B!$B:$AD,28,0),1),"")</f>
        <v/>
      </c>
      <c r="K90" s="163" t="str">
        <f t="shared" si="18"/>
        <v/>
      </c>
      <c r="L90" s="164" t="str">
        <f>IF(B90&lt;&gt;"",VLOOKUP(B90,G011B!$B:$AZ,43,0),"")</f>
        <v/>
      </c>
      <c r="M90" s="165" t="str">
        <f t="shared" si="19"/>
        <v/>
      </c>
    </row>
    <row r="91" spans="1:14" ht="20.05" customHeight="1" x14ac:dyDescent="0.35">
      <c r="A91" s="18">
        <v>58</v>
      </c>
      <c r="B91" s="195"/>
      <c r="C91" s="150" t="str">
        <f t="shared" ca="1" si="14"/>
        <v/>
      </c>
      <c r="D91" s="159" t="str">
        <f t="shared" ca="1" si="15"/>
        <v/>
      </c>
      <c r="E91" s="190"/>
      <c r="F91" s="191"/>
      <c r="G91" s="168" t="str">
        <f t="shared" si="16"/>
        <v/>
      </c>
      <c r="H91" s="166" t="str">
        <f t="shared" si="17"/>
        <v/>
      </c>
      <c r="I91" s="173" t="str">
        <f t="shared" si="20"/>
        <v/>
      </c>
      <c r="J91" s="163" t="str">
        <f>IF(B91&gt;0,ROUNDUP(VLOOKUP(B91,G011B!$B:$AD,28,0),1),"")</f>
        <v/>
      </c>
      <c r="K91" s="163" t="str">
        <f t="shared" si="18"/>
        <v/>
      </c>
      <c r="L91" s="164" t="str">
        <f>IF(B91&lt;&gt;"",VLOOKUP(B91,G011B!$B:$AZ,43,0),"")</f>
        <v/>
      </c>
      <c r="M91" s="165" t="str">
        <f t="shared" si="19"/>
        <v/>
      </c>
    </row>
    <row r="92" spans="1:14" ht="20.05" customHeight="1" x14ac:dyDescent="0.35">
      <c r="A92" s="18">
        <v>59</v>
      </c>
      <c r="B92" s="195"/>
      <c r="C92" s="150" t="str">
        <f t="shared" ca="1" si="14"/>
        <v/>
      </c>
      <c r="D92" s="159" t="str">
        <f t="shared" ca="1" si="15"/>
        <v/>
      </c>
      <c r="E92" s="190"/>
      <c r="F92" s="191"/>
      <c r="G92" s="168" t="str">
        <f t="shared" si="16"/>
        <v/>
      </c>
      <c r="H92" s="166" t="str">
        <f t="shared" si="17"/>
        <v/>
      </c>
      <c r="I92" s="173" t="str">
        <f t="shared" si="20"/>
        <v/>
      </c>
      <c r="J92" s="163" t="str">
        <f>IF(B92&gt;0,ROUNDUP(VLOOKUP(B92,G011B!$B:$AD,28,0),1),"")</f>
        <v/>
      </c>
      <c r="K92" s="163" t="str">
        <f t="shared" si="18"/>
        <v/>
      </c>
      <c r="L92" s="164" t="str">
        <f>IF(B92&lt;&gt;"",VLOOKUP(B92,G011B!$B:$AZ,43,0),"")</f>
        <v/>
      </c>
      <c r="M92" s="165" t="str">
        <f t="shared" si="19"/>
        <v/>
      </c>
    </row>
    <row r="93" spans="1:14" ht="20.05" customHeight="1" thickBot="1" x14ac:dyDescent="0.4">
      <c r="A93" s="94">
        <v>60</v>
      </c>
      <c r="B93" s="196"/>
      <c r="C93" s="160" t="str">
        <f t="shared" ca="1" si="14"/>
        <v/>
      </c>
      <c r="D93" s="161" t="str">
        <f t="shared" ca="1" si="15"/>
        <v/>
      </c>
      <c r="E93" s="192"/>
      <c r="F93" s="193"/>
      <c r="G93" s="169" t="str">
        <f t="shared" si="16"/>
        <v/>
      </c>
      <c r="H93" s="176" t="str">
        <f t="shared" si="17"/>
        <v/>
      </c>
      <c r="I93" s="174" t="str">
        <f t="shared" si="20"/>
        <v/>
      </c>
      <c r="J93" s="163" t="str">
        <f>IF(B93&gt;0,ROUNDUP(VLOOKUP(B93,G011B!$B:$AD,28,0),1),"")</f>
        <v/>
      </c>
      <c r="K93" s="163" t="str">
        <f t="shared" si="18"/>
        <v/>
      </c>
      <c r="L93" s="164" t="str">
        <f>IF(B93&lt;&gt;"",VLOOKUP(B93,G011B!$B:$AZ,43,0),"")</f>
        <v/>
      </c>
      <c r="M93" s="165" t="str">
        <f t="shared" si="19"/>
        <v/>
      </c>
    </row>
    <row r="94" spans="1:14" ht="20.05" customHeight="1" thickBot="1" x14ac:dyDescent="0.4">
      <c r="A94" s="427" t="s">
        <v>51</v>
      </c>
      <c r="B94" s="427"/>
      <c r="C94" s="427"/>
      <c r="D94" s="427"/>
      <c r="E94" s="427"/>
      <c r="F94" s="427"/>
      <c r="G94" s="171">
        <f>SUM(G74:G93)</f>
        <v>0</v>
      </c>
      <c r="H94" s="231"/>
      <c r="I94" s="171">
        <f>IF(C72=C39,SUM(I74:I93)+I61,SUM(I74:I93))</f>
        <v>0</v>
      </c>
      <c r="N94" s="156">
        <f>IF(COUNTA(E74:F93)&gt;0,1,0)</f>
        <v>0</v>
      </c>
    </row>
    <row r="95" spans="1:14" ht="20.05" customHeight="1" thickBot="1" x14ac:dyDescent="0.4">
      <c r="A95" s="422" t="s">
        <v>89</v>
      </c>
      <c r="B95" s="422"/>
      <c r="C95" s="422"/>
      <c r="D95" s="422"/>
      <c r="E95" s="171">
        <f>SUM(G:G)/2</f>
        <v>0</v>
      </c>
      <c r="F95" s="423"/>
      <c r="G95" s="423"/>
      <c r="H95" s="423"/>
      <c r="I95" s="171">
        <f>SUM(I74:I93)+I62</f>
        <v>0</v>
      </c>
    </row>
    <row r="96" spans="1:14" x14ac:dyDescent="0.35">
      <c r="A96" s="425" t="s">
        <v>169</v>
      </c>
      <c r="B96" s="425"/>
      <c r="C96" s="425"/>
      <c r="D96" s="425"/>
      <c r="E96" s="425"/>
      <c r="F96" s="425"/>
      <c r="G96" s="425"/>
      <c r="H96" s="425"/>
      <c r="I96" s="425"/>
    </row>
    <row r="98" spans="1:18" x14ac:dyDescent="0.35">
      <c r="A98" s="307" t="s">
        <v>46</v>
      </c>
      <c r="B98" s="308">
        <f ca="1">imzatirihi</f>
        <v>45653</v>
      </c>
      <c r="C98" s="307" t="s">
        <v>48</v>
      </c>
      <c r="D98" s="309" t="str">
        <f>IF(kurulusyetkilisi&gt;0,kurulusyetkilisi,"")</f>
        <v/>
      </c>
      <c r="F98" s="307"/>
      <c r="G98" s="310"/>
      <c r="H98" s="50"/>
      <c r="M98" s="23"/>
      <c r="N98" s="114"/>
      <c r="O98" s="114"/>
    </row>
    <row r="99" spans="1:18" x14ac:dyDescent="0.35">
      <c r="A99" s="311"/>
      <c r="B99" s="311"/>
      <c r="C99" s="424" t="s">
        <v>49</v>
      </c>
      <c r="D99" s="424"/>
      <c r="E99" s="441"/>
      <c r="F99" s="441"/>
      <c r="G99" s="274"/>
      <c r="H99" s="26"/>
      <c r="M99" s="23"/>
      <c r="N99" s="114"/>
      <c r="O99" s="114"/>
    </row>
    <row r="100" spans="1:18" x14ac:dyDescent="0.35">
      <c r="A100" s="419" t="s">
        <v>83</v>
      </c>
      <c r="B100" s="419"/>
      <c r="C100" s="419"/>
      <c r="D100" s="419"/>
      <c r="E100" s="419"/>
      <c r="F100" s="419"/>
      <c r="G100" s="419"/>
      <c r="H100" s="419"/>
      <c r="I100" s="419"/>
    </row>
    <row r="101" spans="1:18" x14ac:dyDescent="0.35">
      <c r="A101" s="392" t="str">
        <f>IF(Yil&gt;0,CONCATENATE(Yil," yılına aittir."),"")</f>
        <v/>
      </c>
      <c r="B101" s="392"/>
      <c r="C101" s="392"/>
      <c r="D101" s="392"/>
      <c r="E101" s="392"/>
      <c r="F101" s="392"/>
      <c r="G101" s="392"/>
      <c r="H101" s="392"/>
      <c r="I101" s="392"/>
    </row>
    <row r="102" spans="1:18" ht="19.7" thickBot="1" x14ac:dyDescent="0.4">
      <c r="A102" s="430" t="s">
        <v>93</v>
      </c>
      <c r="B102" s="430"/>
      <c r="C102" s="430"/>
      <c r="D102" s="430"/>
      <c r="E102" s="430"/>
      <c r="F102" s="430"/>
      <c r="G102" s="430"/>
      <c r="H102" s="430"/>
      <c r="I102" s="430"/>
    </row>
    <row r="103" spans="1:18" ht="19.55" customHeight="1" thickBot="1" x14ac:dyDescent="0.4">
      <c r="A103" s="407" t="s">
        <v>1</v>
      </c>
      <c r="B103" s="421"/>
      <c r="C103" s="394" t="str">
        <f>IF(ProjeNo&gt;0,ProjeNo,"")</f>
        <v/>
      </c>
      <c r="D103" s="395"/>
      <c r="E103" s="395"/>
      <c r="F103" s="395"/>
      <c r="G103" s="395"/>
      <c r="H103" s="395"/>
      <c r="I103" s="396"/>
    </row>
    <row r="104" spans="1:18" ht="29.25" customHeight="1" thickBot="1" x14ac:dyDescent="0.4">
      <c r="A104" s="426" t="s">
        <v>12</v>
      </c>
      <c r="B104" s="408"/>
      <c r="C104" s="404" t="str">
        <f>IF(ProjeAdi&gt;0,ProjeAdi,"")</f>
        <v/>
      </c>
      <c r="D104" s="405"/>
      <c r="E104" s="405"/>
      <c r="F104" s="405"/>
      <c r="G104" s="405"/>
      <c r="H104" s="405"/>
      <c r="I104" s="406"/>
    </row>
    <row r="105" spans="1:18" ht="19.55" customHeight="1" thickBot="1" x14ac:dyDescent="0.4">
      <c r="A105" s="407" t="s">
        <v>140</v>
      </c>
      <c r="B105" s="421"/>
      <c r="C105" s="96"/>
      <c r="D105" s="428"/>
      <c r="E105" s="428"/>
      <c r="F105" s="428"/>
      <c r="G105" s="428"/>
      <c r="H105" s="428"/>
      <c r="I105" s="429"/>
    </row>
    <row r="106" spans="1:18" s="8" customFormat="1" ht="29.25" thickBot="1" x14ac:dyDescent="0.3">
      <c r="A106" s="6" t="s">
        <v>7</v>
      </c>
      <c r="B106" s="6" t="s">
        <v>8</v>
      </c>
      <c r="C106" s="6" t="s">
        <v>73</v>
      </c>
      <c r="D106" s="6" t="s">
        <v>10</v>
      </c>
      <c r="E106" s="6" t="s">
        <v>84</v>
      </c>
      <c r="F106" s="6" t="s">
        <v>85</v>
      </c>
      <c r="G106" s="6" t="s">
        <v>86</v>
      </c>
      <c r="H106" s="6" t="s">
        <v>87</v>
      </c>
      <c r="I106" s="6" t="s">
        <v>88</v>
      </c>
      <c r="J106" s="296" t="s">
        <v>94</v>
      </c>
      <c r="K106" s="296" t="s">
        <v>95</v>
      </c>
      <c r="L106" s="296" t="s">
        <v>85</v>
      </c>
      <c r="M106" s="22"/>
      <c r="N106" s="113"/>
      <c r="O106" s="113"/>
      <c r="P106" s="113"/>
      <c r="Q106" s="113"/>
      <c r="R106" s="113"/>
    </row>
    <row r="107" spans="1:18" ht="20.05" customHeight="1" x14ac:dyDescent="0.35">
      <c r="A107" s="18">
        <v>61</v>
      </c>
      <c r="B107" s="194"/>
      <c r="C107" s="157" t="str">
        <f t="shared" ref="C107:C126" ca="1" si="21">IF(B107&lt;&gt;"",VLOOKUP(B107,INDIRECT(PersonelTablo),2,0),"")</f>
        <v/>
      </c>
      <c r="D107" s="158" t="str">
        <f t="shared" ref="D107:D126" ca="1" si="22">IF(B107&lt;&gt;"",VLOOKUP(B107,INDIRECT(PersonelTablo),3,0),"")</f>
        <v/>
      </c>
      <c r="E107" s="188"/>
      <c r="F107" s="189"/>
      <c r="G107" s="167" t="str">
        <f t="shared" ref="G107:G126" si="23">IF(AND(B107&lt;&gt;"",L107&gt;=F107),E107*F107,"")</f>
        <v/>
      </c>
      <c r="H107" s="166" t="str">
        <f t="shared" ref="H107:H126" si="24">IF(B107&lt;&gt;"",VLOOKUP(B107,G011CTablo,14,0),"")</f>
        <v/>
      </c>
      <c r="I107" s="173" t="str">
        <f>IF(AND(B107&lt;&gt;"",J107&gt;=K107,L107&gt;0),G107*H107,"")</f>
        <v/>
      </c>
      <c r="J107" s="163" t="str">
        <f>IF(B107&gt;0,ROUNDUP(VLOOKUP(B107,G011B!$B:$AD,28,0),1),"")</f>
        <v/>
      </c>
      <c r="K107" s="163" t="str">
        <f t="shared" ref="K107:K126" si="25">IF(B107&gt;0,SUMIF($B:$B,B107,$G:$G),"")</f>
        <v/>
      </c>
      <c r="L107" s="164" t="str">
        <f>IF(B107&lt;&gt;"",VLOOKUP(B107,G011B!$B:$AZ,43,0),"")</f>
        <v/>
      </c>
      <c r="M107" s="165" t="str">
        <f t="shared" ref="M107:M126" si="26">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8" ht="20.05" customHeight="1" x14ac:dyDescent="0.35">
      <c r="A108" s="18">
        <v>62</v>
      </c>
      <c r="B108" s="195"/>
      <c r="C108" s="150" t="str">
        <f t="shared" ca="1" si="21"/>
        <v/>
      </c>
      <c r="D108" s="159" t="str">
        <f t="shared" ca="1" si="22"/>
        <v/>
      </c>
      <c r="E108" s="190"/>
      <c r="F108" s="191"/>
      <c r="G108" s="168" t="str">
        <f t="shared" si="23"/>
        <v/>
      </c>
      <c r="H108" s="166" t="str">
        <f t="shared" si="24"/>
        <v/>
      </c>
      <c r="I108" s="173" t="str">
        <f t="shared" ref="I108:I126" si="27">IF(AND(B108&lt;&gt;"",J108&gt;=K108,L108&gt;0),G108*H108,"")</f>
        <v/>
      </c>
      <c r="J108" s="163" t="str">
        <f>IF(B108&gt;0,ROUNDUP(VLOOKUP(B108,G011B!$B:$AD,28,0),1),"")</f>
        <v/>
      </c>
      <c r="K108" s="163" t="str">
        <f t="shared" si="25"/>
        <v/>
      </c>
      <c r="L108" s="164" t="str">
        <f>IF(B108&lt;&gt;"",VLOOKUP(B108,G011B!$B:$AZ,43,0),"")</f>
        <v/>
      </c>
      <c r="M108" s="165" t="str">
        <f t="shared" si="26"/>
        <v/>
      </c>
    </row>
    <row r="109" spans="1:18" ht="20.05" customHeight="1" x14ac:dyDescent="0.35">
      <c r="A109" s="18">
        <v>63</v>
      </c>
      <c r="B109" s="195"/>
      <c r="C109" s="150" t="str">
        <f t="shared" ca="1" si="21"/>
        <v/>
      </c>
      <c r="D109" s="159" t="str">
        <f t="shared" ca="1" si="22"/>
        <v/>
      </c>
      <c r="E109" s="190"/>
      <c r="F109" s="191"/>
      <c r="G109" s="168" t="str">
        <f t="shared" si="23"/>
        <v/>
      </c>
      <c r="H109" s="166" t="str">
        <f t="shared" si="24"/>
        <v/>
      </c>
      <c r="I109" s="173" t="str">
        <f t="shared" si="27"/>
        <v/>
      </c>
      <c r="J109" s="163" t="str">
        <f>IF(B109&gt;0,ROUNDUP(VLOOKUP(B109,G011B!$B:$AD,28,0),1),"")</f>
        <v/>
      </c>
      <c r="K109" s="163" t="str">
        <f t="shared" si="25"/>
        <v/>
      </c>
      <c r="L109" s="164" t="str">
        <f>IF(B109&lt;&gt;"",VLOOKUP(B109,G011B!$B:$AZ,43,0),"")</f>
        <v/>
      </c>
      <c r="M109" s="165" t="str">
        <f t="shared" si="26"/>
        <v/>
      </c>
    </row>
    <row r="110" spans="1:18" ht="20.05" customHeight="1" x14ac:dyDescent="0.35">
      <c r="A110" s="18">
        <v>64</v>
      </c>
      <c r="B110" s="195"/>
      <c r="C110" s="150" t="str">
        <f t="shared" ca="1" si="21"/>
        <v/>
      </c>
      <c r="D110" s="159" t="str">
        <f t="shared" ca="1" si="22"/>
        <v/>
      </c>
      <c r="E110" s="190"/>
      <c r="F110" s="191"/>
      <c r="G110" s="168" t="str">
        <f t="shared" si="23"/>
        <v/>
      </c>
      <c r="H110" s="166" t="str">
        <f t="shared" si="24"/>
        <v/>
      </c>
      <c r="I110" s="173" t="str">
        <f t="shared" si="27"/>
        <v/>
      </c>
      <c r="J110" s="163" t="str">
        <f>IF(B110&gt;0,ROUNDUP(VLOOKUP(B110,G011B!$B:$AD,28,0),1),"")</f>
        <v/>
      </c>
      <c r="K110" s="163" t="str">
        <f t="shared" si="25"/>
        <v/>
      </c>
      <c r="L110" s="164" t="str">
        <f>IF(B110&lt;&gt;"",VLOOKUP(B110,G011B!$B:$AZ,43,0),"")</f>
        <v/>
      </c>
      <c r="M110" s="165" t="str">
        <f t="shared" si="26"/>
        <v/>
      </c>
    </row>
    <row r="111" spans="1:18" ht="20.05" customHeight="1" x14ac:dyDescent="0.35">
      <c r="A111" s="18">
        <v>65</v>
      </c>
      <c r="B111" s="195"/>
      <c r="C111" s="150" t="str">
        <f t="shared" ca="1" si="21"/>
        <v/>
      </c>
      <c r="D111" s="159" t="str">
        <f t="shared" ca="1" si="22"/>
        <v/>
      </c>
      <c r="E111" s="190"/>
      <c r="F111" s="191"/>
      <c r="G111" s="168" t="str">
        <f t="shared" si="23"/>
        <v/>
      </c>
      <c r="H111" s="166" t="str">
        <f t="shared" si="24"/>
        <v/>
      </c>
      <c r="I111" s="173" t="str">
        <f t="shared" si="27"/>
        <v/>
      </c>
      <c r="J111" s="163" t="str">
        <f>IF(B111&gt;0,ROUNDUP(VLOOKUP(B111,G011B!$B:$AD,28,0),1),"")</f>
        <v/>
      </c>
      <c r="K111" s="163" t="str">
        <f t="shared" si="25"/>
        <v/>
      </c>
      <c r="L111" s="164" t="str">
        <f>IF(B111&lt;&gt;"",VLOOKUP(B111,G011B!$B:$AZ,43,0),"")</f>
        <v/>
      </c>
      <c r="M111" s="165" t="str">
        <f t="shared" si="26"/>
        <v/>
      </c>
    </row>
    <row r="112" spans="1:18" ht="20.05" customHeight="1" x14ac:dyDescent="0.35">
      <c r="A112" s="18">
        <v>66</v>
      </c>
      <c r="B112" s="195"/>
      <c r="C112" s="150" t="str">
        <f t="shared" ca="1" si="21"/>
        <v/>
      </c>
      <c r="D112" s="159" t="str">
        <f t="shared" ca="1" si="22"/>
        <v/>
      </c>
      <c r="E112" s="190"/>
      <c r="F112" s="191"/>
      <c r="G112" s="168" t="str">
        <f t="shared" si="23"/>
        <v/>
      </c>
      <c r="H112" s="166" t="str">
        <f t="shared" si="24"/>
        <v/>
      </c>
      <c r="I112" s="173" t="str">
        <f t="shared" si="27"/>
        <v/>
      </c>
      <c r="J112" s="163" t="str">
        <f>IF(B112&gt;0,ROUNDUP(VLOOKUP(B112,G011B!$B:$AD,28,0),1),"")</f>
        <v/>
      </c>
      <c r="K112" s="163" t="str">
        <f t="shared" si="25"/>
        <v/>
      </c>
      <c r="L112" s="164" t="str">
        <f>IF(B112&lt;&gt;"",VLOOKUP(B112,G011B!$B:$AZ,43,0),"")</f>
        <v/>
      </c>
      <c r="M112" s="165" t="str">
        <f t="shared" si="26"/>
        <v/>
      </c>
    </row>
    <row r="113" spans="1:14" ht="20.05" customHeight="1" x14ac:dyDescent="0.35">
      <c r="A113" s="18">
        <v>67</v>
      </c>
      <c r="B113" s="195"/>
      <c r="C113" s="150" t="str">
        <f t="shared" ca="1" si="21"/>
        <v/>
      </c>
      <c r="D113" s="159" t="str">
        <f t="shared" ca="1" si="22"/>
        <v/>
      </c>
      <c r="E113" s="190"/>
      <c r="F113" s="191"/>
      <c r="G113" s="168" t="str">
        <f t="shared" si="23"/>
        <v/>
      </c>
      <c r="H113" s="166" t="str">
        <f t="shared" si="24"/>
        <v/>
      </c>
      <c r="I113" s="173" t="str">
        <f t="shared" si="27"/>
        <v/>
      </c>
      <c r="J113" s="163" t="str">
        <f>IF(B113&gt;0,ROUNDUP(VLOOKUP(B113,G011B!$B:$AD,28,0),1),"")</f>
        <v/>
      </c>
      <c r="K113" s="163" t="str">
        <f t="shared" si="25"/>
        <v/>
      </c>
      <c r="L113" s="164" t="str">
        <f>IF(B113&lt;&gt;"",VLOOKUP(B113,G011B!$B:$AZ,43,0),"")</f>
        <v/>
      </c>
      <c r="M113" s="165" t="str">
        <f t="shared" si="26"/>
        <v/>
      </c>
    </row>
    <row r="114" spans="1:14" ht="20.05" customHeight="1" x14ac:dyDescent="0.35">
      <c r="A114" s="18">
        <v>68</v>
      </c>
      <c r="B114" s="195"/>
      <c r="C114" s="150" t="str">
        <f t="shared" ca="1" si="21"/>
        <v/>
      </c>
      <c r="D114" s="159" t="str">
        <f t="shared" ca="1" si="22"/>
        <v/>
      </c>
      <c r="E114" s="190"/>
      <c r="F114" s="191"/>
      <c r="G114" s="168" t="str">
        <f t="shared" si="23"/>
        <v/>
      </c>
      <c r="H114" s="166" t="str">
        <f t="shared" si="24"/>
        <v/>
      </c>
      <c r="I114" s="173" t="str">
        <f t="shared" si="27"/>
        <v/>
      </c>
      <c r="J114" s="163" t="str">
        <f>IF(B114&gt;0,ROUNDUP(VLOOKUP(B114,G011B!$B:$AD,28,0),1),"")</f>
        <v/>
      </c>
      <c r="K114" s="163" t="str">
        <f t="shared" si="25"/>
        <v/>
      </c>
      <c r="L114" s="164" t="str">
        <f>IF(B114&lt;&gt;"",VLOOKUP(B114,G011B!$B:$AZ,43,0),"")</f>
        <v/>
      </c>
      <c r="M114" s="165" t="str">
        <f t="shared" si="26"/>
        <v/>
      </c>
    </row>
    <row r="115" spans="1:14" ht="20.05" customHeight="1" x14ac:dyDescent="0.35">
      <c r="A115" s="18">
        <v>69</v>
      </c>
      <c r="B115" s="195"/>
      <c r="C115" s="150" t="str">
        <f t="shared" ca="1" si="21"/>
        <v/>
      </c>
      <c r="D115" s="159" t="str">
        <f t="shared" ca="1" si="22"/>
        <v/>
      </c>
      <c r="E115" s="190"/>
      <c r="F115" s="191"/>
      <c r="G115" s="168" t="str">
        <f t="shared" si="23"/>
        <v/>
      </c>
      <c r="H115" s="166" t="str">
        <f t="shared" si="24"/>
        <v/>
      </c>
      <c r="I115" s="173" t="str">
        <f t="shared" si="27"/>
        <v/>
      </c>
      <c r="J115" s="163" t="str">
        <f>IF(B115&gt;0,ROUNDUP(VLOOKUP(B115,G011B!$B:$AD,28,0),1),"")</f>
        <v/>
      </c>
      <c r="K115" s="163" t="str">
        <f t="shared" si="25"/>
        <v/>
      </c>
      <c r="L115" s="164" t="str">
        <f>IF(B115&lt;&gt;"",VLOOKUP(B115,G011B!$B:$AZ,43,0),"")</f>
        <v/>
      </c>
      <c r="M115" s="165" t="str">
        <f t="shared" si="26"/>
        <v/>
      </c>
    </row>
    <row r="116" spans="1:14" ht="20.05" customHeight="1" x14ac:dyDescent="0.35">
      <c r="A116" s="18">
        <v>70</v>
      </c>
      <c r="B116" s="195"/>
      <c r="C116" s="150" t="str">
        <f t="shared" ca="1" si="21"/>
        <v/>
      </c>
      <c r="D116" s="159" t="str">
        <f t="shared" ca="1" si="22"/>
        <v/>
      </c>
      <c r="E116" s="190"/>
      <c r="F116" s="191"/>
      <c r="G116" s="168" t="str">
        <f t="shared" si="23"/>
        <v/>
      </c>
      <c r="H116" s="166" t="str">
        <f t="shared" si="24"/>
        <v/>
      </c>
      <c r="I116" s="173" t="str">
        <f t="shared" si="27"/>
        <v/>
      </c>
      <c r="J116" s="163" t="str">
        <f>IF(B116&gt;0,ROUNDUP(VLOOKUP(B116,G011B!$B:$AD,28,0),1),"")</f>
        <v/>
      </c>
      <c r="K116" s="163" t="str">
        <f t="shared" si="25"/>
        <v/>
      </c>
      <c r="L116" s="164" t="str">
        <f>IF(B116&lt;&gt;"",VLOOKUP(B116,G011B!$B:$AZ,43,0),"")</f>
        <v/>
      </c>
      <c r="M116" s="165" t="str">
        <f t="shared" si="26"/>
        <v/>
      </c>
    </row>
    <row r="117" spans="1:14" ht="20.05" customHeight="1" x14ac:dyDescent="0.35">
      <c r="A117" s="18">
        <v>71</v>
      </c>
      <c r="B117" s="195"/>
      <c r="C117" s="150" t="str">
        <f t="shared" ca="1" si="21"/>
        <v/>
      </c>
      <c r="D117" s="159" t="str">
        <f t="shared" ca="1" si="22"/>
        <v/>
      </c>
      <c r="E117" s="190"/>
      <c r="F117" s="191"/>
      <c r="G117" s="168" t="str">
        <f t="shared" si="23"/>
        <v/>
      </c>
      <c r="H117" s="166" t="str">
        <f t="shared" si="24"/>
        <v/>
      </c>
      <c r="I117" s="173" t="str">
        <f t="shared" si="27"/>
        <v/>
      </c>
      <c r="J117" s="163" t="str">
        <f>IF(B117&gt;0,ROUNDUP(VLOOKUP(B117,G011B!$B:$AD,28,0),1),"")</f>
        <v/>
      </c>
      <c r="K117" s="163" t="str">
        <f t="shared" si="25"/>
        <v/>
      </c>
      <c r="L117" s="164" t="str">
        <f>IF(B117&lt;&gt;"",VLOOKUP(B117,G011B!$B:$AZ,43,0),"")</f>
        <v/>
      </c>
      <c r="M117" s="165" t="str">
        <f t="shared" si="26"/>
        <v/>
      </c>
    </row>
    <row r="118" spans="1:14" ht="20.05" customHeight="1" x14ac:dyDescent="0.35">
      <c r="A118" s="18">
        <v>72</v>
      </c>
      <c r="B118" s="195"/>
      <c r="C118" s="150" t="str">
        <f t="shared" ca="1" si="21"/>
        <v/>
      </c>
      <c r="D118" s="159" t="str">
        <f t="shared" ca="1" si="22"/>
        <v/>
      </c>
      <c r="E118" s="190"/>
      <c r="F118" s="191"/>
      <c r="G118" s="168" t="str">
        <f t="shared" si="23"/>
        <v/>
      </c>
      <c r="H118" s="166" t="str">
        <f t="shared" si="24"/>
        <v/>
      </c>
      <c r="I118" s="173" t="str">
        <f t="shared" si="27"/>
        <v/>
      </c>
      <c r="J118" s="163" t="str">
        <f>IF(B118&gt;0,ROUNDUP(VLOOKUP(B118,G011B!$B:$AD,28,0),1),"")</f>
        <v/>
      </c>
      <c r="K118" s="163" t="str">
        <f t="shared" si="25"/>
        <v/>
      </c>
      <c r="L118" s="164" t="str">
        <f>IF(B118&lt;&gt;"",VLOOKUP(B118,G011B!$B:$AZ,43,0),"")</f>
        <v/>
      </c>
      <c r="M118" s="165" t="str">
        <f t="shared" si="26"/>
        <v/>
      </c>
    </row>
    <row r="119" spans="1:14" ht="20.05" customHeight="1" x14ac:dyDescent="0.35">
      <c r="A119" s="18">
        <v>73</v>
      </c>
      <c r="B119" s="195"/>
      <c r="C119" s="150" t="str">
        <f t="shared" ca="1" si="21"/>
        <v/>
      </c>
      <c r="D119" s="159" t="str">
        <f t="shared" ca="1" si="22"/>
        <v/>
      </c>
      <c r="E119" s="190"/>
      <c r="F119" s="191"/>
      <c r="G119" s="168" t="str">
        <f t="shared" si="23"/>
        <v/>
      </c>
      <c r="H119" s="166" t="str">
        <f t="shared" si="24"/>
        <v/>
      </c>
      <c r="I119" s="173" t="str">
        <f t="shared" si="27"/>
        <v/>
      </c>
      <c r="J119" s="163" t="str">
        <f>IF(B119&gt;0,ROUNDUP(VLOOKUP(B119,G011B!$B:$AD,28,0),1),"")</f>
        <v/>
      </c>
      <c r="K119" s="163" t="str">
        <f t="shared" si="25"/>
        <v/>
      </c>
      <c r="L119" s="164" t="str">
        <f>IF(B119&lt;&gt;"",VLOOKUP(B119,G011B!$B:$AZ,43,0),"")</f>
        <v/>
      </c>
      <c r="M119" s="165" t="str">
        <f t="shared" si="26"/>
        <v/>
      </c>
    </row>
    <row r="120" spans="1:14" ht="20.05" customHeight="1" x14ac:dyDescent="0.35">
      <c r="A120" s="18">
        <v>74</v>
      </c>
      <c r="B120" s="195"/>
      <c r="C120" s="150" t="str">
        <f t="shared" ca="1" si="21"/>
        <v/>
      </c>
      <c r="D120" s="159" t="str">
        <f t="shared" ca="1" si="22"/>
        <v/>
      </c>
      <c r="E120" s="190"/>
      <c r="F120" s="191"/>
      <c r="G120" s="168" t="str">
        <f t="shared" si="23"/>
        <v/>
      </c>
      <c r="H120" s="166" t="str">
        <f t="shared" si="24"/>
        <v/>
      </c>
      <c r="I120" s="173" t="str">
        <f t="shared" si="27"/>
        <v/>
      </c>
      <c r="J120" s="163" t="str">
        <f>IF(B120&gt;0,ROUNDUP(VLOOKUP(B120,G011B!$B:$AD,28,0),1),"")</f>
        <v/>
      </c>
      <c r="K120" s="163" t="str">
        <f t="shared" si="25"/>
        <v/>
      </c>
      <c r="L120" s="164" t="str">
        <f>IF(B120&lt;&gt;"",VLOOKUP(B120,G011B!$B:$AZ,43,0),"")</f>
        <v/>
      </c>
      <c r="M120" s="165" t="str">
        <f t="shared" si="26"/>
        <v/>
      </c>
    </row>
    <row r="121" spans="1:14" ht="20.05" customHeight="1" x14ac:dyDescent="0.35">
      <c r="A121" s="18">
        <v>75</v>
      </c>
      <c r="B121" s="195"/>
      <c r="C121" s="150" t="str">
        <f t="shared" ca="1" si="21"/>
        <v/>
      </c>
      <c r="D121" s="159" t="str">
        <f t="shared" ca="1" si="22"/>
        <v/>
      </c>
      <c r="E121" s="190"/>
      <c r="F121" s="191"/>
      <c r="G121" s="168" t="str">
        <f t="shared" si="23"/>
        <v/>
      </c>
      <c r="H121" s="166" t="str">
        <f t="shared" si="24"/>
        <v/>
      </c>
      <c r="I121" s="173" t="str">
        <f t="shared" si="27"/>
        <v/>
      </c>
      <c r="J121" s="163" t="str">
        <f>IF(B121&gt;0,ROUNDUP(VLOOKUP(B121,G011B!$B:$AD,28,0),1),"")</f>
        <v/>
      </c>
      <c r="K121" s="163" t="str">
        <f t="shared" si="25"/>
        <v/>
      </c>
      <c r="L121" s="164" t="str">
        <f>IF(B121&lt;&gt;"",VLOOKUP(B121,G011B!$B:$AZ,43,0),"")</f>
        <v/>
      </c>
      <c r="M121" s="165" t="str">
        <f t="shared" si="26"/>
        <v/>
      </c>
    </row>
    <row r="122" spans="1:14" ht="20.05" customHeight="1" x14ac:dyDescent="0.35">
      <c r="A122" s="18">
        <v>76</v>
      </c>
      <c r="B122" s="195"/>
      <c r="C122" s="150" t="str">
        <f t="shared" ca="1" si="21"/>
        <v/>
      </c>
      <c r="D122" s="159" t="str">
        <f t="shared" ca="1" si="22"/>
        <v/>
      </c>
      <c r="E122" s="190"/>
      <c r="F122" s="191"/>
      <c r="G122" s="168" t="str">
        <f t="shared" si="23"/>
        <v/>
      </c>
      <c r="H122" s="166" t="str">
        <f t="shared" si="24"/>
        <v/>
      </c>
      <c r="I122" s="173" t="str">
        <f t="shared" si="27"/>
        <v/>
      </c>
      <c r="J122" s="163" t="str">
        <f>IF(B122&gt;0,ROUNDUP(VLOOKUP(B122,G011B!$B:$AD,28,0),1),"")</f>
        <v/>
      </c>
      <c r="K122" s="163" t="str">
        <f t="shared" si="25"/>
        <v/>
      </c>
      <c r="L122" s="164" t="str">
        <f>IF(B122&lt;&gt;"",VLOOKUP(B122,G011B!$B:$AZ,43,0),"")</f>
        <v/>
      </c>
      <c r="M122" s="165" t="str">
        <f t="shared" si="26"/>
        <v/>
      </c>
    </row>
    <row r="123" spans="1:14" ht="20.05" customHeight="1" x14ac:dyDescent="0.35">
      <c r="A123" s="18">
        <v>77</v>
      </c>
      <c r="B123" s="195"/>
      <c r="C123" s="150" t="str">
        <f t="shared" ca="1" si="21"/>
        <v/>
      </c>
      <c r="D123" s="159" t="str">
        <f t="shared" ca="1" si="22"/>
        <v/>
      </c>
      <c r="E123" s="190"/>
      <c r="F123" s="191"/>
      <c r="G123" s="168" t="str">
        <f t="shared" si="23"/>
        <v/>
      </c>
      <c r="H123" s="166" t="str">
        <f t="shared" si="24"/>
        <v/>
      </c>
      <c r="I123" s="173" t="str">
        <f t="shared" si="27"/>
        <v/>
      </c>
      <c r="J123" s="163" t="str">
        <f>IF(B123&gt;0,ROUNDUP(VLOOKUP(B123,G011B!$B:$AD,28,0),1),"")</f>
        <v/>
      </c>
      <c r="K123" s="163" t="str">
        <f t="shared" si="25"/>
        <v/>
      </c>
      <c r="L123" s="164" t="str">
        <f>IF(B123&lt;&gt;"",VLOOKUP(B123,G011B!$B:$AZ,43,0),"")</f>
        <v/>
      </c>
      <c r="M123" s="165" t="str">
        <f t="shared" si="26"/>
        <v/>
      </c>
    </row>
    <row r="124" spans="1:14" ht="20.05" customHeight="1" x14ac:dyDescent="0.35">
      <c r="A124" s="18">
        <v>78</v>
      </c>
      <c r="B124" s="195"/>
      <c r="C124" s="150" t="str">
        <f t="shared" ca="1" si="21"/>
        <v/>
      </c>
      <c r="D124" s="159" t="str">
        <f t="shared" ca="1" si="22"/>
        <v/>
      </c>
      <c r="E124" s="190"/>
      <c r="F124" s="191"/>
      <c r="G124" s="168" t="str">
        <f t="shared" si="23"/>
        <v/>
      </c>
      <c r="H124" s="166" t="str">
        <f t="shared" si="24"/>
        <v/>
      </c>
      <c r="I124" s="173" t="str">
        <f t="shared" si="27"/>
        <v/>
      </c>
      <c r="J124" s="163" t="str">
        <f>IF(B124&gt;0,ROUNDUP(VLOOKUP(B124,G011B!$B:$AD,28,0),1),"")</f>
        <v/>
      </c>
      <c r="K124" s="163" t="str">
        <f t="shared" si="25"/>
        <v/>
      </c>
      <c r="L124" s="164" t="str">
        <f>IF(B124&lt;&gt;"",VLOOKUP(B124,G011B!$B:$AZ,43,0),"")</f>
        <v/>
      </c>
      <c r="M124" s="165" t="str">
        <f t="shared" si="26"/>
        <v/>
      </c>
    </row>
    <row r="125" spans="1:14" ht="20.05" customHeight="1" x14ac:dyDescent="0.35">
      <c r="A125" s="18">
        <v>79</v>
      </c>
      <c r="B125" s="195"/>
      <c r="C125" s="150" t="str">
        <f t="shared" ca="1" si="21"/>
        <v/>
      </c>
      <c r="D125" s="159" t="str">
        <f t="shared" ca="1" si="22"/>
        <v/>
      </c>
      <c r="E125" s="190"/>
      <c r="F125" s="191"/>
      <c r="G125" s="168" t="str">
        <f t="shared" si="23"/>
        <v/>
      </c>
      <c r="H125" s="166" t="str">
        <f t="shared" si="24"/>
        <v/>
      </c>
      <c r="I125" s="173" t="str">
        <f t="shared" si="27"/>
        <v/>
      </c>
      <c r="J125" s="163" t="str">
        <f>IF(B125&gt;0,ROUNDUP(VLOOKUP(B125,G011B!$B:$AD,28,0),1),"")</f>
        <v/>
      </c>
      <c r="K125" s="163" t="str">
        <f t="shared" si="25"/>
        <v/>
      </c>
      <c r="L125" s="164" t="str">
        <f>IF(B125&lt;&gt;"",VLOOKUP(B125,G011B!$B:$AZ,43,0),"")</f>
        <v/>
      </c>
      <c r="M125" s="165" t="str">
        <f t="shared" si="26"/>
        <v/>
      </c>
    </row>
    <row r="126" spans="1:14" ht="20.05" customHeight="1" thickBot="1" x14ac:dyDescent="0.4">
      <c r="A126" s="94">
        <v>80</v>
      </c>
      <c r="B126" s="196"/>
      <c r="C126" s="160" t="str">
        <f t="shared" ca="1" si="21"/>
        <v/>
      </c>
      <c r="D126" s="161" t="str">
        <f t="shared" ca="1" si="22"/>
        <v/>
      </c>
      <c r="E126" s="192"/>
      <c r="F126" s="193"/>
      <c r="G126" s="169" t="str">
        <f t="shared" si="23"/>
        <v/>
      </c>
      <c r="H126" s="176" t="str">
        <f t="shared" si="24"/>
        <v/>
      </c>
      <c r="I126" s="174" t="str">
        <f t="shared" si="27"/>
        <v/>
      </c>
      <c r="J126" s="163" t="str">
        <f>IF(B126&gt;0,ROUNDUP(VLOOKUP(B126,G011B!$B:$AD,28,0),1),"")</f>
        <v/>
      </c>
      <c r="K126" s="163" t="str">
        <f t="shared" si="25"/>
        <v/>
      </c>
      <c r="L126" s="164" t="str">
        <f>IF(B126&lt;&gt;"",VLOOKUP(B126,G011B!$B:$AZ,43,0),"")</f>
        <v/>
      </c>
      <c r="M126" s="165" t="str">
        <f t="shared" si="26"/>
        <v/>
      </c>
    </row>
    <row r="127" spans="1:14" ht="20.05" customHeight="1" thickBot="1" x14ac:dyDescent="0.4">
      <c r="A127" s="427" t="s">
        <v>51</v>
      </c>
      <c r="B127" s="427"/>
      <c r="C127" s="427"/>
      <c r="D127" s="427"/>
      <c r="E127" s="427"/>
      <c r="F127" s="427"/>
      <c r="G127" s="171">
        <f>SUM(G107:G126)</f>
        <v>0</v>
      </c>
      <c r="H127" s="231"/>
      <c r="I127" s="171">
        <f>IF(C105=C72,SUM(I107:I126)+I94,SUM(I107:I126))</f>
        <v>0</v>
      </c>
      <c r="N127" s="156">
        <f>IF(COUNTA(E107:F126)&gt;0,1,0)</f>
        <v>0</v>
      </c>
    </row>
    <row r="128" spans="1:14" ht="20.05" customHeight="1" thickBot="1" x14ac:dyDescent="0.4">
      <c r="A128" s="422" t="s">
        <v>89</v>
      </c>
      <c r="B128" s="422"/>
      <c r="C128" s="422"/>
      <c r="D128" s="422"/>
      <c r="E128" s="171">
        <f>SUM(G:G)/2</f>
        <v>0</v>
      </c>
      <c r="F128" s="423"/>
      <c r="G128" s="423"/>
      <c r="H128" s="423"/>
      <c r="I128" s="171">
        <f>SUM(I107:I126)+I95</f>
        <v>0</v>
      </c>
    </row>
    <row r="129" spans="1:18" x14ac:dyDescent="0.35">
      <c r="A129" s="425" t="s">
        <v>169</v>
      </c>
      <c r="B129" s="425"/>
      <c r="C129" s="425"/>
      <c r="D129" s="425"/>
      <c r="E129" s="425"/>
      <c r="F129" s="425"/>
      <c r="G129" s="425"/>
      <c r="H129" s="425"/>
      <c r="I129" s="425"/>
    </row>
    <row r="131" spans="1:18" x14ac:dyDescent="0.35">
      <c r="A131" s="307" t="s">
        <v>46</v>
      </c>
      <c r="B131" s="308">
        <f ca="1">imzatirihi</f>
        <v>45653</v>
      </c>
      <c r="C131" s="307" t="s">
        <v>48</v>
      </c>
      <c r="D131" s="309" t="str">
        <f>IF(kurulusyetkilisi&gt;0,kurulusyetkilisi,"")</f>
        <v/>
      </c>
      <c r="F131" s="307"/>
      <c r="G131" s="310"/>
      <c r="H131" s="50"/>
      <c r="M131" s="23"/>
      <c r="N131" s="114"/>
      <c r="O131" s="114"/>
    </row>
    <row r="132" spans="1:18" x14ac:dyDescent="0.35">
      <c r="A132" s="311"/>
      <c r="B132" s="311"/>
      <c r="C132" s="424" t="s">
        <v>49</v>
      </c>
      <c r="D132" s="424"/>
      <c r="E132" s="441"/>
      <c r="F132" s="441"/>
      <c r="G132" s="274"/>
      <c r="H132" s="26"/>
      <c r="M132" s="23"/>
      <c r="N132" s="114"/>
      <c r="O132" s="114"/>
    </row>
    <row r="133" spans="1:18" x14ac:dyDescent="0.35">
      <c r="A133" s="419" t="s">
        <v>83</v>
      </c>
      <c r="B133" s="419"/>
      <c r="C133" s="419"/>
      <c r="D133" s="419"/>
      <c r="E133" s="419"/>
      <c r="F133" s="419"/>
      <c r="G133" s="419"/>
      <c r="H133" s="419"/>
      <c r="I133" s="419"/>
    </row>
    <row r="134" spans="1:18" x14ac:dyDescent="0.35">
      <c r="A134" s="392" t="str">
        <f>IF(Yil&gt;0,CONCATENATE(Yil," yılına aittir."),"")</f>
        <v/>
      </c>
      <c r="B134" s="392"/>
      <c r="C134" s="392"/>
      <c r="D134" s="392"/>
      <c r="E134" s="392"/>
      <c r="F134" s="392"/>
      <c r="G134" s="392"/>
      <c r="H134" s="392"/>
      <c r="I134" s="392"/>
    </row>
    <row r="135" spans="1:18" ht="19.7" thickBot="1" x14ac:dyDescent="0.4">
      <c r="A135" s="430" t="s">
        <v>93</v>
      </c>
      <c r="B135" s="430"/>
      <c r="C135" s="430"/>
      <c r="D135" s="430"/>
      <c r="E135" s="430"/>
      <c r="F135" s="430"/>
      <c r="G135" s="430"/>
      <c r="H135" s="430"/>
      <c r="I135" s="430"/>
    </row>
    <row r="136" spans="1:18" ht="19.55" customHeight="1" thickBot="1" x14ac:dyDescent="0.4">
      <c r="A136" s="407" t="s">
        <v>1</v>
      </c>
      <c r="B136" s="421"/>
      <c r="C136" s="394" t="str">
        <f>IF(ProjeNo&gt;0,ProjeNo,"")</f>
        <v/>
      </c>
      <c r="D136" s="395"/>
      <c r="E136" s="395"/>
      <c r="F136" s="395"/>
      <c r="G136" s="395"/>
      <c r="H136" s="395"/>
      <c r="I136" s="396"/>
    </row>
    <row r="137" spans="1:18" ht="29.25" customHeight="1" thickBot="1" x14ac:dyDescent="0.4">
      <c r="A137" s="426" t="s">
        <v>12</v>
      </c>
      <c r="B137" s="408"/>
      <c r="C137" s="404" t="str">
        <f>IF(ProjeAdi&gt;0,ProjeAdi,"")</f>
        <v/>
      </c>
      <c r="D137" s="405"/>
      <c r="E137" s="405"/>
      <c r="F137" s="405"/>
      <c r="G137" s="405"/>
      <c r="H137" s="405"/>
      <c r="I137" s="406"/>
    </row>
    <row r="138" spans="1:18" ht="19.55" customHeight="1" thickBot="1" x14ac:dyDescent="0.4">
      <c r="A138" s="407" t="s">
        <v>140</v>
      </c>
      <c r="B138" s="421"/>
      <c r="C138" s="96"/>
      <c r="D138" s="428"/>
      <c r="E138" s="428"/>
      <c r="F138" s="428"/>
      <c r="G138" s="428"/>
      <c r="H138" s="428"/>
      <c r="I138" s="429"/>
    </row>
    <row r="139" spans="1:18" s="8" customFormat="1" ht="29.25" thickBot="1" x14ac:dyDescent="0.3">
      <c r="A139" s="6" t="s">
        <v>7</v>
      </c>
      <c r="B139" s="6" t="s">
        <v>8</v>
      </c>
      <c r="C139" s="6" t="s">
        <v>73</v>
      </c>
      <c r="D139" s="6" t="s">
        <v>10</v>
      </c>
      <c r="E139" s="6" t="s">
        <v>84</v>
      </c>
      <c r="F139" s="6" t="s">
        <v>85</v>
      </c>
      <c r="G139" s="6" t="s">
        <v>86</v>
      </c>
      <c r="H139" s="6" t="s">
        <v>87</v>
      </c>
      <c r="I139" s="6" t="s">
        <v>88</v>
      </c>
      <c r="J139" s="296" t="s">
        <v>94</v>
      </c>
      <c r="K139" s="296" t="s">
        <v>95</v>
      </c>
      <c r="L139" s="296" t="s">
        <v>85</v>
      </c>
      <c r="M139" s="22"/>
      <c r="N139" s="113"/>
      <c r="O139" s="113"/>
      <c r="P139" s="113"/>
      <c r="Q139" s="113"/>
      <c r="R139" s="113"/>
    </row>
    <row r="140" spans="1:18" ht="20.05" customHeight="1" x14ac:dyDescent="0.35">
      <c r="A140" s="18">
        <v>81</v>
      </c>
      <c r="B140" s="194"/>
      <c r="C140" s="157" t="str">
        <f t="shared" ref="C140:C159" ca="1" si="28">IF(B140&lt;&gt;"",VLOOKUP(B140,INDIRECT(PersonelTablo),2,0),"")</f>
        <v/>
      </c>
      <c r="D140" s="158" t="str">
        <f t="shared" ref="D140:D159" ca="1" si="29">IF(B140&lt;&gt;"",VLOOKUP(B140,INDIRECT(PersonelTablo),3,0),"")</f>
        <v/>
      </c>
      <c r="E140" s="188"/>
      <c r="F140" s="189"/>
      <c r="G140" s="167" t="str">
        <f t="shared" ref="G140" si="30">IF(AND(B140&lt;&gt;"",L140&gt;=F140),E140*F140,"")</f>
        <v/>
      </c>
      <c r="H140" s="166" t="str">
        <f t="shared" ref="H140" si="31">IF(B140&lt;&gt;"",VLOOKUP(B140,G011CTablo,14,0),"")</f>
        <v/>
      </c>
      <c r="I140" s="173" t="str">
        <f>IF(AND(B140&lt;&gt;"",J140&gt;=K140,L140&gt;0),G140*H140,"")</f>
        <v/>
      </c>
      <c r="J140" s="163" t="str">
        <f>IF(B140&gt;0,ROUNDUP(VLOOKUP(B140,G011B!$B:$AD,28,0),1),"")</f>
        <v/>
      </c>
      <c r="K140" s="163" t="str">
        <f t="shared" ref="K140:K159" si="32">IF(B140&gt;0,SUMIF($B:$B,B140,$G:$G),"")</f>
        <v/>
      </c>
      <c r="L140" s="164" t="str">
        <f>IF(B140&lt;&gt;"",VLOOKUP(B140,G011B!$B:$AZ,43,0),"")</f>
        <v/>
      </c>
      <c r="M140" s="165" t="str">
        <f t="shared" ref="M140:M159" si="33">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8" ht="20.05" customHeight="1" x14ac:dyDescent="0.35">
      <c r="A141" s="18">
        <v>82</v>
      </c>
      <c r="B141" s="195"/>
      <c r="C141" s="150" t="str">
        <f t="shared" ca="1" si="28"/>
        <v/>
      </c>
      <c r="D141" s="159" t="str">
        <f t="shared" ca="1" si="29"/>
        <v/>
      </c>
      <c r="E141" s="190"/>
      <c r="F141" s="191"/>
      <c r="G141" s="168" t="str">
        <f t="shared" ref="G141:G159" si="34">IF(AND(B141&lt;&gt;"",L141&gt;=F141),E141*F141,"")</f>
        <v/>
      </c>
      <c r="H141" s="166" t="str">
        <f t="shared" ref="H141:H159" si="35">IF(B141&lt;&gt;"",VLOOKUP(B141,G011CTablo,14,0),"")</f>
        <v/>
      </c>
      <c r="I141" s="173" t="str">
        <f t="shared" ref="I141:I159" si="36">IF(AND(B141&lt;&gt;"",J141&gt;=K141,L141&gt;0),G141*H141,"")</f>
        <v/>
      </c>
      <c r="J141" s="163" t="str">
        <f>IF(B141&gt;0,ROUNDUP(VLOOKUP(B141,G011B!$B:$AD,28,0),1),"")</f>
        <v/>
      </c>
      <c r="K141" s="163" t="str">
        <f t="shared" si="32"/>
        <v/>
      </c>
      <c r="L141" s="164" t="str">
        <f>IF(B141&lt;&gt;"",VLOOKUP(B141,G011B!$B:$AZ,43,0),"")</f>
        <v/>
      </c>
      <c r="M141" s="165" t="str">
        <f t="shared" si="33"/>
        <v/>
      </c>
    </row>
    <row r="142" spans="1:18" ht="20.05" customHeight="1" x14ac:dyDescent="0.35">
      <c r="A142" s="18">
        <v>83</v>
      </c>
      <c r="B142" s="195"/>
      <c r="C142" s="150" t="str">
        <f t="shared" ca="1" si="28"/>
        <v/>
      </c>
      <c r="D142" s="159" t="str">
        <f t="shared" ca="1" si="29"/>
        <v/>
      </c>
      <c r="E142" s="190"/>
      <c r="F142" s="191"/>
      <c r="G142" s="168" t="str">
        <f t="shared" si="34"/>
        <v/>
      </c>
      <c r="H142" s="166" t="str">
        <f t="shared" si="35"/>
        <v/>
      </c>
      <c r="I142" s="173" t="str">
        <f t="shared" si="36"/>
        <v/>
      </c>
      <c r="J142" s="163" t="str">
        <f>IF(B142&gt;0,ROUNDUP(VLOOKUP(B142,G011B!$B:$AD,28,0),1),"")</f>
        <v/>
      </c>
      <c r="K142" s="163" t="str">
        <f t="shared" si="32"/>
        <v/>
      </c>
      <c r="L142" s="164" t="str">
        <f>IF(B142&lt;&gt;"",VLOOKUP(B142,G011B!$B:$AZ,43,0),"")</f>
        <v/>
      </c>
      <c r="M142" s="165" t="str">
        <f t="shared" si="33"/>
        <v/>
      </c>
    </row>
    <row r="143" spans="1:18" ht="20.05" customHeight="1" x14ac:dyDescent="0.35">
      <c r="A143" s="18">
        <v>84</v>
      </c>
      <c r="B143" s="195"/>
      <c r="C143" s="150" t="str">
        <f t="shared" ca="1" si="28"/>
        <v/>
      </c>
      <c r="D143" s="159" t="str">
        <f t="shared" ca="1" si="29"/>
        <v/>
      </c>
      <c r="E143" s="190"/>
      <c r="F143" s="191"/>
      <c r="G143" s="168" t="str">
        <f t="shared" si="34"/>
        <v/>
      </c>
      <c r="H143" s="166" t="str">
        <f t="shared" si="35"/>
        <v/>
      </c>
      <c r="I143" s="173" t="str">
        <f t="shared" si="36"/>
        <v/>
      </c>
      <c r="J143" s="163" t="str">
        <f>IF(B143&gt;0,ROUNDUP(VLOOKUP(B143,G011B!$B:$AD,28,0),1),"")</f>
        <v/>
      </c>
      <c r="K143" s="163" t="str">
        <f t="shared" si="32"/>
        <v/>
      </c>
      <c r="L143" s="164" t="str">
        <f>IF(B143&lt;&gt;"",VLOOKUP(B143,G011B!$B:$AZ,43,0),"")</f>
        <v/>
      </c>
      <c r="M143" s="165" t="str">
        <f t="shared" si="33"/>
        <v/>
      </c>
    </row>
    <row r="144" spans="1:18" ht="20.05" customHeight="1" x14ac:dyDescent="0.35">
      <c r="A144" s="18">
        <v>85</v>
      </c>
      <c r="B144" s="195"/>
      <c r="C144" s="150" t="str">
        <f t="shared" ca="1" si="28"/>
        <v/>
      </c>
      <c r="D144" s="159" t="str">
        <f t="shared" ca="1" si="29"/>
        <v/>
      </c>
      <c r="E144" s="190"/>
      <c r="F144" s="191"/>
      <c r="G144" s="168" t="str">
        <f t="shared" si="34"/>
        <v/>
      </c>
      <c r="H144" s="166" t="str">
        <f t="shared" si="35"/>
        <v/>
      </c>
      <c r="I144" s="173" t="str">
        <f t="shared" si="36"/>
        <v/>
      </c>
      <c r="J144" s="163" t="str">
        <f>IF(B144&gt;0,ROUNDUP(VLOOKUP(B144,G011B!$B:$AD,28,0),1),"")</f>
        <v/>
      </c>
      <c r="K144" s="163" t="str">
        <f t="shared" si="32"/>
        <v/>
      </c>
      <c r="L144" s="164" t="str">
        <f>IF(B144&lt;&gt;"",VLOOKUP(B144,G011B!$B:$AZ,43,0),"")</f>
        <v/>
      </c>
      <c r="M144" s="165" t="str">
        <f t="shared" si="33"/>
        <v/>
      </c>
    </row>
    <row r="145" spans="1:14" ht="20.05" customHeight="1" x14ac:dyDescent="0.35">
      <c r="A145" s="18">
        <v>86</v>
      </c>
      <c r="B145" s="195"/>
      <c r="C145" s="150" t="str">
        <f t="shared" ca="1" si="28"/>
        <v/>
      </c>
      <c r="D145" s="159" t="str">
        <f t="shared" ca="1" si="29"/>
        <v/>
      </c>
      <c r="E145" s="190"/>
      <c r="F145" s="191"/>
      <c r="G145" s="168" t="str">
        <f t="shared" si="34"/>
        <v/>
      </c>
      <c r="H145" s="166" t="str">
        <f t="shared" si="35"/>
        <v/>
      </c>
      <c r="I145" s="173" t="str">
        <f t="shared" si="36"/>
        <v/>
      </c>
      <c r="J145" s="163" t="str">
        <f>IF(B145&gt;0,ROUNDUP(VLOOKUP(B145,G011B!$B:$AD,28,0),1),"")</f>
        <v/>
      </c>
      <c r="K145" s="163" t="str">
        <f t="shared" si="32"/>
        <v/>
      </c>
      <c r="L145" s="164" t="str">
        <f>IF(B145&lt;&gt;"",VLOOKUP(B145,G011B!$B:$AZ,43,0),"")</f>
        <v/>
      </c>
      <c r="M145" s="165" t="str">
        <f t="shared" si="33"/>
        <v/>
      </c>
    </row>
    <row r="146" spans="1:14" ht="20.05" customHeight="1" x14ac:dyDescent="0.35">
      <c r="A146" s="18">
        <v>87</v>
      </c>
      <c r="B146" s="195"/>
      <c r="C146" s="150" t="str">
        <f t="shared" ca="1" si="28"/>
        <v/>
      </c>
      <c r="D146" s="159" t="str">
        <f t="shared" ca="1" si="29"/>
        <v/>
      </c>
      <c r="E146" s="190"/>
      <c r="F146" s="191"/>
      <c r="G146" s="168" t="str">
        <f t="shared" si="34"/>
        <v/>
      </c>
      <c r="H146" s="166" t="str">
        <f t="shared" si="35"/>
        <v/>
      </c>
      <c r="I146" s="173" t="str">
        <f t="shared" si="36"/>
        <v/>
      </c>
      <c r="J146" s="163" t="str">
        <f>IF(B146&gt;0,ROUNDUP(VLOOKUP(B146,G011B!$B:$AD,28,0),1),"")</f>
        <v/>
      </c>
      <c r="K146" s="163" t="str">
        <f t="shared" si="32"/>
        <v/>
      </c>
      <c r="L146" s="164" t="str">
        <f>IF(B146&lt;&gt;"",VLOOKUP(B146,G011B!$B:$AZ,43,0),"")</f>
        <v/>
      </c>
      <c r="M146" s="165" t="str">
        <f t="shared" si="33"/>
        <v/>
      </c>
    </row>
    <row r="147" spans="1:14" ht="20.05" customHeight="1" x14ac:dyDescent="0.35">
      <c r="A147" s="18">
        <v>88</v>
      </c>
      <c r="B147" s="195"/>
      <c r="C147" s="150" t="str">
        <f t="shared" ca="1" si="28"/>
        <v/>
      </c>
      <c r="D147" s="159" t="str">
        <f t="shared" ca="1" si="29"/>
        <v/>
      </c>
      <c r="E147" s="190"/>
      <c r="F147" s="191"/>
      <c r="G147" s="168" t="str">
        <f t="shared" si="34"/>
        <v/>
      </c>
      <c r="H147" s="166" t="str">
        <f t="shared" si="35"/>
        <v/>
      </c>
      <c r="I147" s="173" t="str">
        <f t="shared" si="36"/>
        <v/>
      </c>
      <c r="J147" s="163" t="str">
        <f>IF(B147&gt;0,ROUNDUP(VLOOKUP(B147,G011B!$B:$AD,28,0),1),"")</f>
        <v/>
      </c>
      <c r="K147" s="163" t="str">
        <f t="shared" si="32"/>
        <v/>
      </c>
      <c r="L147" s="164" t="str">
        <f>IF(B147&lt;&gt;"",VLOOKUP(B147,G011B!$B:$AZ,43,0),"")</f>
        <v/>
      </c>
      <c r="M147" s="165" t="str">
        <f t="shared" si="33"/>
        <v/>
      </c>
    </row>
    <row r="148" spans="1:14" ht="20.05" customHeight="1" x14ac:dyDescent="0.35">
      <c r="A148" s="18">
        <v>89</v>
      </c>
      <c r="B148" s="195"/>
      <c r="C148" s="150" t="str">
        <f t="shared" ca="1" si="28"/>
        <v/>
      </c>
      <c r="D148" s="159" t="str">
        <f t="shared" ca="1" si="29"/>
        <v/>
      </c>
      <c r="E148" s="190"/>
      <c r="F148" s="191"/>
      <c r="G148" s="168" t="str">
        <f t="shared" si="34"/>
        <v/>
      </c>
      <c r="H148" s="166" t="str">
        <f t="shared" si="35"/>
        <v/>
      </c>
      <c r="I148" s="173" t="str">
        <f t="shared" si="36"/>
        <v/>
      </c>
      <c r="J148" s="163" t="str">
        <f>IF(B148&gt;0,ROUNDUP(VLOOKUP(B148,G011B!$B:$AD,28,0),1),"")</f>
        <v/>
      </c>
      <c r="K148" s="163" t="str">
        <f t="shared" si="32"/>
        <v/>
      </c>
      <c r="L148" s="164" t="str">
        <f>IF(B148&lt;&gt;"",VLOOKUP(B148,G011B!$B:$AZ,43,0),"")</f>
        <v/>
      </c>
      <c r="M148" s="165" t="str">
        <f t="shared" si="33"/>
        <v/>
      </c>
    </row>
    <row r="149" spans="1:14" ht="20.05" customHeight="1" x14ac:dyDescent="0.35">
      <c r="A149" s="18">
        <v>90</v>
      </c>
      <c r="B149" s="195"/>
      <c r="C149" s="150" t="str">
        <f t="shared" ca="1" si="28"/>
        <v/>
      </c>
      <c r="D149" s="159" t="str">
        <f t="shared" ca="1" si="29"/>
        <v/>
      </c>
      <c r="E149" s="190"/>
      <c r="F149" s="191"/>
      <c r="G149" s="168" t="str">
        <f t="shared" si="34"/>
        <v/>
      </c>
      <c r="H149" s="166" t="str">
        <f t="shared" si="35"/>
        <v/>
      </c>
      <c r="I149" s="173" t="str">
        <f t="shared" si="36"/>
        <v/>
      </c>
      <c r="J149" s="163" t="str">
        <f>IF(B149&gt;0,ROUNDUP(VLOOKUP(B149,G011B!$B:$AD,28,0),1),"")</f>
        <v/>
      </c>
      <c r="K149" s="163" t="str">
        <f t="shared" si="32"/>
        <v/>
      </c>
      <c r="L149" s="164" t="str">
        <f>IF(B149&lt;&gt;"",VLOOKUP(B149,G011B!$B:$AZ,43,0),"")</f>
        <v/>
      </c>
      <c r="M149" s="165" t="str">
        <f t="shared" si="33"/>
        <v/>
      </c>
    </row>
    <row r="150" spans="1:14" ht="20.05" customHeight="1" x14ac:dyDescent="0.35">
      <c r="A150" s="18">
        <v>91</v>
      </c>
      <c r="B150" s="195"/>
      <c r="C150" s="150" t="str">
        <f t="shared" ca="1" si="28"/>
        <v/>
      </c>
      <c r="D150" s="159" t="str">
        <f t="shared" ca="1" si="29"/>
        <v/>
      </c>
      <c r="E150" s="190"/>
      <c r="F150" s="191"/>
      <c r="G150" s="168" t="str">
        <f t="shared" si="34"/>
        <v/>
      </c>
      <c r="H150" s="166" t="str">
        <f t="shared" si="35"/>
        <v/>
      </c>
      <c r="I150" s="173" t="str">
        <f t="shared" si="36"/>
        <v/>
      </c>
      <c r="J150" s="163" t="str">
        <f>IF(B150&gt;0,ROUNDUP(VLOOKUP(B150,G011B!$B:$AD,28,0),1),"")</f>
        <v/>
      </c>
      <c r="K150" s="163" t="str">
        <f t="shared" si="32"/>
        <v/>
      </c>
      <c r="L150" s="164" t="str">
        <f>IF(B150&lt;&gt;"",VLOOKUP(B150,G011B!$B:$AZ,43,0),"")</f>
        <v/>
      </c>
      <c r="M150" s="165" t="str">
        <f t="shared" si="33"/>
        <v/>
      </c>
    </row>
    <row r="151" spans="1:14" ht="20.05" customHeight="1" x14ac:dyDescent="0.35">
      <c r="A151" s="18">
        <v>92</v>
      </c>
      <c r="B151" s="195"/>
      <c r="C151" s="150" t="str">
        <f t="shared" ca="1" si="28"/>
        <v/>
      </c>
      <c r="D151" s="159" t="str">
        <f t="shared" ca="1" si="29"/>
        <v/>
      </c>
      <c r="E151" s="190"/>
      <c r="F151" s="191"/>
      <c r="G151" s="168" t="str">
        <f t="shared" si="34"/>
        <v/>
      </c>
      <c r="H151" s="166" t="str">
        <f t="shared" si="35"/>
        <v/>
      </c>
      <c r="I151" s="173" t="str">
        <f t="shared" si="36"/>
        <v/>
      </c>
      <c r="J151" s="163" t="str">
        <f>IF(B151&gt;0,ROUNDUP(VLOOKUP(B151,G011B!$B:$AD,28,0),1),"")</f>
        <v/>
      </c>
      <c r="K151" s="163" t="str">
        <f t="shared" si="32"/>
        <v/>
      </c>
      <c r="L151" s="164" t="str">
        <f>IF(B151&lt;&gt;"",VLOOKUP(B151,G011B!$B:$AZ,43,0),"")</f>
        <v/>
      </c>
      <c r="M151" s="165" t="str">
        <f t="shared" si="33"/>
        <v/>
      </c>
    </row>
    <row r="152" spans="1:14" ht="20.05" customHeight="1" x14ac:dyDescent="0.35">
      <c r="A152" s="18">
        <v>93</v>
      </c>
      <c r="B152" s="195"/>
      <c r="C152" s="150" t="str">
        <f t="shared" ca="1" si="28"/>
        <v/>
      </c>
      <c r="D152" s="159" t="str">
        <f t="shared" ca="1" si="29"/>
        <v/>
      </c>
      <c r="E152" s="190"/>
      <c r="F152" s="191"/>
      <c r="G152" s="168" t="str">
        <f t="shared" si="34"/>
        <v/>
      </c>
      <c r="H152" s="166" t="str">
        <f t="shared" si="35"/>
        <v/>
      </c>
      <c r="I152" s="173" t="str">
        <f t="shared" si="36"/>
        <v/>
      </c>
      <c r="J152" s="163" t="str">
        <f>IF(B152&gt;0,ROUNDUP(VLOOKUP(B152,G011B!$B:$AD,28,0),1),"")</f>
        <v/>
      </c>
      <c r="K152" s="163" t="str">
        <f t="shared" si="32"/>
        <v/>
      </c>
      <c r="L152" s="164" t="str">
        <f>IF(B152&lt;&gt;"",VLOOKUP(B152,G011B!$B:$AZ,43,0),"")</f>
        <v/>
      </c>
      <c r="M152" s="165" t="str">
        <f t="shared" si="33"/>
        <v/>
      </c>
    </row>
    <row r="153" spans="1:14" ht="20.05" customHeight="1" x14ac:dyDescent="0.35">
      <c r="A153" s="18">
        <v>94</v>
      </c>
      <c r="B153" s="195"/>
      <c r="C153" s="150" t="str">
        <f t="shared" ca="1" si="28"/>
        <v/>
      </c>
      <c r="D153" s="159" t="str">
        <f t="shared" ca="1" si="29"/>
        <v/>
      </c>
      <c r="E153" s="190"/>
      <c r="F153" s="191"/>
      <c r="G153" s="168" t="str">
        <f t="shared" si="34"/>
        <v/>
      </c>
      <c r="H153" s="166" t="str">
        <f t="shared" si="35"/>
        <v/>
      </c>
      <c r="I153" s="173" t="str">
        <f t="shared" si="36"/>
        <v/>
      </c>
      <c r="J153" s="163" t="str">
        <f>IF(B153&gt;0,ROUNDUP(VLOOKUP(B153,G011B!$B:$AD,28,0),1),"")</f>
        <v/>
      </c>
      <c r="K153" s="163" t="str">
        <f t="shared" si="32"/>
        <v/>
      </c>
      <c r="L153" s="164" t="str">
        <f>IF(B153&lt;&gt;"",VLOOKUP(B153,G011B!$B:$AZ,43,0),"")</f>
        <v/>
      </c>
      <c r="M153" s="165" t="str">
        <f t="shared" si="33"/>
        <v/>
      </c>
    </row>
    <row r="154" spans="1:14" ht="20.05" customHeight="1" x14ac:dyDescent="0.35">
      <c r="A154" s="18">
        <v>95</v>
      </c>
      <c r="B154" s="195"/>
      <c r="C154" s="150" t="str">
        <f t="shared" ca="1" si="28"/>
        <v/>
      </c>
      <c r="D154" s="159" t="str">
        <f t="shared" ca="1" si="29"/>
        <v/>
      </c>
      <c r="E154" s="190"/>
      <c r="F154" s="191"/>
      <c r="G154" s="168" t="str">
        <f t="shared" si="34"/>
        <v/>
      </c>
      <c r="H154" s="166" t="str">
        <f t="shared" si="35"/>
        <v/>
      </c>
      <c r="I154" s="173" t="str">
        <f t="shared" si="36"/>
        <v/>
      </c>
      <c r="J154" s="163" t="str">
        <f>IF(B154&gt;0,ROUNDUP(VLOOKUP(B154,G011B!$B:$AD,28,0),1),"")</f>
        <v/>
      </c>
      <c r="K154" s="163" t="str">
        <f t="shared" si="32"/>
        <v/>
      </c>
      <c r="L154" s="164" t="str">
        <f>IF(B154&lt;&gt;"",VLOOKUP(B154,G011B!$B:$AZ,43,0),"")</f>
        <v/>
      </c>
      <c r="M154" s="165" t="str">
        <f t="shared" si="33"/>
        <v/>
      </c>
    </row>
    <row r="155" spans="1:14" ht="20.05" customHeight="1" x14ac:dyDescent="0.35">
      <c r="A155" s="18">
        <v>96</v>
      </c>
      <c r="B155" s="195"/>
      <c r="C155" s="150" t="str">
        <f t="shared" ca="1" si="28"/>
        <v/>
      </c>
      <c r="D155" s="159" t="str">
        <f t="shared" ca="1" si="29"/>
        <v/>
      </c>
      <c r="E155" s="190"/>
      <c r="F155" s="191"/>
      <c r="G155" s="168" t="str">
        <f t="shared" si="34"/>
        <v/>
      </c>
      <c r="H155" s="166" t="str">
        <f t="shared" si="35"/>
        <v/>
      </c>
      <c r="I155" s="173" t="str">
        <f t="shared" si="36"/>
        <v/>
      </c>
      <c r="J155" s="163" t="str">
        <f>IF(B155&gt;0,ROUNDUP(VLOOKUP(B155,G011B!$B:$AD,28,0),1),"")</f>
        <v/>
      </c>
      <c r="K155" s="163" t="str">
        <f t="shared" si="32"/>
        <v/>
      </c>
      <c r="L155" s="164" t="str">
        <f>IF(B155&lt;&gt;"",VLOOKUP(B155,G011B!$B:$AZ,43,0),"")</f>
        <v/>
      </c>
      <c r="M155" s="165" t="str">
        <f t="shared" si="33"/>
        <v/>
      </c>
    </row>
    <row r="156" spans="1:14" ht="20.05" customHeight="1" x14ac:dyDescent="0.35">
      <c r="A156" s="18">
        <v>97</v>
      </c>
      <c r="B156" s="195"/>
      <c r="C156" s="150" t="str">
        <f t="shared" ca="1" si="28"/>
        <v/>
      </c>
      <c r="D156" s="159" t="str">
        <f t="shared" ca="1" si="29"/>
        <v/>
      </c>
      <c r="E156" s="190"/>
      <c r="F156" s="191"/>
      <c r="G156" s="168" t="str">
        <f t="shared" si="34"/>
        <v/>
      </c>
      <c r="H156" s="166" t="str">
        <f t="shared" si="35"/>
        <v/>
      </c>
      <c r="I156" s="173" t="str">
        <f t="shared" si="36"/>
        <v/>
      </c>
      <c r="J156" s="163" t="str">
        <f>IF(B156&gt;0,ROUNDUP(VLOOKUP(B156,G011B!$B:$AD,28,0),1),"")</f>
        <v/>
      </c>
      <c r="K156" s="163" t="str">
        <f t="shared" si="32"/>
        <v/>
      </c>
      <c r="L156" s="164" t="str">
        <f>IF(B156&lt;&gt;"",VLOOKUP(B156,G011B!$B:$AZ,43,0),"")</f>
        <v/>
      </c>
      <c r="M156" s="165" t="str">
        <f t="shared" si="33"/>
        <v/>
      </c>
    </row>
    <row r="157" spans="1:14" ht="20.05" customHeight="1" x14ac:dyDescent="0.35">
      <c r="A157" s="18">
        <v>98</v>
      </c>
      <c r="B157" s="195"/>
      <c r="C157" s="150" t="str">
        <f t="shared" ca="1" si="28"/>
        <v/>
      </c>
      <c r="D157" s="159" t="str">
        <f t="shared" ca="1" si="29"/>
        <v/>
      </c>
      <c r="E157" s="190"/>
      <c r="F157" s="191"/>
      <c r="G157" s="168" t="str">
        <f t="shared" si="34"/>
        <v/>
      </c>
      <c r="H157" s="166" t="str">
        <f t="shared" si="35"/>
        <v/>
      </c>
      <c r="I157" s="173" t="str">
        <f t="shared" si="36"/>
        <v/>
      </c>
      <c r="J157" s="163" t="str">
        <f>IF(B157&gt;0,ROUNDUP(VLOOKUP(B157,G011B!$B:$AD,28,0),1),"")</f>
        <v/>
      </c>
      <c r="K157" s="163" t="str">
        <f t="shared" si="32"/>
        <v/>
      </c>
      <c r="L157" s="164" t="str">
        <f>IF(B157&lt;&gt;"",VLOOKUP(B157,G011B!$B:$AZ,43,0),"")</f>
        <v/>
      </c>
      <c r="M157" s="165" t="str">
        <f t="shared" si="33"/>
        <v/>
      </c>
    </row>
    <row r="158" spans="1:14" ht="20.05" customHeight="1" x14ac:dyDescent="0.35">
      <c r="A158" s="18">
        <v>99</v>
      </c>
      <c r="B158" s="195"/>
      <c r="C158" s="150" t="str">
        <f t="shared" ca="1" si="28"/>
        <v/>
      </c>
      <c r="D158" s="159" t="str">
        <f t="shared" ca="1" si="29"/>
        <v/>
      </c>
      <c r="E158" s="190"/>
      <c r="F158" s="191"/>
      <c r="G158" s="168" t="str">
        <f t="shared" si="34"/>
        <v/>
      </c>
      <c r="H158" s="166" t="str">
        <f t="shared" si="35"/>
        <v/>
      </c>
      <c r="I158" s="173" t="str">
        <f t="shared" si="36"/>
        <v/>
      </c>
      <c r="J158" s="163" t="str">
        <f>IF(B158&gt;0,ROUNDUP(VLOOKUP(B158,G011B!$B:$AD,28,0),1),"")</f>
        <v/>
      </c>
      <c r="K158" s="163" t="str">
        <f t="shared" si="32"/>
        <v/>
      </c>
      <c r="L158" s="164" t="str">
        <f>IF(B158&lt;&gt;"",VLOOKUP(B158,G011B!$B:$AZ,43,0),"")</f>
        <v/>
      </c>
      <c r="M158" s="165" t="str">
        <f t="shared" si="33"/>
        <v/>
      </c>
    </row>
    <row r="159" spans="1:14" ht="20.05" customHeight="1" thickBot="1" x14ac:dyDescent="0.4">
      <c r="A159" s="94">
        <v>100</v>
      </c>
      <c r="B159" s="196"/>
      <c r="C159" s="160" t="str">
        <f t="shared" ca="1" si="28"/>
        <v/>
      </c>
      <c r="D159" s="161" t="str">
        <f t="shared" ca="1" si="29"/>
        <v/>
      </c>
      <c r="E159" s="192"/>
      <c r="F159" s="193"/>
      <c r="G159" s="169" t="str">
        <f t="shared" si="34"/>
        <v/>
      </c>
      <c r="H159" s="176" t="str">
        <f t="shared" si="35"/>
        <v/>
      </c>
      <c r="I159" s="174" t="str">
        <f t="shared" si="36"/>
        <v/>
      </c>
      <c r="J159" s="163" t="str">
        <f>IF(B159&gt;0,ROUNDUP(VLOOKUP(B159,G011B!$B:$AD,28,0),1),"")</f>
        <v/>
      </c>
      <c r="K159" s="163" t="str">
        <f t="shared" si="32"/>
        <v/>
      </c>
      <c r="L159" s="164" t="str">
        <f>IF(B159&lt;&gt;"",VLOOKUP(B159,G011B!$B:$AZ,43,0),"")</f>
        <v/>
      </c>
      <c r="M159" s="165" t="str">
        <f t="shared" si="33"/>
        <v/>
      </c>
    </row>
    <row r="160" spans="1:14" ht="20.05" customHeight="1" thickBot="1" x14ac:dyDescent="0.4">
      <c r="A160" s="427" t="s">
        <v>51</v>
      </c>
      <c r="B160" s="427"/>
      <c r="C160" s="427"/>
      <c r="D160" s="427"/>
      <c r="E160" s="427"/>
      <c r="F160" s="427"/>
      <c r="G160" s="171">
        <f>SUM(G140:G159)</f>
        <v>0</v>
      </c>
      <c r="H160" s="231"/>
      <c r="I160" s="171">
        <f>IF(C138=C105,SUM(I140:I159)+I127,SUM(I140:I159))</f>
        <v>0</v>
      </c>
      <c r="N160" s="156">
        <f>IF(COUNTA(E140:F159)&gt;0,1,0)</f>
        <v>0</v>
      </c>
    </row>
    <row r="161" spans="1:18" ht="20.05" customHeight="1" thickBot="1" x14ac:dyDescent="0.4">
      <c r="A161" s="422" t="s">
        <v>89</v>
      </c>
      <c r="B161" s="422"/>
      <c r="C161" s="422"/>
      <c r="D161" s="422"/>
      <c r="E161" s="171">
        <f>SUM(G:G)/2</f>
        <v>0</v>
      </c>
      <c r="F161" s="423"/>
      <c r="G161" s="423"/>
      <c r="H161" s="423"/>
      <c r="I161" s="171">
        <f>SUM(I140:I159)+I128</f>
        <v>0</v>
      </c>
    </row>
    <row r="162" spans="1:18" x14ac:dyDescent="0.35">
      <c r="A162" s="425" t="s">
        <v>169</v>
      </c>
      <c r="B162" s="425"/>
      <c r="C162" s="425"/>
      <c r="D162" s="425"/>
      <c r="E162" s="425"/>
      <c r="F162" s="425"/>
      <c r="G162" s="425"/>
      <c r="H162" s="425"/>
      <c r="I162" s="425"/>
    </row>
    <row r="164" spans="1:18" x14ac:dyDescent="0.35">
      <c r="A164" s="307" t="s">
        <v>46</v>
      </c>
      <c r="B164" s="308">
        <f ca="1">imzatirihi</f>
        <v>45653</v>
      </c>
      <c r="C164" s="307" t="s">
        <v>48</v>
      </c>
      <c r="D164" s="309" t="str">
        <f>IF(kurulusyetkilisi&gt;0,kurulusyetkilisi,"")</f>
        <v/>
      </c>
      <c r="F164" s="307"/>
      <c r="G164" s="310"/>
      <c r="H164" s="50"/>
      <c r="M164" s="23"/>
      <c r="N164" s="114"/>
      <c r="O164" s="114"/>
    </row>
    <row r="165" spans="1:18" x14ac:dyDescent="0.35">
      <c r="A165" s="311"/>
      <c r="B165" s="311"/>
      <c r="C165" s="424" t="s">
        <v>49</v>
      </c>
      <c r="D165" s="424"/>
      <c r="E165" s="441"/>
      <c r="F165" s="441"/>
      <c r="G165" s="274"/>
      <c r="H165" s="26"/>
      <c r="M165" s="23"/>
      <c r="N165" s="114"/>
      <c r="O165" s="114"/>
    </row>
    <row r="166" spans="1:18" x14ac:dyDescent="0.35">
      <c r="A166" s="419" t="s">
        <v>83</v>
      </c>
      <c r="B166" s="419"/>
      <c r="C166" s="419"/>
      <c r="D166" s="419"/>
      <c r="E166" s="419"/>
      <c r="F166" s="419"/>
      <c r="G166" s="419"/>
      <c r="H166" s="419"/>
      <c r="I166" s="419"/>
    </row>
    <row r="167" spans="1:18" x14ac:dyDescent="0.35">
      <c r="A167" s="392" t="str">
        <f>IF(Yil&gt;0,CONCATENATE(Yil," yılına aittir."),"")</f>
        <v/>
      </c>
      <c r="B167" s="392"/>
      <c r="C167" s="392"/>
      <c r="D167" s="392"/>
      <c r="E167" s="392"/>
      <c r="F167" s="392"/>
      <c r="G167" s="392"/>
      <c r="H167" s="392"/>
      <c r="I167" s="392"/>
    </row>
    <row r="168" spans="1:18" ht="19.7" thickBot="1" x14ac:dyDescent="0.4">
      <c r="A168" s="430" t="s">
        <v>93</v>
      </c>
      <c r="B168" s="430"/>
      <c r="C168" s="430"/>
      <c r="D168" s="430"/>
      <c r="E168" s="430"/>
      <c r="F168" s="430"/>
      <c r="G168" s="430"/>
      <c r="H168" s="430"/>
      <c r="I168" s="430"/>
    </row>
    <row r="169" spans="1:18" ht="19.7" thickBot="1" x14ac:dyDescent="0.4">
      <c r="A169" s="407" t="s">
        <v>1</v>
      </c>
      <c r="B169" s="421"/>
      <c r="C169" s="394" t="str">
        <f>IF(ProjeNo&gt;0,ProjeNo,"")</f>
        <v/>
      </c>
      <c r="D169" s="395"/>
      <c r="E169" s="395"/>
      <c r="F169" s="395"/>
      <c r="G169" s="395"/>
      <c r="H169" s="395"/>
      <c r="I169" s="396"/>
    </row>
    <row r="170" spans="1:18" ht="19.7" thickBot="1" x14ac:dyDescent="0.4">
      <c r="A170" s="426" t="s">
        <v>12</v>
      </c>
      <c r="B170" s="408"/>
      <c r="C170" s="404" t="str">
        <f>IF(ProjeAdi&gt;0,ProjeAdi,"")</f>
        <v/>
      </c>
      <c r="D170" s="405"/>
      <c r="E170" s="405"/>
      <c r="F170" s="405"/>
      <c r="G170" s="405"/>
      <c r="H170" s="405"/>
      <c r="I170" s="406"/>
    </row>
    <row r="171" spans="1:18" ht="19.7" thickBot="1" x14ac:dyDescent="0.4">
      <c r="A171" s="407" t="s">
        <v>140</v>
      </c>
      <c r="B171" s="421"/>
      <c r="C171" s="96">
        <v>6</v>
      </c>
      <c r="D171" s="428" t="s">
        <v>185</v>
      </c>
      <c r="E171" s="428"/>
      <c r="F171" s="428"/>
      <c r="G171" s="428"/>
      <c r="H171" s="428"/>
      <c r="I171" s="429"/>
    </row>
    <row r="172" spans="1:18" s="8" customFormat="1" ht="29.25" thickBot="1" x14ac:dyDescent="0.3">
      <c r="A172" s="6" t="s">
        <v>7</v>
      </c>
      <c r="B172" s="6" t="s">
        <v>8</v>
      </c>
      <c r="C172" s="6" t="s">
        <v>73</v>
      </c>
      <c r="D172" s="6" t="s">
        <v>10</v>
      </c>
      <c r="E172" s="6" t="s">
        <v>84</v>
      </c>
      <c r="F172" s="6" t="s">
        <v>85</v>
      </c>
      <c r="G172" s="6" t="s">
        <v>86</v>
      </c>
      <c r="H172" s="6" t="s">
        <v>87</v>
      </c>
      <c r="I172" s="6" t="s">
        <v>88</v>
      </c>
      <c r="J172" s="296" t="s">
        <v>94</v>
      </c>
      <c r="K172" s="296" t="s">
        <v>95</v>
      </c>
      <c r="L172" s="296" t="s">
        <v>85</v>
      </c>
      <c r="M172" s="22"/>
      <c r="N172" s="113"/>
      <c r="O172" s="113"/>
      <c r="P172" s="113"/>
      <c r="Q172" s="113"/>
      <c r="R172" s="113"/>
    </row>
    <row r="173" spans="1:18" x14ac:dyDescent="0.35">
      <c r="A173" s="18">
        <v>101</v>
      </c>
      <c r="B173" s="194"/>
      <c r="C173" s="157" t="str">
        <f t="shared" ref="C173:C192" ca="1" si="37">IF(B173&lt;&gt;"",VLOOKUP(B173,INDIRECT(PersonelTablo),2,0),"")</f>
        <v/>
      </c>
      <c r="D173" s="158" t="str">
        <f t="shared" ref="D173:D192" ca="1" si="38">IF(B173&lt;&gt;"",VLOOKUP(B173,INDIRECT(PersonelTablo),3,0),"")</f>
        <v/>
      </c>
      <c r="E173" s="188"/>
      <c r="F173" s="189"/>
      <c r="G173" s="167" t="str">
        <f t="shared" ref="G173:G192" si="39">IF(AND(B173&lt;&gt;"",L173&gt;=F173),E173*F173,"")</f>
        <v/>
      </c>
      <c r="H173" s="166" t="str">
        <f t="shared" ref="H173:H192" si="40">IF(B173&lt;&gt;"",VLOOKUP(B173,G011CTablo,14,0),"")</f>
        <v/>
      </c>
      <c r="I173" s="173" t="str">
        <f>IF(AND(B173&lt;&gt;"",J173&gt;=K173,L173&gt;0),G173*H173,"")</f>
        <v/>
      </c>
      <c r="J173" s="163" t="str">
        <f>IF(B173&gt;0,ROUNDUP(VLOOKUP(B173,G011B!$B:$AD,28,0),1),"")</f>
        <v/>
      </c>
      <c r="K173" s="163" t="str">
        <f t="shared" ref="K173:K192" si="41">IF(B173&gt;0,SUMIF($B:$B,B173,$G:$G),"")</f>
        <v/>
      </c>
      <c r="L173" s="164" t="str">
        <f>IF(B173&lt;&gt;"",VLOOKUP(B173,G011B!$B:$AZ,43,0),"")</f>
        <v/>
      </c>
      <c r="M173" s="165" t="str">
        <f t="shared" ref="M173:M192" si="42">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8" x14ac:dyDescent="0.35">
      <c r="A174" s="18">
        <v>102</v>
      </c>
      <c r="B174" s="195"/>
      <c r="C174" s="150" t="str">
        <f t="shared" ca="1" si="37"/>
        <v/>
      </c>
      <c r="D174" s="159" t="str">
        <f t="shared" ca="1" si="38"/>
        <v/>
      </c>
      <c r="E174" s="190"/>
      <c r="F174" s="191"/>
      <c r="G174" s="168" t="str">
        <f t="shared" si="39"/>
        <v/>
      </c>
      <c r="H174" s="166" t="str">
        <f t="shared" si="40"/>
        <v/>
      </c>
      <c r="I174" s="173" t="str">
        <f t="shared" ref="I174:I192" si="43">IF(AND(B174&lt;&gt;"",J174&gt;=K174,L174&gt;0),G174*H174,"")</f>
        <v/>
      </c>
      <c r="J174" s="163" t="str">
        <f>IF(B174&gt;0,ROUNDUP(VLOOKUP(B174,G011B!$B:$AD,28,0),1),"")</f>
        <v/>
      </c>
      <c r="K174" s="163" t="str">
        <f t="shared" si="41"/>
        <v/>
      </c>
      <c r="L174" s="164" t="str">
        <f>IF(B174&lt;&gt;"",VLOOKUP(B174,G011B!$B:$AZ,43,0),"")</f>
        <v/>
      </c>
      <c r="M174" s="165" t="str">
        <f t="shared" si="42"/>
        <v/>
      </c>
    </row>
    <row r="175" spans="1:18" x14ac:dyDescent="0.35">
      <c r="A175" s="18">
        <v>103</v>
      </c>
      <c r="B175" s="195"/>
      <c r="C175" s="150" t="str">
        <f t="shared" ca="1" si="37"/>
        <v/>
      </c>
      <c r="D175" s="159" t="str">
        <f t="shared" ca="1" si="38"/>
        <v/>
      </c>
      <c r="E175" s="190"/>
      <c r="F175" s="191"/>
      <c r="G175" s="168" t="str">
        <f t="shared" si="39"/>
        <v/>
      </c>
      <c r="H175" s="166" t="str">
        <f t="shared" si="40"/>
        <v/>
      </c>
      <c r="I175" s="173" t="str">
        <f t="shared" si="43"/>
        <v/>
      </c>
      <c r="J175" s="163" t="str">
        <f>IF(B175&gt;0,ROUNDUP(VLOOKUP(B175,G011B!$B:$AD,28,0),1),"")</f>
        <v/>
      </c>
      <c r="K175" s="163" t="str">
        <f t="shared" si="41"/>
        <v/>
      </c>
      <c r="L175" s="164" t="str">
        <f>IF(B175&lt;&gt;"",VLOOKUP(B175,G011B!$B:$AZ,43,0),"")</f>
        <v/>
      </c>
      <c r="M175" s="165" t="str">
        <f t="shared" si="42"/>
        <v/>
      </c>
    </row>
    <row r="176" spans="1:18" x14ac:dyDescent="0.35">
      <c r="A176" s="18">
        <v>104</v>
      </c>
      <c r="B176" s="195"/>
      <c r="C176" s="150" t="str">
        <f t="shared" ca="1" si="37"/>
        <v/>
      </c>
      <c r="D176" s="159" t="str">
        <f t="shared" ca="1" si="38"/>
        <v/>
      </c>
      <c r="E176" s="190"/>
      <c r="F176" s="191"/>
      <c r="G176" s="168" t="str">
        <f t="shared" si="39"/>
        <v/>
      </c>
      <c r="H176" s="166" t="str">
        <f t="shared" si="40"/>
        <v/>
      </c>
      <c r="I176" s="173" t="str">
        <f t="shared" si="43"/>
        <v/>
      </c>
      <c r="J176" s="163" t="str">
        <f>IF(B176&gt;0,ROUNDUP(VLOOKUP(B176,G011B!$B:$AD,28,0),1),"")</f>
        <v/>
      </c>
      <c r="K176" s="163" t="str">
        <f t="shared" si="41"/>
        <v/>
      </c>
      <c r="L176" s="164" t="str">
        <f>IF(B176&lt;&gt;"",VLOOKUP(B176,G011B!$B:$AZ,43,0),"")</f>
        <v/>
      </c>
      <c r="M176" s="165" t="str">
        <f t="shared" si="42"/>
        <v/>
      </c>
    </row>
    <row r="177" spans="1:13" x14ac:dyDescent="0.35">
      <c r="A177" s="18">
        <v>105</v>
      </c>
      <c r="B177" s="195"/>
      <c r="C177" s="150" t="str">
        <f t="shared" ca="1" si="37"/>
        <v/>
      </c>
      <c r="D177" s="159" t="str">
        <f t="shared" ca="1" si="38"/>
        <v/>
      </c>
      <c r="E177" s="190"/>
      <c r="F177" s="191"/>
      <c r="G177" s="168" t="str">
        <f t="shared" si="39"/>
        <v/>
      </c>
      <c r="H177" s="166" t="str">
        <f t="shared" si="40"/>
        <v/>
      </c>
      <c r="I177" s="173" t="str">
        <f t="shared" si="43"/>
        <v/>
      </c>
      <c r="J177" s="163" t="str">
        <f>IF(B177&gt;0,ROUNDUP(VLOOKUP(B177,G011B!$B:$AD,28,0),1),"")</f>
        <v/>
      </c>
      <c r="K177" s="163" t="str">
        <f t="shared" si="41"/>
        <v/>
      </c>
      <c r="L177" s="164" t="str">
        <f>IF(B177&lt;&gt;"",VLOOKUP(B177,G011B!$B:$AZ,43,0),"")</f>
        <v/>
      </c>
      <c r="M177" s="165" t="str">
        <f t="shared" si="42"/>
        <v/>
      </c>
    </row>
    <row r="178" spans="1:13" x14ac:dyDescent="0.35">
      <c r="A178" s="18">
        <v>106</v>
      </c>
      <c r="B178" s="195"/>
      <c r="C178" s="150" t="str">
        <f t="shared" ca="1" si="37"/>
        <v/>
      </c>
      <c r="D178" s="159" t="str">
        <f t="shared" ca="1" si="38"/>
        <v/>
      </c>
      <c r="E178" s="190"/>
      <c r="F178" s="191"/>
      <c r="G178" s="168" t="str">
        <f t="shared" si="39"/>
        <v/>
      </c>
      <c r="H178" s="166" t="str">
        <f t="shared" si="40"/>
        <v/>
      </c>
      <c r="I178" s="173" t="str">
        <f t="shared" si="43"/>
        <v/>
      </c>
      <c r="J178" s="163" t="str">
        <f>IF(B178&gt;0,ROUNDUP(VLOOKUP(B178,G011B!$B:$AD,28,0),1),"")</f>
        <v/>
      </c>
      <c r="K178" s="163" t="str">
        <f t="shared" si="41"/>
        <v/>
      </c>
      <c r="L178" s="164" t="str">
        <f>IF(B178&lt;&gt;"",VLOOKUP(B178,G011B!$B:$AZ,43,0),"")</f>
        <v/>
      </c>
      <c r="M178" s="165" t="str">
        <f t="shared" si="42"/>
        <v/>
      </c>
    </row>
    <row r="179" spans="1:13" x14ac:dyDescent="0.35">
      <c r="A179" s="18">
        <v>107</v>
      </c>
      <c r="B179" s="195"/>
      <c r="C179" s="150" t="str">
        <f t="shared" ca="1" si="37"/>
        <v/>
      </c>
      <c r="D179" s="159" t="str">
        <f t="shared" ca="1" si="38"/>
        <v/>
      </c>
      <c r="E179" s="190"/>
      <c r="F179" s="191"/>
      <c r="G179" s="168" t="str">
        <f t="shared" si="39"/>
        <v/>
      </c>
      <c r="H179" s="166" t="str">
        <f t="shared" si="40"/>
        <v/>
      </c>
      <c r="I179" s="173" t="str">
        <f t="shared" si="43"/>
        <v/>
      </c>
      <c r="J179" s="163" t="str">
        <f>IF(B179&gt;0,ROUNDUP(VLOOKUP(B179,G011B!$B:$AD,28,0),1),"")</f>
        <v/>
      </c>
      <c r="K179" s="163" t="str">
        <f t="shared" si="41"/>
        <v/>
      </c>
      <c r="L179" s="164" t="str">
        <f>IF(B179&lt;&gt;"",VLOOKUP(B179,G011B!$B:$AZ,43,0),"")</f>
        <v/>
      </c>
      <c r="M179" s="165" t="str">
        <f t="shared" si="42"/>
        <v/>
      </c>
    </row>
    <row r="180" spans="1:13" x14ac:dyDescent="0.35">
      <c r="A180" s="18">
        <v>108</v>
      </c>
      <c r="B180" s="195"/>
      <c r="C180" s="150" t="str">
        <f t="shared" ca="1" si="37"/>
        <v/>
      </c>
      <c r="D180" s="159" t="str">
        <f t="shared" ca="1" si="38"/>
        <v/>
      </c>
      <c r="E180" s="190"/>
      <c r="F180" s="191"/>
      <c r="G180" s="168" t="str">
        <f t="shared" si="39"/>
        <v/>
      </c>
      <c r="H180" s="166" t="str">
        <f t="shared" si="40"/>
        <v/>
      </c>
      <c r="I180" s="173" t="str">
        <f t="shared" si="43"/>
        <v/>
      </c>
      <c r="J180" s="163" t="str">
        <f>IF(B180&gt;0,ROUNDUP(VLOOKUP(B180,G011B!$B:$AD,28,0),1),"")</f>
        <v/>
      </c>
      <c r="K180" s="163" t="str">
        <f t="shared" si="41"/>
        <v/>
      </c>
      <c r="L180" s="164" t="str">
        <f>IF(B180&lt;&gt;"",VLOOKUP(B180,G011B!$B:$AZ,43,0),"")</f>
        <v/>
      </c>
      <c r="M180" s="165" t="str">
        <f t="shared" si="42"/>
        <v/>
      </c>
    </row>
    <row r="181" spans="1:13" x14ac:dyDescent="0.35">
      <c r="A181" s="18">
        <v>109</v>
      </c>
      <c r="B181" s="195"/>
      <c r="C181" s="150" t="str">
        <f t="shared" ca="1" si="37"/>
        <v/>
      </c>
      <c r="D181" s="159" t="str">
        <f t="shared" ca="1" si="38"/>
        <v/>
      </c>
      <c r="E181" s="190"/>
      <c r="F181" s="191"/>
      <c r="G181" s="168" t="str">
        <f t="shared" si="39"/>
        <v/>
      </c>
      <c r="H181" s="166" t="str">
        <f t="shared" si="40"/>
        <v/>
      </c>
      <c r="I181" s="173" t="str">
        <f t="shared" si="43"/>
        <v/>
      </c>
      <c r="J181" s="163" t="str">
        <f>IF(B181&gt;0,ROUNDUP(VLOOKUP(B181,G011B!$B:$AD,28,0),1),"")</f>
        <v/>
      </c>
      <c r="K181" s="163" t="str">
        <f t="shared" si="41"/>
        <v/>
      </c>
      <c r="L181" s="164" t="str">
        <f>IF(B181&lt;&gt;"",VLOOKUP(B181,G011B!$B:$AZ,43,0),"")</f>
        <v/>
      </c>
      <c r="M181" s="165" t="str">
        <f t="shared" si="42"/>
        <v/>
      </c>
    </row>
    <row r="182" spans="1:13" x14ac:dyDescent="0.35">
      <c r="A182" s="18">
        <v>110</v>
      </c>
      <c r="B182" s="195"/>
      <c r="C182" s="150" t="str">
        <f t="shared" ca="1" si="37"/>
        <v/>
      </c>
      <c r="D182" s="159" t="str">
        <f t="shared" ca="1" si="38"/>
        <v/>
      </c>
      <c r="E182" s="190"/>
      <c r="F182" s="191"/>
      <c r="G182" s="168" t="str">
        <f t="shared" si="39"/>
        <v/>
      </c>
      <c r="H182" s="166" t="str">
        <f t="shared" si="40"/>
        <v/>
      </c>
      <c r="I182" s="173" t="str">
        <f t="shared" si="43"/>
        <v/>
      </c>
      <c r="J182" s="163" t="str">
        <f>IF(B182&gt;0,ROUNDUP(VLOOKUP(B182,G011B!$B:$AD,28,0),1),"")</f>
        <v/>
      </c>
      <c r="K182" s="163" t="str">
        <f t="shared" si="41"/>
        <v/>
      </c>
      <c r="L182" s="164" t="str">
        <f>IF(B182&lt;&gt;"",VLOOKUP(B182,G011B!$B:$AZ,43,0),"")</f>
        <v/>
      </c>
      <c r="M182" s="165" t="str">
        <f t="shared" si="42"/>
        <v/>
      </c>
    </row>
    <row r="183" spans="1:13" x14ac:dyDescent="0.35">
      <c r="A183" s="18">
        <v>111</v>
      </c>
      <c r="B183" s="195"/>
      <c r="C183" s="150" t="str">
        <f t="shared" ca="1" si="37"/>
        <v/>
      </c>
      <c r="D183" s="159" t="str">
        <f t="shared" ca="1" si="38"/>
        <v/>
      </c>
      <c r="E183" s="190"/>
      <c r="F183" s="191"/>
      <c r="G183" s="168" t="str">
        <f t="shared" si="39"/>
        <v/>
      </c>
      <c r="H183" s="166" t="str">
        <f t="shared" si="40"/>
        <v/>
      </c>
      <c r="I183" s="173" t="str">
        <f t="shared" si="43"/>
        <v/>
      </c>
      <c r="J183" s="163" t="str">
        <f>IF(B183&gt;0,ROUNDUP(VLOOKUP(B183,G011B!$B:$AD,28,0),1),"")</f>
        <v/>
      </c>
      <c r="K183" s="163" t="str">
        <f t="shared" si="41"/>
        <v/>
      </c>
      <c r="L183" s="164" t="str">
        <f>IF(B183&lt;&gt;"",VLOOKUP(B183,G011B!$B:$AZ,43,0),"")</f>
        <v/>
      </c>
      <c r="M183" s="165" t="str">
        <f t="shared" si="42"/>
        <v/>
      </c>
    </row>
    <row r="184" spans="1:13" x14ac:dyDescent="0.35">
      <c r="A184" s="18">
        <v>112</v>
      </c>
      <c r="B184" s="195"/>
      <c r="C184" s="150" t="str">
        <f t="shared" ca="1" si="37"/>
        <v/>
      </c>
      <c r="D184" s="159" t="str">
        <f t="shared" ca="1" si="38"/>
        <v/>
      </c>
      <c r="E184" s="190"/>
      <c r="F184" s="191"/>
      <c r="G184" s="168" t="str">
        <f t="shared" si="39"/>
        <v/>
      </c>
      <c r="H184" s="166" t="str">
        <f t="shared" si="40"/>
        <v/>
      </c>
      <c r="I184" s="173" t="str">
        <f t="shared" si="43"/>
        <v/>
      </c>
      <c r="J184" s="163" t="str">
        <f>IF(B184&gt;0,ROUNDUP(VLOOKUP(B184,G011B!$B:$AD,28,0),1),"")</f>
        <v/>
      </c>
      <c r="K184" s="163" t="str">
        <f t="shared" si="41"/>
        <v/>
      </c>
      <c r="L184" s="164" t="str">
        <f>IF(B184&lt;&gt;"",VLOOKUP(B184,G011B!$B:$AZ,43,0),"")</f>
        <v/>
      </c>
      <c r="M184" s="165" t="str">
        <f t="shared" si="42"/>
        <v/>
      </c>
    </row>
    <row r="185" spans="1:13" x14ac:dyDescent="0.35">
      <c r="A185" s="18">
        <v>113</v>
      </c>
      <c r="B185" s="195"/>
      <c r="C185" s="150" t="str">
        <f t="shared" ca="1" si="37"/>
        <v/>
      </c>
      <c r="D185" s="159" t="str">
        <f t="shared" ca="1" si="38"/>
        <v/>
      </c>
      <c r="E185" s="190"/>
      <c r="F185" s="191"/>
      <c r="G185" s="168" t="str">
        <f t="shared" si="39"/>
        <v/>
      </c>
      <c r="H185" s="166" t="str">
        <f t="shared" si="40"/>
        <v/>
      </c>
      <c r="I185" s="173" t="str">
        <f t="shared" si="43"/>
        <v/>
      </c>
      <c r="J185" s="163" t="str">
        <f>IF(B185&gt;0,ROUNDUP(VLOOKUP(B185,G011B!$B:$AD,28,0),1),"")</f>
        <v/>
      </c>
      <c r="K185" s="163" t="str">
        <f t="shared" si="41"/>
        <v/>
      </c>
      <c r="L185" s="164" t="str">
        <f>IF(B185&lt;&gt;"",VLOOKUP(B185,G011B!$B:$AZ,43,0),"")</f>
        <v/>
      </c>
      <c r="M185" s="165" t="str">
        <f t="shared" si="42"/>
        <v/>
      </c>
    </row>
    <row r="186" spans="1:13" x14ac:dyDescent="0.35">
      <c r="A186" s="18">
        <v>114</v>
      </c>
      <c r="B186" s="195"/>
      <c r="C186" s="150" t="str">
        <f t="shared" ca="1" si="37"/>
        <v/>
      </c>
      <c r="D186" s="159" t="str">
        <f t="shared" ca="1" si="38"/>
        <v/>
      </c>
      <c r="E186" s="190"/>
      <c r="F186" s="191"/>
      <c r="G186" s="168" t="str">
        <f t="shared" si="39"/>
        <v/>
      </c>
      <c r="H186" s="166" t="str">
        <f t="shared" si="40"/>
        <v/>
      </c>
      <c r="I186" s="173" t="str">
        <f t="shared" si="43"/>
        <v/>
      </c>
      <c r="J186" s="163" t="str">
        <f>IF(B186&gt;0,ROUNDUP(VLOOKUP(B186,G011B!$B:$AD,28,0),1),"")</f>
        <v/>
      </c>
      <c r="K186" s="163" t="str">
        <f t="shared" si="41"/>
        <v/>
      </c>
      <c r="L186" s="164" t="str">
        <f>IF(B186&lt;&gt;"",VLOOKUP(B186,G011B!$B:$AZ,43,0),"")</f>
        <v/>
      </c>
      <c r="M186" s="165" t="str">
        <f t="shared" si="42"/>
        <v/>
      </c>
    </row>
    <row r="187" spans="1:13" x14ac:dyDescent="0.35">
      <c r="A187" s="18">
        <v>115</v>
      </c>
      <c r="B187" s="195"/>
      <c r="C187" s="150" t="str">
        <f t="shared" ca="1" si="37"/>
        <v/>
      </c>
      <c r="D187" s="159" t="str">
        <f t="shared" ca="1" si="38"/>
        <v/>
      </c>
      <c r="E187" s="190"/>
      <c r="F187" s="191"/>
      <c r="G187" s="168" t="str">
        <f t="shared" si="39"/>
        <v/>
      </c>
      <c r="H187" s="166" t="str">
        <f t="shared" si="40"/>
        <v/>
      </c>
      <c r="I187" s="173" t="str">
        <f t="shared" si="43"/>
        <v/>
      </c>
      <c r="J187" s="163" t="str">
        <f>IF(B187&gt;0,ROUNDUP(VLOOKUP(B187,G011B!$B:$AD,28,0),1),"")</f>
        <v/>
      </c>
      <c r="K187" s="163" t="str">
        <f t="shared" si="41"/>
        <v/>
      </c>
      <c r="L187" s="164" t="str">
        <f>IF(B187&lt;&gt;"",VLOOKUP(B187,G011B!$B:$AZ,43,0),"")</f>
        <v/>
      </c>
      <c r="M187" s="165" t="str">
        <f t="shared" si="42"/>
        <v/>
      </c>
    </row>
    <row r="188" spans="1:13" x14ac:dyDescent="0.35">
      <c r="A188" s="18">
        <v>116</v>
      </c>
      <c r="B188" s="195"/>
      <c r="C188" s="150" t="str">
        <f t="shared" ca="1" si="37"/>
        <v/>
      </c>
      <c r="D188" s="159" t="str">
        <f t="shared" ca="1" si="38"/>
        <v/>
      </c>
      <c r="E188" s="190"/>
      <c r="F188" s="191"/>
      <c r="G188" s="168" t="str">
        <f t="shared" si="39"/>
        <v/>
      </c>
      <c r="H188" s="166" t="str">
        <f t="shared" si="40"/>
        <v/>
      </c>
      <c r="I188" s="173" t="str">
        <f t="shared" si="43"/>
        <v/>
      </c>
      <c r="J188" s="163" t="str">
        <f>IF(B188&gt;0,ROUNDUP(VLOOKUP(B188,G011B!$B:$AD,28,0),1),"")</f>
        <v/>
      </c>
      <c r="K188" s="163" t="str">
        <f t="shared" si="41"/>
        <v/>
      </c>
      <c r="L188" s="164" t="str">
        <f>IF(B188&lt;&gt;"",VLOOKUP(B188,G011B!$B:$AZ,43,0),"")</f>
        <v/>
      </c>
      <c r="M188" s="165" t="str">
        <f t="shared" si="42"/>
        <v/>
      </c>
    </row>
    <row r="189" spans="1:13" x14ac:dyDescent="0.35">
      <c r="A189" s="18">
        <v>117</v>
      </c>
      <c r="B189" s="195"/>
      <c r="C189" s="150" t="str">
        <f t="shared" ca="1" si="37"/>
        <v/>
      </c>
      <c r="D189" s="159" t="str">
        <f t="shared" ca="1" si="38"/>
        <v/>
      </c>
      <c r="E189" s="190"/>
      <c r="F189" s="191"/>
      <c r="G189" s="168" t="str">
        <f t="shared" si="39"/>
        <v/>
      </c>
      <c r="H189" s="166" t="str">
        <f t="shared" si="40"/>
        <v/>
      </c>
      <c r="I189" s="173" t="str">
        <f t="shared" si="43"/>
        <v/>
      </c>
      <c r="J189" s="163" t="str">
        <f>IF(B189&gt;0,ROUNDUP(VLOOKUP(B189,G011B!$B:$AD,28,0),1),"")</f>
        <v/>
      </c>
      <c r="K189" s="163" t="str">
        <f t="shared" si="41"/>
        <v/>
      </c>
      <c r="L189" s="164" t="str">
        <f>IF(B189&lt;&gt;"",VLOOKUP(B189,G011B!$B:$AZ,43,0),"")</f>
        <v/>
      </c>
      <c r="M189" s="165" t="str">
        <f t="shared" si="42"/>
        <v/>
      </c>
    </row>
    <row r="190" spans="1:13" x14ac:dyDescent="0.35">
      <c r="A190" s="18">
        <v>118</v>
      </c>
      <c r="B190" s="195"/>
      <c r="C190" s="150" t="str">
        <f t="shared" ca="1" si="37"/>
        <v/>
      </c>
      <c r="D190" s="159" t="str">
        <f t="shared" ca="1" si="38"/>
        <v/>
      </c>
      <c r="E190" s="190"/>
      <c r="F190" s="191"/>
      <c r="G190" s="168" t="str">
        <f t="shared" si="39"/>
        <v/>
      </c>
      <c r="H190" s="166" t="str">
        <f t="shared" si="40"/>
        <v/>
      </c>
      <c r="I190" s="173" t="str">
        <f t="shared" si="43"/>
        <v/>
      </c>
      <c r="J190" s="163" t="str">
        <f>IF(B190&gt;0,ROUNDUP(VLOOKUP(B190,G011B!$B:$AD,28,0),1),"")</f>
        <v/>
      </c>
      <c r="K190" s="163" t="str">
        <f t="shared" si="41"/>
        <v/>
      </c>
      <c r="L190" s="164" t="str">
        <f>IF(B190&lt;&gt;"",VLOOKUP(B190,G011B!$B:$AZ,43,0),"")</f>
        <v/>
      </c>
      <c r="M190" s="165" t="str">
        <f t="shared" si="42"/>
        <v/>
      </c>
    </row>
    <row r="191" spans="1:13" x14ac:dyDescent="0.35">
      <c r="A191" s="18">
        <v>119</v>
      </c>
      <c r="B191" s="195"/>
      <c r="C191" s="150" t="str">
        <f t="shared" ca="1" si="37"/>
        <v/>
      </c>
      <c r="D191" s="159" t="str">
        <f t="shared" ca="1" si="38"/>
        <v/>
      </c>
      <c r="E191" s="190"/>
      <c r="F191" s="191"/>
      <c r="G191" s="168" t="str">
        <f t="shared" si="39"/>
        <v/>
      </c>
      <c r="H191" s="166" t="str">
        <f t="shared" si="40"/>
        <v/>
      </c>
      <c r="I191" s="173" t="str">
        <f t="shared" si="43"/>
        <v/>
      </c>
      <c r="J191" s="163" t="str">
        <f>IF(B191&gt;0,ROUNDUP(VLOOKUP(B191,G011B!$B:$AD,28,0),1),"")</f>
        <v/>
      </c>
      <c r="K191" s="163" t="str">
        <f t="shared" si="41"/>
        <v/>
      </c>
      <c r="L191" s="164" t="str">
        <f>IF(B191&lt;&gt;"",VLOOKUP(B191,G011B!$B:$AZ,43,0),"")</f>
        <v/>
      </c>
      <c r="M191" s="165" t="str">
        <f t="shared" si="42"/>
        <v/>
      </c>
    </row>
    <row r="192" spans="1:13" ht="19.7" thickBot="1" x14ac:dyDescent="0.4">
      <c r="A192" s="94">
        <v>120</v>
      </c>
      <c r="B192" s="196"/>
      <c r="C192" s="160" t="str">
        <f t="shared" ca="1" si="37"/>
        <v/>
      </c>
      <c r="D192" s="161" t="str">
        <f t="shared" ca="1" si="38"/>
        <v/>
      </c>
      <c r="E192" s="192"/>
      <c r="F192" s="193"/>
      <c r="G192" s="169" t="str">
        <f t="shared" si="39"/>
        <v/>
      </c>
      <c r="H192" s="176" t="str">
        <f t="shared" si="40"/>
        <v/>
      </c>
      <c r="I192" s="174" t="str">
        <f t="shared" si="43"/>
        <v/>
      </c>
      <c r="J192" s="163" t="str">
        <f>IF(B192&gt;0,ROUNDUP(VLOOKUP(B192,G011B!$B:$AD,28,0),1),"")</f>
        <v/>
      </c>
      <c r="K192" s="163" t="str">
        <f t="shared" si="41"/>
        <v/>
      </c>
      <c r="L192" s="164" t="str">
        <f>IF(B192&lt;&gt;"",VLOOKUP(B192,G011B!$B:$AZ,43,0),"")</f>
        <v/>
      </c>
      <c r="M192" s="165" t="str">
        <f t="shared" si="42"/>
        <v/>
      </c>
    </row>
    <row r="193" spans="1:18" ht="19.7" thickBot="1" x14ac:dyDescent="0.4">
      <c r="A193" s="427" t="s">
        <v>51</v>
      </c>
      <c r="B193" s="427"/>
      <c r="C193" s="427"/>
      <c r="D193" s="427"/>
      <c r="E193" s="427"/>
      <c r="F193" s="427"/>
      <c r="G193" s="171">
        <f>SUM(G173:G192)</f>
        <v>0</v>
      </c>
      <c r="H193" s="231"/>
      <c r="I193" s="171">
        <f>IF(C171=C138,SUM(I173:I192)+I160,SUM(I173:I192))</f>
        <v>0</v>
      </c>
      <c r="N193" s="156">
        <f>IF(COUNTA(E173:F192)&gt;0,1,0)</f>
        <v>0</v>
      </c>
    </row>
    <row r="194" spans="1:18" ht="19.7" thickBot="1" x14ac:dyDescent="0.4">
      <c r="A194" s="422" t="s">
        <v>89</v>
      </c>
      <c r="B194" s="422"/>
      <c r="C194" s="422"/>
      <c r="D194" s="422"/>
      <c r="E194" s="171">
        <f>SUM(G:G)/2</f>
        <v>0</v>
      </c>
      <c r="F194" s="423"/>
      <c r="G194" s="423"/>
      <c r="H194" s="423"/>
      <c r="I194" s="171">
        <f>SUM(I173:I192)+I161</f>
        <v>0</v>
      </c>
    </row>
    <row r="195" spans="1:18" x14ac:dyDescent="0.35">
      <c r="A195" s="425" t="s">
        <v>169</v>
      </c>
      <c r="B195" s="425"/>
      <c r="C195" s="425"/>
      <c r="D195" s="425"/>
      <c r="E195" s="425"/>
      <c r="F195" s="425"/>
      <c r="G195" s="425"/>
      <c r="H195" s="425"/>
      <c r="I195" s="425"/>
    </row>
    <row r="197" spans="1:18" x14ac:dyDescent="0.35">
      <c r="A197" s="307" t="s">
        <v>46</v>
      </c>
      <c r="B197" s="308">
        <f ca="1">imzatirihi</f>
        <v>45653</v>
      </c>
      <c r="C197" s="307" t="s">
        <v>48</v>
      </c>
      <c r="D197" s="309" t="str">
        <f>IF(kurulusyetkilisi&gt;0,kurulusyetkilisi,"")</f>
        <v/>
      </c>
      <c r="F197" s="307"/>
      <c r="G197" s="310"/>
      <c r="H197" s="50"/>
      <c r="M197" s="23"/>
      <c r="N197" s="114"/>
      <c r="O197" s="114"/>
    </row>
    <row r="198" spans="1:18" x14ac:dyDescent="0.35">
      <c r="A198" s="311"/>
      <c r="B198" s="311"/>
      <c r="C198" s="424" t="s">
        <v>49</v>
      </c>
      <c r="D198" s="424"/>
      <c r="E198" s="441"/>
      <c r="F198" s="441"/>
      <c r="G198" s="274"/>
      <c r="H198" s="26"/>
      <c r="M198" s="23"/>
      <c r="N198" s="114"/>
      <c r="O198" s="114"/>
    </row>
    <row r="199" spans="1:18" x14ac:dyDescent="0.35">
      <c r="A199" s="419" t="s">
        <v>83</v>
      </c>
      <c r="B199" s="419"/>
      <c r="C199" s="419"/>
      <c r="D199" s="419"/>
      <c r="E199" s="419"/>
      <c r="F199" s="419"/>
      <c r="G199" s="419"/>
      <c r="H199" s="419"/>
      <c r="I199" s="419"/>
    </row>
    <row r="200" spans="1:18" x14ac:dyDescent="0.35">
      <c r="A200" s="392" t="str">
        <f>IF(Yil&gt;0,CONCATENATE(Yil," yılına aittir."),"")</f>
        <v/>
      </c>
      <c r="B200" s="392"/>
      <c r="C200" s="392"/>
      <c r="D200" s="392"/>
      <c r="E200" s="392"/>
      <c r="F200" s="392"/>
      <c r="G200" s="392"/>
      <c r="H200" s="392"/>
      <c r="I200" s="392"/>
    </row>
    <row r="201" spans="1:18" ht="19.7" thickBot="1" x14ac:dyDescent="0.4">
      <c r="A201" s="430" t="s">
        <v>93</v>
      </c>
      <c r="B201" s="430"/>
      <c r="C201" s="430"/>
      <c r="D201" s="430"/>
      <c r="E201" s="430"/>
      <c r="F201" s="430"/>
      <c r="G201" s="430"/>
      <c r="H201" s="430"/>
      <c r="I201" s="430"/>
    </row>
    <row r="202" spans="1:18" ht="19.7" thickBot="1" x14ac:dyDescent="0.4">
      <c r="A202" s="407" t="s">
        <v>1</v>
      </c>
      <c r="B202" s="421"/>
      <c r="C202" s="394" t="str">
        <f>IF(ProjeNo&gt;0,ProjeNo,"")</f>
        <v/>
      </c>
      <c r="D202" s="395"/>
      <c r="E202" s="395"/>
      <c r="F202" s="395"/>
      <c r="G202" s="395"/>
      <c r="H202" s="395"/>
      <c r="I202" s="396"/>
    </row>
    <row r="203" spans="1:18" ht="19.7" thickBot="1" x14ac:dyDescent="0.4">
      <c r="A203" s="426" t="s">
        <v>12</v>
      </c>
      <c r="B203" s="408"/>
      <c r="C203" s="404" t="str">
        <f>IF(ProjeAdi&gt;0,ProjeAdi,"")</f>
        <v/>
      </c>
      <c r="D203" s="405"/>
      <c r="E203" s="405"/>
      <c r="F203" s="405"/>
      <c r="G203" s="405"/>
      <c r="H203" s="405"/>
      <c r="I203" s="406"/>
    </row>
    <row r="204" spans="1:18" ht="19.7" thickBot="1" x14ac:dyDescent="0.4">
      <c r="A204" s="407" t="s">
        <v>140</v>
      </c>
      <c r="B204" s="421"/>
      <c r="C204" s="96">
        <v>7</v>
      </c>
      <c r="D204" s="428" t="s">
        <v>185</v>
      </c>
      <c r="E204" s="428"/>
      <c r="F204" s="428"/>
      <c r="G204" s="428"/>
      <c r="H204" s="428"/>
      <c r="I204" s="429"/>
    </row>
    <row r="205" spans="1:18" s="8" customFormat="1" ht="29.25" thickBot="1" x14ac:dyDescent="0.3">
      <c r="A205" s="6" t="s">
        <v>7</v>
      </c>
      <c r="B205" s="6" t="s">
        <v>8</v>
      </c>
      <c r="C205" s="6" t="s">
        <v>73</v>
      </c>
      <c r="D205" s="6" t="s">
        <v>10</v>
      </c>
      <c r="E205" s="6" t="s">
        <v>84</v>
      </c>
      <c r="F205" s="6" t="s">
        <v>85</v>
      </c>
      <c r="G205" s="6" t="s">
        <v>86</v>
      </c>
      <c r="H205" s="6" t="s">
        <v>87</v>
      </c>
      <c r="I205" s="6" t="s">
        <v>88</v>
      </c>
      <c r="J205" s="296" t="s">
        <v>94</v>
      </c>
      <c r="K205" s="296" t="s">
        <v>95</v>
      </c>
      <c r="L205" s="296" t="s">
        <v>85</v>
      </c>
      <c r="M205" s="22"/>
      <c r="N205" s="113"/>
      <c r="O205" s="113"/>
      <c r="P205" s="113"/>
      <c r="Q205" s="113"/>
      <c r="R205" s="113"/>
    </row>
    <row r="206" spans="1:18" x14ac:dyDescent="0.35">
      <c r="A206" s="18">
        <v>121</v>
      </c>
      <c r="B206" s="194"/>
      <c r="C206" s="157" t="str">
        <f t="shared" ref="C206:C225" ca="1" si="44">IF(B206&lt;&gt;"",VLOOKUP(B206,INDIRECT(PersonelTablo),2,0),"")</f>
        <v/>
      </c>
      <c r="D206" s="158" t="str">
        <f t="shared" ref="D206:D225" ca="1" si="45">IF(B206&lt;&gt;"",VLOOKUP(B206,INDIRECT(PersonelTablo),3,0),"")</f>
        <v/>
      </c>
      <c r="E206" s="188"/>
      <c r="F206" s="189"/>
      <c r="G206" s="167" t="str">
        <f t="shared" ref="G206:G225" si="46">IF(AND(B206&lt;&gt;"",L206&gt;=F206),E206*F206,"")</f>
        <v/>
      </c>
      <c r="H206" s="166" t="str">
        <f t="shared" ref="H206:H225" si="47">IF(B206&lt;&gt;"",VLOOKUP(B206,G011CTablo,14,0),"")</f>
        <v/>
      </c>
      <c r="I206" s="173" t="str">
        <f>IF(AND(B206&lt;&gt;"",J206&gt;=K206,L206&gt;0),G206*H206,"")</f>
        <v/>
      </c>
      <c r="J206" s="163" t="str">
        <f>IF(B206&gt;0,ROUNDUP(VLOOKUP(B206,G011B!$B:$AD,28,0),1),"")</f>
        <v/>
      </c>
      <c r="K206" s="163" t="str">
        <f t="shared" ref="K206:K225" si="48">IF(B206&gt;0,SUMIF($B:$B,B206,$G:$G),"")</f>
        <v/>
      </c>
      <c r="L206" s="164" t="str">
        <f>IF(B206&lt;&gt;"",VLOOKUP(B206,G011B!$B:$AZ,43,0),"")</f>
        <v/>
      </c>
      <c r="M206" s="165" t="str">
        <f t="shared" ref="M206:M225" si="49">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8" x14ac:dyDescent="0.35">
      <c r="A207" s="18">
        <v>122</v>
      </c>
      <c r="B207" s="195"/>
      <c r="C207" s="150" t="str">
        <f t="shared" ca="1" si="44"/>
        <v/>
      </c>
      <c r="D207" s="159" t="str">
        <f t="shared" ca="1" si="45"/>
        <v/>
      </c>
      <c r="E207" s="190"/>
      <c r="F207" s="191"/>
      <c r="G207" s="168" t="str">
        <f t="shared" si="46"/>
        <v/>
      </c>
      <c r="H207" s="166" t="str">
        <f t="shared" si="47"/>
        <v/>
      </c>
      <c r="I207" s="173" t="str">
        <f t="shared" ref="I207:I225" si="50">IF(AND(B207&lt;&gt;"",J207&gt;=K207,L207&gt;0),G207*H207,"")</f>
        <v/>
      </c>
      <c r="J207" s="163" t="str">
        <f>IF(B207&gt;0,ROUNDUP(VLOOKUP(B207,G011B!$B:$AD,28,0),1),"")</f>
        <v/>
      </c>
      <c r="K207" s="163" t="str">
        <f t="shared" si="48"/>
        <v/>
      </c>
      <c r="L207" s="164" t="str">
        <f>IF(B207&lt;&gt;"",VLOOKUP(B207,G011B!$B:$AZ,43,0),"")</f>
        <v/>
      </c>
      <c r="M207" s="165" t="str">
        <f t="shared" si="49"/>
        <v/>
      </c>
    </row>
    <row r="208" spans="1:18" x14ac:dyDescent="0.35">
      <c r="A208" s="18">
        <v>123</v>
      </c>
      <c r="B208" s="195"/>
      <c r="C208" s="150" t="str">
        <f t="shared" ca="1" si="44"/>
        <v/>
      </c>
      <c r="D208" s="159" t="str">
        <f t="shared" ca="1" si="45"/>
        <v/>
      </c>
      <c r="E208" s="190"/>
      <c r="F208" s="191"/>
      <c r="G208" s="168" t="str">
        <f t="shared" si="46"/>
        <v/>
      </c>
      <c r="H208" s="166" t="str">
        <f t="shared" si="47"/>
        <v/>
      </c>
      <c r="I208" s="173" t="str">
        <f t="shared" si="50"/>
        <v/>
      </c>
      <c r="J208" s="163" t="str">
        <f>IF(B208&gt;0,ROUNDUP(VLOOKUP(B208,G011B!$B:$AD,28,0),1),"")</f>
        <v/>
      </c>
      <c r="K208" s="163" t="str">
        <f t="shared" si="48"/>
        <v/>
      </c>
      <c r="L208" s="164" t="str">
        <f>IF(B208&lt;&gt;"",VLOOKUP(B208,G011B!$B:$AZ,43,0),"")</f>
        <v/>
      </c>
      <c r="M208" s="165" t="str">
        <f t="shared" si="49"/>
        <v/>
      </c>
    </row>
    <row r="209" spans="1:13" x14ac:dyDescent="0.35">
      <c r="A209" s="18">
        <v>124</v>
      </c>
      <c r="B209" s="195"/>
      <c r="C209" s="150" t="str">
        <f t="shared" ca="1" si="44"/>
        <v/>
      </c>
      <c r="D209" s="159" t="str">
        <f t="shared" ca="1" si="45"/>
        <v/>
      </c>
      <c r="E209" s="190"/>
      <c r="F209" s="191"/>
      <c r="G209" s="168" t="str">
        <f t="shared" si="46"/>
        <v/>
      </c>
      <c r="H209" s="166" t="str">
        <f t="shared" si="47"/>
        <v/>
      </c>
      <c r="I209" s="173" t="str">
        <f t="shared" si="50"/>
        <v/>
      </c>
      <c r="J209" s="163" t="str">
        <f>IF(B209&gt;0,ROUNDUP(VLOOKUP(B209,G011B!$B:$AD,28,0),1),"")</f>
        <v/>
      </c>
      <c r="K209" s="163" t="str">
        <f t="shared" si="48"/>
        <v/>
      </c>
      <c r="L209" s="164" t="str">
        <f>IF(B209&lt;&gt;"",VLOOKUP(B209,G011B!$B:$AZ,43,0),"")</f>
        <v/>
      </c>
      <c r="M209" s="165" t="str">
        <f t="shared" si="49"/>
        <v/>
      </c>
    </row>
    <row r="210" spans="1:13" x14ac:dyDescent="0.35">
      <c r="A210" s="18">
        <v>125</v>
      </c>
      <c r="B210" s="195"/>
      <c r="C210" s="150" t="str">
        <f t="shared" ca="1" si="44"/>
        <v/>
      </c>
      <c r="D210" s="159" t="str">
        <f t="shared" ca="1" si="45"/>
        <v/>
      </c>
      <c r="E210" s="190"/>
      <c r="F210" s="191"/>
      <c r="G210" s="168" t="str">
        <f t="shared" si="46"/>
        <v/>
      </c>
      <c r="H210" s="166" t="str">
        <f t="shared" si="47"/>
        <v/>
      </c>
      <c r="I210" s="173" t="str">
        <f t="shared" si="50"/>
        <v/>
      </c>
      <c r="J210" s="163" t="str">
        <f>IF(B210&gt;0,ROUNDUP(VLOOKUP(B210,G011B!$B:$AD,28,0),1),"")</f>
        <v/>
      </c>
      <c r="K210" s="163" t="str">
        <f t="shared" si="48"/>
        <v/>
      </c>
      <c r="L210" s="164" t="str">
        <f>IF(B210&lt;&gt;"",VLOOKUP(B210,G011B!$B:$AZ,43,0),"")</f>
        <v/>
      </c>
      <c r="M210" s="165" t="str">
        <f t="shared" si="49"/>
        <v/>
      </c>
    </row>
    <row r="211" spans="1:13" x14ac:dyDescent="0.35">
      <c r="A211" s="18">
        <v>126</v>
      </c>
      <c r="B211" s="195"/>
      <c r="C211" s="150" t="str">
        <f t="shared" ca="1" si="44"/>
        <v/>
      </c>
      <c r="D211" s="159" t="str">
        <f t="shared" ca="1" si="45"/>
        <v/>
      </c>
      <c r="E211" s="190"/>
      <c r="F211" s="191"/>
      <c r="G211" s="168" t="str">
        <f t="shared" si="46"/>
        <v/>
      </c>
      <c r="H211" s="166" t="str">
        <f t="shared" si="47"/>
        <v/>
      </c>
      <c r="I211" s="173" t="str">
        <f t="shared" si="50"/>
        <v/>
      </c>
      <c r="J211" s="163" t="str">
        <f>IF(B211&gt;0,ROUNDUP(VLOOKUP(B211,G011B!$B:$AD,28,0),1),"")</f>
        <v/>
      </c>
      <c r="K211" s="163" t="str">
        <f t="shared" si="48"/>
        <v/>
      </c>
      <c r="L211" s="164" t="str">
        <f>IF(B211&lt;&gt;"",VLOOKUP(B211,G011B!$B:$AZ,43,0),"")</f>
        <v/>
      </c>
      <c r="M211" s="165" t="str">
        <f t="shared" si="49"/>
        <v/>
      </c>
    </row>
    <row r="212" spans="1:13" x14ac:dyDescent="0.35">
      <c r="A212" s="18">
        <v>127</v>
      </c>
      <c r="B212" s="195"/>
      <c r="C212" s="150" t="str">
        <f t="shared" ca="1" si="44"/>
        <v/>
      </c>
      <c r="D212" s="159" t="str">
        <f t="shared" ca="1" si="45"/>
        <v/>
      </c>
      <c r="E212" s="190"/>
      <c r="F212" s="191"/>
      <c r="G212" s="168" t="str">
        <f t="shared" si="46"/>
        <v/>
      </c>
      <c r="H212" s="166" t="str">
        <f t="shared" si="47"/>
        <v/>
      </c>
      <c r="I212" s="173" t="str">
        <f t="shared" si="50"/>
        <v/>
      </c>
      <c r="J212" s="163" t="str">
        <f>IF(B212&gt;0,ROUNDUP(VLOOKUP(B212,G011B!$B:$AD,28,0),1),"")</f>
        <v/>
      </c>
      <c r="K212" s="163" t="str">
        <f t="shared" si="48"/>
        <v/>
      </c>
      <c r="L212" s="164" t="str">
        <f>IF(B212&lt;&gt;"",VLOOKUP(B212,G011B!$B:$AZ,43,0),"")</f>
        <v/>
      </c>
      <c r="M212" s="165" t="str">
        <f t="shared" si="49"/>
        <v/>
      </c>
    </row>
    <row r="213" spans="1:13" x14ac:dyDescent="0.35">
      <c r="A213" s="18">
        <v>128</v>
      </c>
      <c r="B213" s="195"/>
      <c r="C213" s="150" t="str">
        <f t="shared" ca="1" si="44"/>
        <v/>
      </c>
      <c r="D213" s="159" t="str">
        <f t="shared" ca="1" si="45"/>
        <v/>
      </c>
      <c r="E213" s="190"/>
      <c r="F213" s="191"/>
      <c r="G213" s="168" t="str">
        <f t="shared" si="46"/>
        <v/>
      </c>
      <c r="H213" s="166" t="str">
        <f t="shared" si="47"/>
        <v/>
      </c>
      <c r="I213" s="173" t="str">
        <f t="shared" si="50"/>
        <v/>
      </c>
      <c r="J213" s="163" t="str">
        <f>IF(B213&gt;0,ROUNDUP(VLOOKUP(B213,G011B!$B:$AD,28,0),1),"")</f>
        <v/>
      </c>
      <c r="K213" s="163" t="str">
        <f t="shared" si="48"/>
        <v/>
      </c>
      <c r="L213" s="164" t="str">
        <f>IF(B213&lt;&gt;"",VLOOKUP(B213,G011B!$B:$AZ,43,0),"")</f>
        <v/>
      </c>
      <c r="M213" s="165" t="str">
        <f t="shared" si="49"/>
        <v/>
      </c>
    </row>
    <row r="214" spans="1:13" x14ac:dyDescent="0.35">
      <c r="A214" s="18">
        <v>129</v>
      </c>
      <c r="B214" s="195"/>
      <c r="C214" s="150" t="str">
        <f t="shared" ca="1" si="44"/>
        <v/>
      </c>
      <c r="D214" s="159" t="str">
        <f t="shared" ca="1" si="45"/>
        <v/>
      </c>
      <c r="E214" s="190"/>
      <c r="F214" s="191"/>
      <c r="G214" s="168" t="str">
        <f t="shared" si="46"/>
        <v/>
      </c>
      <c r="H214" s="166" t="str">
        <f t="shared" si="47"/>
        <v/>
      </c>
      <c r="I214" s="173" t="str">
        <f t="shared" si="50"/>
        <v/>
      </c>
      <c r="J214" s="163" t="str">
        <f>IF(B214&gt;0,ROUNDUP(VLOOKUP(B214,G011B!$B:$AD,28,0),1),"")</f>
        <v/>
      </c>
      <c r="K214" s="163" t="str">
        <f t="shared" si="48"/>
        <v/>
      </c>
      <c r="L214" s="164" t="str">
        <f>IF(B214&lt;&gt;"",VLOOKUP(B214,G011B!$B:$AZ,43,0),"")</f>
        <v/>
      </c>
      <c r="M214" s="165" t="str">
        <f t="shared" si="49"/>
        <v/>
      </c>
    </row>
    <row r="215" spans="1:13" x14ac:dyDescent="0.35">
      <c r="A215" s="18">
        <v>130</v>
      </c>
      <c r="B215" s="195"/>
      <c r="C215" s="150" t="str">
        <f t="shared" ca="1" si="44"/>
        <v/>
      </c>
      <c r="D215" s="159" t="str">
        <f t="shared" ca="1" si="45"/>
        <v/>
      </c>
      <c r="E215" s="190"/>
      <c r="F215" s="191"/>
      <c r="G215" s="168" t="str">
        <f t="shared" si="46"/>
        <v/>
      </c>
      <c r="H215" s="166" t="str">
        <f t="shared" si="47"/>
        <v/>
      </c>
      <c r="I215" s="173" t="str">
        <f t="shared" si="50"/>
        <v/>
      </c>
      <c r="J215" s="163" t="str">
        <f>IF(B215&gt;0,ROUNDUP(VLOOKUP(B215,G011B!$B:$AD,28,0),1),"")</f>
        <v/>
      </c>
      <c r="K215" s="163" t="str">
        <f t="shared" si="48"/>
        <v/>
      </c>
      <c r="L215" s="164" t="str">
        <f>IF(B215&lt;&gt;"",VLOOKUP(B215,G011B!$B:$AZ,43,0),"")</f>
        <v/>
      </c>
      <c r="M215" s="165" t="str">
        <f t="shared" si="49"/>
        <v/>
      </c>
    </row>
    <row r="216" spans="1:13" x14ac:dyDescent="0.35">
      <c r="A216" s="18">
        <v>131</v>
      </c>
      <c r="B216" s="195"/>
      <c r="C216" s="150" t="str">
        <f t="shared" ca="1" si="44"/>
        <v/>
      </c>
      <c r="D216" s="159" t="str">
        <f t="shared" ca="1" si="45"/>
        <v/>
      </c>
      <c r="E216" s="190"/>
      <c r="F216" s="191"/>
      <c r="G216" s="168" t="str">
        <f t="shared" si="46"/>
        <v/>
      </c>
      <c r="H216" s="166" t="str">
        <f t="shared" si="47"/>
        <v/>
      </c>
      <c r="I216" s="173" t="str">
        <f t="shared" si="50"/>
        <v/>
      </c>
      <c r="J216" s="163" t="str">
        <f>IF(B216&gt;0,ROUNDUP(VLOOKUP(B216,G011B!$B:$AD,28,0),1),"")</f>
        <v/>
      </c>
      <c r="K216" s="163" t="str">
        <f t="shared" si="48"/>
        <v/>
      </c>
      <c r="L216" s="164" t="str">
        <f>IF(B216&lt;&gt;"",VLOOKUP(B216,G011B!$B:$AZ,43,0),"")</f>
        <v/>
      </c>
      <c r="M216" s="165" t="str">
        <f t="shared" si="49"/>
        <v/>
      </c>
    </row>
    <row r="217" spans="1:13" x14ac:dyDescent="0.35">
      <c r="A217" s="18">
        <v>132</v>
      </c>
      <c r="B217" s="195"/>
      <c r="C217" s="150" t="str">
        <f t="shared" ca="1" si="44"/>
        <v/>
      </c>
      <c r="D217" s="159" t="str">
        <f t="shared" ca="1" si="45"/>
        <v/>
      </c>
      <c r="E217" s="190"/>
      <c r="F217" s="191"/>
      <c r="G217" s="168" t="str">
        <f t="shared" si="46"/>
        <v/>
      </c>
      <c r="H217" s="166" t="str">
        <f t="shared" si="47"/>
        <v/>
      </c>
      <c r="I217" s="173" t="str">
        <f t="shared" si="50"/>
        <v/>
      </c>
      <c r="J217" s="163" t="str">
        <f>IF(B217&gt;0,ROUNDUP(VLOOKUP(B217,G011B!$B:$AD,28,0),1),"")</f>
        <v/>
      </c>
      <c r="K217" s="163" t="str">
        <f t="shared" si="48"/>
        <v/>
      </c>
      <c r="L217" s="164" t="str">
        <f>IF(B217&lt;&gt;"",VLOOKUP(B217,G011B!$B:$AZ,43,0),"")</f>
        <v/>
      </c>
      <c r="M217" s="165" t="str">
        <f t="shared" si="49"/>
        <v/>
      </c>
    </row>
    <row r="218" spans="1:13" x14ac:dyDescent="0.35">
      <c r="A218" s="18">
        <v>133</v>
      </c>
      <c r="B218" s="195"/>
      <c r="C218" s="150" t="str">
        <f t="shared" ca="1" si="44"/>
        <v/>
      </c>
      <c r="D218" s="159" t="str">
        <f t="shared" ca="1" si="45"/>
        <v/>
      </c>
      <c r="E218" s="190"/>
      <c r="F218" s="191"/>
      <c r="G218" s="168" t="str">
        <f t="shared" si="46"/>
        <v/>
      </c>
      <c r="H218" s="166" t="str">
        <f t="shared" si="47"/>
        <v/>
      </c>
      <c r="I218" s="173" t="str">
        <f t="shared" si="50"/>
        <v/>
      </c>
      <c r="J218" s="163" t="str">
        <f>IF(B218&gt;0,ROUNDUP(VLOOKUP(B218,G011B!$B:$AD,28,0),1),"")</f>
        <v/>
      </c>
      <c r="K218" s="163" t="str">
        <f t="shared" si="48"/>
        <v/>
      </c>
      <c r="L218" s="164" t="str">
        <f>IF(B218&lt;&gt;"",VLOOKUP(B218,G011B!$B:$AZ,43,0),"")</f>
        <v/>
      </c>
      <c r="M218" s="165" t="str">
        <f t="shared" si="49"/>
        <v/>
      </c>
    </row>
    <row r="219" spans="1:13" x14ac:dyDescent="0.35">
      <c r="A219" s="18">
        <v>134</v>
      </c>
      <c r="B219" s="195"/>
      <c r="C219" s="150" t="str">
        <f t="shared" ca="1" si="44"/>
        <v/>
      </c>
      <c r="D219" s="159" t="str">
        <f t="shared" ca="1" si="45"/>
        <v/>
      </c>
      <c r="E219" s="190"/>
      <c r="F219" s="191"/>
      <c r="G219" s="168" t="str">
        <f t="shared" si="46"/>
        <v/>
      </c>
      <c r="H219" s="166" t="str">
        <f t="shared" si="47"/>
        <v/>
      </c>
      <c r="I219" s="173" t="str">
        <f t="shared" si="50"/>
        <v/>
      </c>
      <c r="J219" s="163" t="str">
        <f>IF(B219&gt;0,ROUNDUP(VLOOKUP(B219,G011B!$B:$AD,28,0),1),"")</f>
        <v/>
      </c>
      <c r="K219" s="163" t="str">
        <f t="shared" si="48"/>
        <v/>
      </c>
      <c r="L219" s="164" t="str">
        <f>IF(B219&lt;&gt;"",VLOOKUP(B219,G011B!$B:$AZ,43,0),"")</f>
        <v/>
      </c>
      <c r="M219" s="165" t="str">
        <f t="shared" si="49"/>
        <v/>
      </c>
    </row>
    <row r="220" spans="1:13" x14ac:dyDescent="0.35">
      <c r="A220" s="18">
        <v>135</v>
      </c>
      <c r="B220" s="195"/>
      <c r="C220" s="150" t="str">
        <f t="shared" ca="1" si="44"/>
        <v/>
      </c>
      <c r="D220" s="159" t="str">
        <f t="shared" ca="1" si="45"/>
        <v/>
      </c>
      <c r="E220" s="190"/>
      <c r="F220" s="191"/>
      <c r="G220" s="168" t="str">
        <f t="shared" si="46"/>
        <v/>
      </c>
      <c r="H220" s="166" t="str">
        <f t="shared" si="47"/>
        <v/>
      </c>
      <c r="I220" s="173" t="str">
        <f t="shared" si="50"/>
        <v/>
      </c>
      <c r="J220" s="163" t="str">
        <f>IF(B220&gt;0,ROUNDUP(VLOOKUP(B220,G011B!$B:$AD,28,0),1),"")</f>
        <v/>
      </c>
      <c r="K220" s="163" t="str">
        <f t="shared" si="48"/>
        <v/>
      </c>
      <c r="L220" s="164" t="str">
        <f>IF(B220&lt;&gt;"",VLOOKUP(B220,G011B!$B:$AZ,43,0),"")</f>
        <v/>
      </c>
      <c r="M220" s="165" t="str">
        <f t="shared" si="49"/>
        <v/>
      </c>
    </row>
    <row r="221" spans="1:13" x14ac:dyDescent="0.35">
      <c r="A221" s="18">
        <v>136</v>
      </c>
      <c r="B221" s="195"/>
      <c r="C221" s="150" t="str">
        <f t="shared" ca="1" si="44"/>
        <v/>
      </c>
      <c r="D221" s="159" t="str">
        <f t="shared" ca="1" si="45"/>
        <v/>
      </c>
      <c r="E221" s="190"/>
      <c r="F221" s="191"/>
      <c r="G221" s="168" t="str">
        <f t="shared" si="46"/>
        <v/>
      </c>
      <c r="H221" s="166" t="str">
        <f t="shared" si="47"/>
        <v/>
      </c>
      <c r="I221" s="173" t="str">
        <f t="shared" si="50"/>
        <v/>
      </c>
      <c r="J221" s="163" t="str">
        <f>IF(B221&gt;0,ROUNDUP(VLOOKUP(B221,G011B!$B:$AD,28,0),1),"")</f>
        <v/>
      </c>
      <c r="K221" s="163" t="str">
        <f t="shared" si="48"/>
        <v/>
      </c>
      <c r="L221" s="164" t="str">
        <f>IF(B221&lt;&gt;"",VLOOKUP(B221,G011B!$B:$AZ,43,0),"")</f>
        <v/>
      </c>
      <c r="M221" s="165" t="str">
        <f t="shared" si="49"/>
        <v/>
      </c>
    </row>
    <row r="222" spans="1:13" x14ac:dyDescent="0.35">
      <c r="A222" s="18">
        <v>137</v>
      </c>
      <c r="B222" s="195"/>
      <c r="C222" s="150" t="str">
        <f t="shared" ca="1" si="44"/>
        <v/>
      </c>
      <c r="D222" s="159" t="str">
        <f t="shared" ca="1" si="45"/>
        <v/>
      </c>
      <c r="E222" s="190"/>
      <c r="F222" s="191"/>
      <c r="G222" s="168" t="str">
        <f t="shared" si="46"/>
        <v/>
      </c>
      <c r="H222" s="166" t="str">
        <f t="shared" si="47"/>
        <v/>
      </c>
      <c r="I222" s="173" t="str">
        <f t="shared" si="50"/>
        <v/>
      </c>
      <c r="J222" s="163" t="str">
        <f>IF(B222&gt;0,ROUNDUP(VLOOKUP(B222,G011B!$B:$AD,28,0),1),"")</f>
        <v/>
      </c>
      <c r="K222" s="163" t="str">
        <f t="shared" si="48"/>
        <v/>
      </c>
      <c r="L222" s="164" t="str">
        <f>IF(B222&lt;&gt;"",VLOOKUP(B222,G011B!$B:$AZ,43,0),"")</f>
        <v/>
      </c>
      <c r="M222" s="165" t="str">
        <f t="shared" si="49"/>
        <v/>
      </c>
    </row>
    <row r="223" spans="1:13" x14ac:dyDescent="0.35">
      <c r="A223" s="18">
        <v>138</v>
      </c>
      <c r="B223" s="195"/>
      <c r="C223" s="150" t="str">
        <f t="shared" ca="1" si="44"/>
        <v/>
      </c>
      <c r="D223" s="159" t="str">
        <f t="shared" ca="1" si="45"/>
        <v/>
      </c>
      <c r="E223" s="190"/>
      <c r="F223" s="191"/>
      <c r="G223" s="168" t="str">
        <f t="shared" si="46"/>
        <v/>
      </c>
      <c r="H223" s="166" t="str">
        <f t="shared" si="47"/>
        <v/>
      </c>
      <c r="I223" s="173" t="str">
        <f t="shared" si="50"/>
        <v/>
      </c>
      <c r="J223" s="163" t="str">
        <f>IF(B223&gt;0,ROUNDUP(VLOOKUP(B223,G011B!$B:$AD,28,0),1),"")</f>
        <v/>
      </c>
      <c r="K223" s="163" t="str">
        <f t="shared" si="48"/>
        <v/>
      </c>
      <c r="L223" s="164" t="str">
        <f>IF(B223&lt;&gt;"",VLOOKUP(B223,G011B!$B:$AZ,43,0),"")</f>
        <v/>
      </c>
      <c r="M223" s="165" t="str">
        <f t="shared" si="49"/>
        <v/>
      </c>
    </row>
    <row r="224" spans="1:13" x14ac:dyDescent="0.35">
      <c r="A224" s="18">
        <v>139</v>
      </c>
      <c r="B224" s="195"/>
      <c r="C224" s="150" t="str">
        <f t="shared" ca="1" si="44"/>
        <v/>
      </c>
      <c r="D224" s="159" t="str">
        <f t="shared" ca="1" si="45"/>
        <v/>
      </c>
      <c r="E224" s="190"/>
      <c r="F224" s="191"/>
      <c r="G224" s="168" t="str">
        <f t="shared" si="46"/>
        <v/>
      </c>
      <c r="H224" s="166" t="str">
        <f t="shared" si="47"/>
        <v/>
      </c>
      <c r="I224" s="173" t="str">
        <f t="shared" si="50"/>
        <v/>
      </c>
      <c r="J224" s="163" t="str">
        <f>IF(B224&gt;0,ROUNDUP(VLOOKUP(B224,G011B!$B:$AD,28,0),1),"")</f>
        <v/>
      </c>
      <c r="K224" s="163" t="str">
        <f t="shared" si="48"/>
        <v/>
      </c>
      <c r="L224" s="164" t="str">
        <f>IF(B224&lt;&gt;"",VLOOKUP(B224,G011B!$B:$AZ,43,0),"")</f>
        <v/>
      </c>
      <c r="M224" s="165" t="str">
        <f t="shared" si="49"/>
        <v/>
      </c>
    </row>
    <row r="225" spans="1:18" ht="19.7" thickBot="1" x14ac:dyDescent="0.4">
      <c r="A225" s="94">
        <v>140</v>
      </c>
      <c r="B225" s="196"/>
      <c r="C225" s="160" t="str">
        <f t="shared" ca="1" si="44"/>
        <v/>
      </c>
      <c r="D225" s="161" t="str">
        <f t="shared" ca="1" si="45"/>
        <v/>
      </c>
      <c r="E225" s="192"/>
      <c r="F225" s="193"/>
      <c r="G225" s="169" t="str">
        <f t="shared" si="46"/>
        <v/>
      </c>
      <c r="H225" s="176" t="str">
        <f t="shared" si="47"/>
        <v/>
      </c>
      <c r="I225" s="174" t="str">
        <f t="shared" si="50"/>
        <v/>
      </c>
      <c r="J225" s="163" t="str">
        <f>IF(B225&gt;0,ROUNDUP(VLOOKUP(B225,G011B!$B:$AD,28,0),1),"")</f>
        <v/>
      </c>
      <c r="K225" s="163" t="str">
        <f t="shared" si="48"/>
        <v/>
      </c>
      <c r="L225" s="164" t="str">
        <f>IF(B225&lt;&gt;"",VLOOKUP(B225,G011B!$B:$AZ,43,0),"")</f>
        <v/>
      </c>
      <c r="M225" s="165" t="str">
        <f t="shared" si="49"/>
        <v/>
      </c>
    </row>
    <row r="226" spans="1:18" ht="19.7" thickBot="1" x14ac:dyDescent="0.4">
      <c r="A226" s="427" t="s">
        <v>51</v>
      </c>
      <c r="B226" s="427"/>
      <c r="C226" s="427"/>
      <c r="D226" s="427"/>
      <c r="E226" s="427"/>
      <c r="F226" s="427"/>
      <c r="G226" s="171">
        <f>SUM(G206:G225)</f>
        <v>0</v>
      </c>
      <c r="H226" s="231"/>
      <c r="I226" s="171">
        <f>IF(C204=C171,SUM(I206:I225)+I193,SUM(I206:I225))</f>
        <v>0</v>
      </c>
      <c r="N226" s="156">
        <f>IF(COUNTA(E206:F225)&gt;0,1,0)</f>
        <v>0</v>
      </c>
    </row>
    <row r="227" spans="1:18" ht="19.7" thickBot="1" x14ac:dyDescent="0.4">
      <c r="A227" s="422" t="s">
        <v>89</v>
      </c>
      <c r="B227" s="422"/>
      <c r="C227" s="422"/>
      <c r="D227" s="422"/>
      <c r="E227" s="171">
        <f>SUM(G:G)/2</f>
        <v>0</v>
      </c>
      <c r="F227" s="423"/>
      <c r="G227" s="423"/>
      <c r="H227" s="423"/>
      <c r="I227" s="171">
        <f>SUM(I206:I225)+I194</f>
        <v>0</v>
      </c>
    </row>
    <row r="228" spans="1:18" x14ac:dyDescent="0.35">
      <c r="A228" s="425" t="s">
        <v>169</v>
      </c>
      <c r="B228" s="425"/>
      <c r="C228" s="425"/>
      <c r="D228" s="425"/>
      <c r="E228" s="425"/>
      <c r="F228" s="425"/>
      <c r="G228" s="425"/>
      <c r="H228" s="425"/>
      <c r="I228" s="425"/>
    </row>
    <row r="230" spans="1:18" x14ac:dyDescent="0.35">
      <c r="A230" s="307" t="s">
        <v>46</v>
      </c>
      <c r="B230" s="308">
        <f ca="1">imzatirihi</f>
        <v>45653</v>
      </c>
      <c r="C230" s="307" t="s">
        <v>48</v>
      </c>
      <c r="D230" s="309" t="str">
        <f>IF(kurulusyetkilisi&gt;0,kurulusyetkilisi,"")</f>
        <v/>
      </c>
      <c r="F230" s="307"/>
      <c r="G230" s="310"/>
      <c r="H230" s="50"/>
      <c r="M230" s="23"/>
      <c r="N230" s="114"/>
      <c r="O230" s="114"/>
    </row>
    <row r="231" spans="1:18" x14ac:dyDescent="0.35">
      <c r="A231" s="311"/>
      <c r="B231" s="311"/>
      <c r="C231" s="424" t="s">
        <v>49</v>
      </c>
      <c r="D231" s="424"/>
      <c r="E231" s="441"/>
      <c r="F231" s="441"/>
      <c r="G231" s="274"/>
      <c r="H231" s="26"/>
      <c r="M231" s="23"/>
      <c r="N231" s="114"/>
      <c r="O231" s="114"/>
    </row>
    <row r="232" spans="1:18" x14ac:dyDescent="0.35">
      <c r="A232" s="419" t="s">
        <v>83</v>
      </c>
      <c r="B232" s="419"/>
      <c r="C232" s="419"/>
      <c r="D232" s="419"/>
      <c r="E232" s="419"/>
      <c r="F232" s="419"/>
      <c r="G232" s="419"/>
      <c r="H232" s="419"/>
      <c r="I232" s="419"/>
    </row>
    <row r="233" spans="1:18" x14ac:dyDescent="0.35">
      <c r="A233" s="392" t="str">
        <f>IF(Yil&gt;0,CONCATENATE(Yil," yılına aittir."),"")</f>
        <v/>
      </c>
      <c r="B233" s="392"/>
      <c r="C233" s="392"/>
      <c r="D233" s="392"/>
      <c r="E233" s="392"/>
      <c r="F233" s="392"/>
      <c r="G233" s="392"/>
      <c r="H233" s="392"/>
      <c r="I233" s="392"/>
    </row>
    <row r="234" spans="1:18" ht="19.7" thickBot="1" x14ac:dyDescent="0.4">
      <c r="A234" s="430" t="s">
        <v>93</v>
      </c>
      <c r="B234" s="430"/>
      <c r="C234" s="430"/>
      <c r="D234" s="430"/>
      <c r="E234" s="430"/>
      <c r="F234" s="430"/>
      <c r="G234" s="430"/>
      <c r="H234" s="430"/>
      <c r="I234" s="430"/>
    </row>
    <row r="235" spans="1:18" ht="19.7" thickBot="1" x14ac:dyDescent="0.4">
      <c r="A235" s="407" t="s">
        <v>1</v>
      </c>
      <c r="B235" s="421"/>
      <c r="C235" s="394" t="str">
        <f>IF(ProjeNo&gt;0,ProjeNo,"")</f>
        <v/>
      </c>
      <c r="D235" s="395"/>
      <c r="E235" s="395"/>
      <c r="F235" s="395"/>
      <c r="G235" s="395"/>
      <c r="H235" s="395"/>
      <c r="I235" s="396"/>
    </row>
    <row r="236" spans="1:18" ht="19.7" thickBot="1" x14ac:dyDescent="0.4">
      <c r="A236" s="426" t="s">
        <v>12</v>
      </c>
      <c r="B236" s="408"/>
      <c r="C236" s="404" t="str">
        <f>IF(ProjeAdi&gt;0,ProjeAdi,"")</f>
        <v/>
      </c>
      <c r="D236" s="405"/>
      <c r="E236" s="405"/>
      <c r="F236" s="405"/>
      <c r="G236" s="405"/>
      <c r="H236" s="405"/>
      <c r="I236" s="406"/>
    </row>
    <row r="237" spans="1:18" ht="19.7" thickBot="1" x14ac:dyDescent="0.4">
      <c r="A237" s="407" t="s">
        <v>140</v>
      </c>
      <c r="B237" s="421"/>
      <c r="C237" s="96">
        <v>8</v>
      </c>
      <c r="D237" s="428" t="s">
        <v>185</v>
      </c>
      <c r="E237" s="428"/>
      <c r="F237" s="428"/>
      <c r="G237" s="428"/>
      <c r="H237" s="428"/>
      <c r="I237" s="429"/>
    </row>
    <row r="238" spans="1:18" s="8" customFormat="1" ht="29.25" thickBot="1" x14ac:dyDescent="0.3">
      <c r="A238" s="6" t="s">
        <v>7</v>
      </c>
      <c r="B238" s="6" t="s">
        <v>8</v>
      </c>
      <c r="C238" s="6" t="s">
        <v>73</v>
      </c>
      <c r="D238" s="6" t="s">
        <v>10</v>
      </c>
      <c r="E238" s="6" t="s">
        <v>84</v>
      </c>
      <c r="F238" s="6" t="s">
        <v>85</v>
      </c>
      <c r="G238" s="6" t="s">
        <v>86</v>
      </c>
      <c r="H238" s="6" t="s">
        <v>87</v>
      </c>
      <c r="I238" s="6" t="s">
        <v>88</v>
      </c>
      <c r="J238" s="296" t="s">
        <v>94</v>
      </c>
      <c r="K238" s="296" t="s">
        <v>95</v>
      </c>
      <c r="L238" s="296" t="s">
        <v>85</v>
      </c>
      <c r="M238" s="22"/>
      <c r="N238" s="113"/>
      <c r="O238" s="113"/>
      <c r="P238" s="113"/>
      <c r="Q238" s="113"/>
      <c r="R238" s="113"/>
    </row>
    <row r="239" spans="1:18" x14ac:dyDescent="0.35">
      <c r="A239" s="18">
        <v>141</v>
      </c>
      <c r="B239" s="194"/>
      <c r="C239" s="157" t="str">
        <f t="shared" ref="C239:C258" ca="1" si="51">IF(B239&lt;&gt;"",VLOOKUP(B239,INDIRECT(PersonelTablo),2,0),"")</f>
        <v/>
      </c>
      <c r="D239" s="158" t="str">
        <f t="shared" ref="D239:D258" ca="1" si="52">IF(B239&lt;&gt;"",VLOOKUP(B239,INDIRECT(PersonelTablo),3,0),"")</f>
        <v/>
      </c>
      <c r="E239" s="188"/>
      <c r="F239" s="189"/>
      <c r="G239" s="167" t="str">
        <f t="shared" ref="G239:G258" si="53">IF(AND(B239&lt;&gt;"",L239&gt;=F239),E239*F239,"")</f>
        <v/>
      </c>
      <c r="H239" s="166" t="str">
        <f t="shared" ref="H239:H258" si="54">IF(B239&lt;&gt;"",VLOOKUP(B239,G011CTablo,14,0),"")</f>
        <v/>
      </c>
      <c r="I239" s="173" t="str">
        <f>IF(AND(B239&lt;&gt;"",J239&gt;=K239,L239&gt;0),G239*H239,"")</f>
        <v/>
      </c>
      <c r="J239" s="163" t="str">
        <f>IF(B239&gt;0,ROUNDUP(VLOOKUP(B239,G011B!$B:$AD,28,0),1),"")</f>
        <v/>
      </c>
      <c r="K239" s="163" t="str">
        <f t="shared" ref="K239:K258" si="55">IF(B239&gt;0,SUMIF($B:$B,B239,$G:$G),"")</f>
        <v/>
      </c>
      <c r="L239" s="164" t="str">
        <f>IF(B239&lt;&gt;"",VLOOKUP(B239,G011B!$B:$AZ,43,0),"")</f>
        <v/>
      </c>
      <c r="M239" s="165" t="str">
        <f t="shared" ref="M239:M258" si="56">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8" x14ac:dyDescent="0.35">
      <c r="A240" s="18">
        <v>142</v>
      </c>
      <c r="B240" s="195"/>
      <c r="C240" s="150" t="str">
        <f t="shared" ca="1" si="51"/>
        <v/>
      </c>
      <c r="D240" s="159" t="str">
        <f t="shared" ca="1" si="52"/>
        <v/>
      </c>
      <c r="E240" s="190"/>
      <c r="F240" s="191"/>
      <c r="G240" s="168" t="str">
        <f t="shared" si="53"/>
        <v/>
      </c>
      <c r="H240" s="166" t="str">
        <f t="shared" si="54"/>
        <v/>
      </c>
      <c r="I240" s="173" t="str">
        <f t="shared" ref="I240:I258" si="57">IF(AND(B240&lt;&gt;"",J240&gt;=K240,L240&gt;0),G240*H240,"")</f>
        <v/>
      </c>
      <c r="J240" s="163" t="str">
        <f>IF(B240&gt;0,ROUNDUP(VLOOKUP(B240,G011B!$B:$AD,28,0),1),"")</f>
        <v/>
      </c>
      <c r="K240" s="163" t="str">
        <f t="shared" si="55"/>
        <v/>
      </c>
      <c r="L240" s="164" t="str">
        <f>IF(B240&lt;&gt;"",VLOOKUP(B240,G011B!$B:$AZ,43,0),"")</f>
        <v/>
      </c>
      <c r="M240" s="165" t="str">
        <f t="shared" si="56"/>
        <v/>
      </c>
    </row>
    <row r="241" spans="1:13" x14ac:dyDescent="0.35">
      <c r="A241" s="18">
        <v>143</v>
      </c>
      <c r="B241" s="195"/>
      <c r="C241" s="150" t="str">
        <f t="shared" ca="1" si="51"/>
        <v/>
      </c>
      <c r="D241" s="159" t="str">
        <f t="shared" ca="1" si="52"/>
        <v/>
      </c>
      <c r="E241" s="190"/>
      <c r="F241" s="191"/>
      <c r="G241" s="168" t="str">
        <f t="shared" si="53"/>
        <v/>
      </c>
      <c r="H241" s="166" t="str">
        <f t="shared" si="54"/>
        <v/>
      </c>
      <c r="I241" s="173" t="str">
        <f t="shared" si="57"/>
        <v/>
      </c>
      <c r="J241" s="163" t="str">
        <f>IF(B241&gt;0,ROUNDUP(VLOOKUP(B241,G011B!$B:$AD,28,0),1),"")</f>
        <v/>
      </c>
      <c r="K241" s="163" t="str">
        <f t="shared" si="55"/>
        <v/>
      </c>
      <c r="L241" s="164" t="str">
        <f>IF(B241&lt;&gt;"",VLOOKUP(B241,G011B!$B:$AZ,43,0),"")</f>
        <v/>
      </c>
      <c r="M241" s="165" t="str">
        <f t="shared" si="56"/>
        <v/>
      </c>
    </row>
    <row r="242" spans="1:13" x14ac:dyDescent="0.35">
      <c r="A242" s="18">
        <v>144</v>
      </c>
      <c r="B242" s="195"/>
      <c r="C242" s="150" t="str">
        <f t="shared" ca="1" si="51"/>
        <v/>
      </c>
      <c r="D242" s="159" t="str">
        <f t="shared" ca="1" si="52"/>
        <v/>
      </c>
      <c r="E242" s="190"/>
      <c r="F242" s="191"/>
      <c r="G242" s="168" t="str">
        <f t="shared" si="53"/>
        <v/>
      </c>
      <c r="H242" s="166" t="str">
        <f t="shared" si="54"/>
        <v/>
      </c>
      <c r="I242" s="173" t="str">
        <f t="shared" si="57"/>
        <v/>
      </c>
      <c r="J242" s="163" t="str">
        <f>IF(B242&gt;0,ROUNDUP(VLOOKUP(B242,G011B!$B:$AD,28,0),1),"")</f>
        <v/>
      </c>
      <c r="K242" s="163" t="str">
        <f t="shared" si="55"/>
        <v/>
      </c>
      <c r="L242" s="164" t="str">
        <f>IF(B242&lt;&gt;"",VLOOKUP(B242,G011B!$B:$AZ,43,0),"")</f>
        <v/>
      </c>
      <c r="M242" s="165" t="str">
        <f t="shared" si="56"/>
        <v/>
      </c>
    </row>
    <row r="243" spans="1:13" x14ac:dyDescent="0.35">
      <c r="A243" s="18">
        <v>145</v>
      </c>
      <c r="B243" s="195"/>
      <c r="C243" s="150" t="str">
        <f t="shared" ca="1" si="51"/>
        <v/>
      </c>
      <c r="D243" s="159" t="str">
        <f t="shared" ca="1" si="52"/>
        <v/>
      </c>
      <c r="E243" s="190"/>
      <c r="F243" s="191"/>
      <c r="G243" s="168" t="str">
        <f t="shared" si="53"/>
        <v/>
      </c>
      <c r="H243" s="166" t="str">
        <f t="shared" si="54"/>
        <v/>
      </c>
      <c r="I243" s="173" t="str">
        <f t="shared" si="57"/>
        <v/>
      </c>
      <c r="J243" s="163" t="str">
        <f>IF(B243&gt;0,ROUNDUP(VLOOKUP(B243,G011B!$B:$AD,28,0),1),"")</f>
        <v/>
      </c>
      <c r="K243" s="163" t="str">
        <f t="shared" si="55"/>
        <v/>
      </c>
      <c r="L243" s="164" t="str">
        <f>IF(B243&lt;&gt;"",VLOOKUP(B243,G011B!$B:$AZ,43,0),"")</f>
        <v/>
      </c>
      <c r="M243" s="165" t="str">
        <f t="shared" si="56"/>
        <v/>
      </c>
    </row>
    <row r="244" spans="1:13" x14ac:dyDescent="0.35">
      <c r="A244" s="18">
        <v>146</v>
      </c>
      <c r="B244" s="195"/>
      <c r="C244" s="150" t="str">
        <f t="shared" ca="1" si="51"/>
        <v/>
      </c>
      <c r="D244" s="159" t="str">
        <f t="shared" ca="1" si="52"/>
        <v/>
      </c>
      <c r="E244" s="190"/>
      <c r="F244" s="191"/>
      <c r="G244" s="168" t="str">
        <f t="shared" si="53"/>
        <v/>
      </c>
      <c r="H244" s="166" t="str">
        <f t="shared" si="54"/>
        <v/>
      </c>
      <c r="I244" s="173" t="str">
        <f t="shared" si="57"/>
        <v/>
      </c>
      <c r="J244" s="163" t="str">
        <f>IF(B244&gt;0,ROUNDUP(VLOOKUP(B244,G011B!$B:$AD,28,0),1),"")</f>
        <v/>
      </c>
      <c r="K244" s="163" t="str">
        <f t="shared" si="55"/>
        <v/>
      </c>
      <c r="L244" s="164" t="str">
        <f>IF(B244&lt;&gt;"",VLOOKUP(B244,G011B!$B:$AZ,43,0),"")</f>
        <v/>
      </c>
      <c r="M244" s="165" t="str">
        <f t="shared" si="56"/>
        <v/>
      </c>
    </row>
    <row r="245" spans="1:13" x14ac:dyDescent="0.35">
      <c r="A245" s="18">
        <v>147</v>
      </c>
      <c r="B245" s="195"/>
      <c r="C245" s="150" t="str">
        <f t="shared" ca="1" si="51"/>
        <v/>
      </c>
      <c r="D245" s="159" t="str">
        <f t="shared" ca="1" si="52"/>
        <v/>
      </c>
      <c r="E245" s="190"/>
      <c r="F245" s="191"/>
      <c r="G245" s="168" t="str">
        <f t="shared" si="53"/>
        <v/>
      </c>
      <c r="H245" s="166" t="str">
        <f t="shared" si="54"/>
        <v/>
      </c>
      <c r="I245" s="173" t="str">
        <f t="shared" si="57"/>
        <v/>
      </c>
      <c r="J245" s="163" t="str">
        <f>IF(B245&gt;0,ROUNDUP(VLOOKUP(B245,G011B!$B:$AD,28,0),1),"")</f>
        <v/>
      </c>
      <c r="K245" s="163" t="str">
        <f t="shared" si="55"/>
        <v/>
      </c>
      <c r="L245" s="164" t="str">
        <f>IF(B245&lt;&gt;"",VLOOKUP(B245,G011B!$B:$AZ,43,0),"")</f>
        <v/>
      </c>
      <c r="M245" s="165" t="str">
        <f t="shared" si="56"/>
        <v/>
      </c>
    </row>
    <row r="246" spans="1:13" x14ac:dyDescent="0.35">
      <c r="A246" s="18">
        <v>148</v>
      </c>
      <c r="B246" s="195"/>
      <c r="C246" s="150" t="str">
        <f t="shared" ca="1" si="51"/>
        <v/>
      </c>
      <c r="D246" s="159" t="str">
        <f t="shared" ca="1" si="52"/>
        <v/>
      </c>
      <c r="E246" s="190"/>
      <c r="F246" s="191"/>
      <c r="G246" s="168" t="str">
        <f t="shared" si="53"/>
        <v/>
      </c>
      <c r="H246" s="166" t="str">
        <f t="shared" si="54"/>
        <v/>
      </c>
      <c r="I246" s="173" t="str">
        <f t="shared" si="57"/>
        <v/>
      </c>
      <c r="J246" s="163" t="str">
        <f>IF(B246&gt;0,ROUNDUP(VLOOKUP(B246,G011B!$B:$AD,28,0),1),"")</f>
        <v/>
      </c>
      <c r="K246" s="163" t="str">
        <f t="shared" si="55"/>
        <v/>
      </c>
      <c r="L246" s="164" t="str">
        <f>IF(B246&lt;&gt;"",VLOOKUP(B246,G011B!$B:$AZ,43,0),"")</f>
        <v/>
      </c>
      <c r="M246" s="165" t="str">
        <f t="shared" si="56"/>
        <v/>
      </c>
    </row>
    <row r="247" spans="1:13" x14ac:dyDescent="0.35">
      <c r="A247" s="18">
        <v>149</v>
      </c>
      <c r="B247" s="195"/>
      <c r="C247" s="150" t="str">
        <f t="shared" ca="1" si="51"/>
        <v/>
      </c>
      <c r="D247" s="159" t="str">
        <f t="shared" ca="1" si="52"/>
        <v/>
      </c>
      <c r="E247" s="190"/>
      <c r="F247" s="191"/>
      <c r="G247" s="168" t="str">
        <f t="shared" si="53"/>
        <v/>
      </c>
      <c r="H247" s="166" t="str">
        <f t="shared" si="54"/>
        <v/>
      </c>
      <c r="I247" s="173" t="str">
        <f t="shared" si="57"/>
        <v/>
      </c>
      <c r="J247" s="163" t="str">
        <f>IF(B247&gt;0,ROUNDUP(VLOOKUP(B247,G011B!$B:$AD,28,0),1),"")</f>
        <v/>
      </c>
      <c r="K247" s="163" t="str">
        <f t="shared" si="55"/>
        <v/>
      </c>
      <c r="L247" s="164" t="str">
        <f>IF(B247&lt;&gt;"",VLOOKUP(B247,G011B!$B:$AZ,43,0),"")</f>
        <v/>
      </c>
      <c r="M247" s="165" t="str">
        <f t="shared" si="56"/>
        <v/>
      </c>
    </row>
    <row r="248" spans="1:13" x14ac:dyDescent="0.35">
      <c r="A248" s="18">
        <v>150</v>
      </c>
      <c r="B248" s="195"/>
      <c r="C248" s="150" t="str">
        <f t="shared" ca="1" si="51"/>
        <v/>
      </c>
      <c r="D248" s="159" t="str">
        <f t="shared" ca="1" si="52"/>
        <v/>
      </c>
      <c r="E248" s="190"/>
      <c r="F248" s="191"/>
      <c r="G248" s="168" t="str">
        <f t="shared" si="53"/>
        <v/>
      </c>
      <c r="H248" s="166" t="str">
        <f t="shared" si="54"/>
        <v/>
      </c>
      <c r="I248" s="173" t="str">
        <f t="shared" si="57"/>
        <v/>
      </c>
      <c r="J248" s="163" t="str">
        <f>IF(B248&gt;0,ROUNDUP(VLOOKUP(B248,G011B!$B:$AD,28,0),1),"")</f>
        <v/>
      </c>
      <c r="K248" s="163" t="str">
        <f t="shared" si="55"/>
        <v/>
      </c>
      <c r="L248" s="164" t="str">
        <f>IF(B248&lt;&gt;"",VLOOKUP(B248,G011B!$B:$AZ,43,0),"")</f>
        <v/>
      </c>
      <c r="M248" s="165" t="str">
        <f t="shared" si="56"/>
        <v/>
      </c>
    </row>
    <row r="249" spans="1:13" x14ac:dyDescent="0.35">
      <c r="A249" s="18">
        <v>151</v>
      </c>
      <c r="B249" s="195"/>
      <c r="C249" s="150" t="str">
        <f t="shared" ca="1" si="51"/>
        <v/>
      </c>
      <c r="D249" s="159" t="str">
        <f t="shared" ca="1" si="52"/>
        <v/>
      </c>
      <c r="E249" s="190"/>
      <c r="F249" s="191"/>
      <c r="G249" s="168" t="str">
        <f t="shared" si="53"/>
        <v/>
      </c>
      <c r="H249" s="166" t="str">
        <f t="shared" si="54"/>
        <v/>
      </c>
      <c r="I249" s="173" t="str">
        <f t="shared" si="57"/>
        <v/>
      </c>
      <c r="J249" s="163" t="str">
        <f>IF(B249&gt;0,ROUNDUP(VLOOKUP(B249,G011B!$B:$AD,28,0),1),"")</f>
        <v/>
      </c>
      <c r="K249" s="163" t="str">
        <f t="shared" si="55"/>
        <v/>
      </c>
      <c r="L249" s="164" t="str">
        <f>IF(B249&lt;&gt;"",VLOOKUP(B249,G011B!$B:$AZ,43,0),"")</f>
        <v/>
      </c>
      <c r="M249" s="165" t="str">
        <f t="shared" si="56"/>
        <v/>
      </c>
    </row>
    <row r="250" spans="1:13" x14ac:dyDescent="0.35">
      <c r="A250" s="18">
        <v>152</v>
      </c>
      <c r="B250" s="195"/>
      <c r="C250" s="150" t="str">
        <f t="shared" ca="1" si="51"/>
        <v/>
      </c>
      <c r="D250" s="159" t="str">
        <f t="shared" ca="1" si="52"/>
        <v/>
      </c>
      <c r="E250" s="190"/>
      <c r="F250" s="191"/>
      <c r="G250" s="168" t="str">
        <f t="shared" si="53"/>
        <v/>
      </c>
      <c r="H250" s="166" t="str">
        <f t="shared" si="54"/>
        <v/>
      </c>
      <c r="I250" s="173" t="str">
        <f t="shared" si="57"/>
        <v/>
      </c>
      <c r="J250" s="163" t="str">
        <f>IF(B250&gt;0,ROUNDUP(VLOOKUP(B250,G011B!$B:$AD,28,0),1),"")</f>
        <v/>
      </c>
      <c r="K250" s="163" t="str">
        <f t="shared" si="55"/>
        <v/>
      </c>
      <c r="L250" s="164" t="str">
        <f>IF(B250&lt;&gt;"",VLOOKUP(B250,G011B!$B:$AZ,43,0),"")</f>
        <v/>
      </c>
      <c r="M250" s="165" t="str">
        <f t="shared" si="56"/>
        <v/>
      </c>
    </row>
    <row r="251" spans="1:13" x14ac:dyDescent="0.35">
      <c r="A251" s="18">
        <v>153</v>
      </c>
      <c r="B251" s="195"/>
      <c r="C251" s="150" t="str">
        <f t="shared" ca="1" si="51"/>
        <v/>
      </c>
      <c r="D251" s="159" t="str">
        <f t="shared" ca="1" si="52"/>
        <v/>
      </c>
      <c r="E251" s="190"/>
      <c r="F251" s="191"/>
      <c r="G251" s="168" t="str">
        <f t="shared" si="53"/>
        <v/>
      </c>
      <c r="H251" s="166" t="str">
        <f t="shared" si="54"/>
        <v/>
      </c>
      <c r="I251" s="173" t="str">
        <f t="shared" si="57"/>
        <v/>
      </c>
      <c r="J251" s="163" t="str">
        <f>IF(B251&gt;0,ROUNDUP(VLOOKUP(B251,G011B!$B:$AD,28,0),1),"")</f>
        <v/>
      </c>
      <c r="K251" s="163" t="str">
        <f t="shared" si="55"/>
        <v/>
      </c>
      <c r="L251" s="164" t="str">
        <f>IF(B251&lt;&gt;"",VLOOKUP(B251,G011B!$B:$AZ,43,0),"")</f>
        <v/>
      </c>
      <c r="M251" s="165" t="str">
        <f t="shared" si="56"/>
        <v/>
      </c>
    </row>
    <row r="252" spans="1:13" x14ac:dyDescent="0.35">
      <c r="A252" s="18">
        <v>154</v>
      </c>
      <c r="B252" s="195"/>
      <c r="C252" s="150" t="str">
        <f t="shared" ca="1" si="51"/>
        <v/>
      </c>
      <c r="D252" s="159" t="str">
        <f t="shared" ca="1" si="52"/>
        <v/>
      </c>
      <c r="E252" s="190"/>
      <c r="F252" s="191"/>
      <c r="G252" s="168" t="str">
        <f t="shared" si="53"/>
        <v/>
      </c>
      <c r="H252" s="166" t="str">
        <f t="shared" si="54"/>
        <v/>
      </c>
      <c r="I252" s="173" t="str">
        <f t="shared" si="57"/>
        <v/>
      </c>
      <c r="J252" s="163" t="str">
        <f>IF(B252&gt;0,ROUNDUP(VLOOKUP(B252,G011B!$B:$AD,28,0),1),"")</f>
        <v/>
      </c>
      <c r="K252" s="163" t="str">
        <f t="shared" si="55"/>
        <v/>
      </c>
      <c r="L252" s="164" t="str">
        <f>IF(B252&lt;&gt;"",VLOOKUP(B252,G011B!$B:$AZ,43,0),"")</f>
        <v/>
      </c>
      <c r="M252" s="165" t="str">
        <f t="shared" si="56"/>
        <v/>
      </c>
    </row>
    <row r="253" spans="1:13" x14ac:dyDescent="0.35">
      <c r="A253" s="18">
        <v>155</v>
      </c>
      <c r="B253" s="195"/>
      <c r="C253" s="150" t="str">
        <f t="shared" ca="1" si="51"/>
        <v/>
      </c>
      <c r="D253" s="159" t="str">
        <f t="shared" ca="1" si="52"/>
        <v/>
      </c>
      <c r="E253" s="190"/>
      <c r="F253" s="191"/>
      <c r="G253" s="168" t="str">
        <f t="shared" si="53"/>
        <v/>
      </c>
      <c r="H253" s="166" t="str">
        <f t="shared" si="54"/>
        <v/>
      </c>
      <c r="I253" s="173" t="str">
        <f t="shared" si="57"/>
        <v/>
      </c>
      <c r="J253" s="163" t="str">
        <f>IF(B253&gt;0,ROUNDUP(VLOOKUP(B253,G011B!$B:$AD,28,0),1),"")</f>
        <v/>
      </c>
      <c r="K253" s="163" t="str">
        <f t="shared" si="55"/>
        <v/>
      </c>
      <c r="L253" s="164" t="str">
        <f>IF(B253&lt;&gt;"",VLOOKUP(B253,G011B!$B:$AZ,43,0),"")</f>
        <v/>
      </c>
      <c r="M253" s="165" t="str">
        <f t="shared" si="56"/>
        <v/>
      </c>
    </row>
    <row r="254" spans="1:13" x14ac:dyDescent="0.35">
      <c r="A254" s="18">
        <v>156</v>
      </c>
      <c r="B254" s="195"/>
      <c r="C254" s="150" t="str">
        <f t="shared" ca="1" si="51"/>
        <v/>
      </c>
      <c r="D254" s="159" t="str">
        <f t="shared" ca="1" si="52"/>
        <v/>
      </c>
      <c r="E254" s="190"/>
      <c r="F254" s="191"/>
      <c r="G254" s="168" t="str">
        <f t="shared" si="53"/>
        <v/>
      </c>
      <c r="H254" s="166" t="str">
        <f t="shared" si="54"/>
        <v/>
      </c>
      <c r="I254" s="173" t="str">
        <f t="shared" si="57"/>
        <v/>
      </c>
      <c r="J254" s="163" t="str">
        <f>IF(B254&gt;0,ROUNDUP(VLOOKUP(B254,G011B!$B:$AD,28,0),1),"")</f>
        <v/>
      </c>
      <c r="K254" s="163" t="str">
        <f t="shared" si="55"/>
        <v/>
      </c>
      <c r="L254" s="164" t="str">
        <f>IF(B254&lt;&gt;"",VLOOKUP(B254,G011B!$B:$AZ,43,0),"")</f>
        <v/>
      </c>
      <c r="M254" s="165" t="str">
        <f t="shared" si="56"/>
        <v/>
      </c>
    </row>
    <row r="255" spans="1:13" x14ac:dyDescent="0.35">
      <c r="A255" s="18">
        <v>157</v>
      </c>
      <c r="B255" s="195"/>
      <c r="C255" s="150" t="str">
        <f t="shared" ca="1" si="51"/>
        <v/>
      </c>
      <c r="D255" s="159" t="str">
        <f t="shared" ca="1" si="52"/>
        <v/>
      </c>
      <c r="E255" s="190"/>
      <c r="F255" s="191"/>
      <c r="G255" s="168" t="str">
        <f t="shared" si="53"/>
        <v/>
      </c>
      <c r="H255" s="166" t="str">
        <f t="shared" si="54"/>
        <v/>
      </c>
      <c r="I255" s="173" t="str">
        <f t="shared" si="57"/>
        <v/>
      </c>
      <c r="J255" s="163" t="str">
        <f>IF(B255&gt;0,ROUNDUP(VLOOKUP(B255,G011B!$B:$AD,28,0),1),"")</f>
        <v/>
      </c>
      <c r="K255" s="163" t="str">
        <f t="shared" si="55"/>
        <v/>
      </c>
      <c r="L255" s="164" t="str">
        <f>IF(B255&lt;&gt;"",VLOOKUP(B255,G011B!$B:$AZ,43,0),"")</f>
        <v/>
      </c>
      <c r="M255" s="165" t="str">
        <f t="shared" si="56"/>
        <v/>
      </c>
    </row>
    <row r="256" spans="1:13" x14ac:dyDescent="0.35">
      <c r="A256" s="18">
        <v>158</v>
      </c>
      <c r="B256" s="195"/>
      <c r="C256" s="150" t="str">
        <f t="shared" ca="1" si="51"/>
        <v/>
      </c>
      <c r="D256" s="159" t="str">
        <f t="shared" ca="1" si="52"/>
        <v/>
      </c>
      <c r="E256" s="190"/>
      <c r="F256" s="191"/>
      <c r="G256" s="168" t="str">
        <f t="shared" si="53"/>
        <v/>
      </c>
      <c r="H256" s="166" t="str">
        <f t="shared" si="54"/>
        <v/>
      </c>
      <c r="I256" s="173" t="str">
        <f t="shared" si="57"/>
        <v/>
      </c>
      <c r="J256" s="163" t="str">
        <f>IF(B256&gt;0,ROUNDUP(VLOOKUP(B256,G011B!$B:$AD,28,0),1),"")</f>
        <v/>
      </c>
      <c r="K256" s="163" t="str">
        <f t="shared" si="55"/>
        <v/>
      </c>
      <c r="L256" s="164" t="str">
        <f>IF(B256&lt;&gt;"",VLOOKUP(B256,G011B!$B:$AZ,43,0),"")</f>
        <v/>
      </c>
      <c r="M256" s="165" t="str">
        <f t="shared" si="56"/>
        <v/>
      </c>
    </row>
    <row r="257" spans="1:18" x14ac:dyDescent="0.35">
      <c r="A257" s="18">
        <v>159</v>
      </c>
      <c r="B257" s="195"/>
      <c r="C257" s="150" t="str">
        <f t="shared" ca="1" si="51"/>
        <v/>
      </c>
      <c r="D257" s="159" t="str">
        <f t="shared" ca="1" si="52"/>
        <v/>
      </c>
      <c r="E257" s="190"/>
      <c r="F257" s="191"/>
      <c r="G257" s="168" t="str">
        <f t="shared" si="53"/>
        <v/>
      </c>
      <c r="H257" s="166" t="str">
        <f t="shared" si="54"/>
        <v/>
      </c>
      <c r="I257" s="173" t="str">
        <f t="shared" si="57"/>
        <v/>
      </c>
      <c r="J257" s="163" t="str">
        <f>IF(B257&gt;0,ROUNDUP(VLOOKUP(B257,G011B!$B:$AD,28,0),1),"")</f>
        <v/>
      </c>
      <c r="K257" s="163" t="str">
        <f t="shared" si="55"/>
        <v/>
      </c>
      <c r="L257" s="164" t="str">
        <f>IF(B257&lt;&gt;"",VLOOKUP(B257,G011B!$B:$AZ,43,0),"")</f>
        <v/>
      </c>
      <c r="M257" s="165" t="str">
        <f t="shared" si="56"/>
        <v/>
      </c>
    </row>
    <row r="258" spans="1:18" ht="19.7" thickBot="1" x14ac:dyDescent="0.4">
      <c r="A258" s="94">
        <v>160</v>
      </c>
      <c r="B258" s="196"/>
      <c r="C258" s="160" t="str">
        <f t="shared" ca="1" si="51"/>
        <v/>
      </c>
      <c r="D258" s="161" t="str">
        <f t="shared" ca="1" si="52"/>
        <v/>
      </c>
      <c r="E258" s="192"/>
      <c r="F258" s="193"/>
      <c r="G258" s="169" t="str">
        <f t="shared" si="53"/>
        <v/>
      </c>
      <c r="H258" s="176" t="str">
        <f t="shared" si="54"/>
        <v/>
      </c>
      <c r="I258" s="174" t="str">
        <f t="shared" si="57"/>
        <v/>
      </c>
      <c r="J258" s="163" t="str">
        <f>IF(B258&gt;0,ROUNDUP(VLOOKUP(B258,G011B!$B:$AD,28,0),1),"")</f>
        <v/>
      </c>
      <c r="K258" s="163" t="str">
        <f t="shared" si="55"/>
        <v/>
      </c>
      <c r="L258" s="164" t="str">
        <f>IF(B258&lt;&gt;"",VLOOKUP(B258,G011B!$B:$AZ,43,0),"")</f>
        <v/>
      </c>
      <c r="M258" s="165" t="str">
        <f t="shared" si="56"/>
        <v/>
      </c>
    </row>
    <row r="259" spans="1:18" ht="19.7" thickBot="1" x14ac:dyDescent="0.4">
      <c r="A259" s="427" t="s">
        <v>51</v>
      </c>
      <c r="B259" s="427"/>
      <c r="C259" s="427"/>
      <c r="D259" s="427"/>
      <c r="E259" s="427"/>
      <c r="F259" s="427"/>
      <c r="G259" s="171">
        <f>SUM(G239:G258)</f>
        <v>0</v>
      </c>
      <c r="H259" s="231"/>
      <c r="I259" s="171">
        <f>IF(C237=C204,SUM(I239:I258)+I226,SUM(I239:I258))</f>
        <v>0</v>
      </c>
      <c r="N259" s="156">
        <f>IF(COUNTA(E239:F258)&gt;0,1,0)</f>
        <v>0</v>
      </c>
    </row>
    <row r="260" spans="1:18" ht="19.7" thickBot="1" x14ac:dyDescent="0.4">
      <c r="A260" s="422" t="s">
        <v>89</v>
      </c>
      <c r="B260" s="422"/>
      <c r="C260" s="422"/>
      <c r="D260" s="422"/>
      <c r="E260" s="171">
        <f>SUM(G:G)/2</f>
        <v>0</v>
      </c>
      <c r="F260" s="423"/>
      <c r="G260" s="423"/>
      <c r="H260" s="423"/>
      <c r="I260" s="171">
        <f>SUM(I239:I258)+I227</f>
        <v>0</v>
      </c>
    </row>
    <row r="261" spans="1:18" x14ac:dyDescent="0.35">
      <c r="A261" s="425" t="s">
        <v>169</v>
      </c>
      <c r="B261" s="425"/>
      <c r="C261" s="425"/>
      <c r="D261" s="425"/>
      <c r="E261" s="425"/>
      <c r="F261" s="425"/>
      <c r="G261" s="425"/>
      <c r="H261" s="425"/>
      <c r="I261" s="425"/>
    </row>
    <row r="263" spans="1:18" x14ac:dyDescent="0.35">
      <c r="A263" s="307" t="s">
        <v>46</v>
      </c>
      <c r="B263" s="308">
        <f ca="1">imzatirihi</f>
        <v>45653</v>
      </c>
      <c r="C263" s="307" t="s">
        <v>48</v>
      </c>
      <c r="D263" s="309" t="str">
        <f>IF(kurulusyetkilisi&gt;0,kurulusyetkilisi,"")</f>
        <v/>
      </c>
      <c r="F263" s="307"/>
      <c r="G263" s="310"/>
      <c r="H263" s="50"/>
      <c r="M263" s="23"/>
      <c r="N263" s="114"/>
      <c r="O263" s="114"/>
    </row>
    <row r="264" spans="1:18" x14ac:dyDescent="0.35">
      <c r="A264" s="311"/>
      <c r="B264" s="311"/>
      <c r="C264" s="424" t="s">
        <v>49</v>
      </c>
      <c r="D264" s="424"/>
      <c r="E264" s="441"/>
      <c r="F264" s="441"/>
      <c r="G264" s="274"/>
      <c r="H264" s="26"/>
      <c r="M264" s="23"/>
      <c r="N264" s="114"/>
      <c r="O264" s="114"/>
    </row>
    <row r="265" spans="1:18" x14ac:dyDescent="0.35">
      <c r="A265" s="419" t="s">
        <v>83</v>
      </c>
      <c r="B265" s="419"/>
      <c r="C265" s="419"/>
      <c r="D265" s="419"/>
      <c r="E265" s="419"/>
      <c r="F265" s="419"/>
      <c r="G265" s="419"/>
      <c r="H265" s="419"/>
      <c r="I265" s="419"/>
    </row>
    <row r="266" spans="1:18" x14ac:dyDescent="0.35">
      <c r="A266" s="392" t="str">
        <f>IF(Yil&gt;0,CONCATENATE(Yil," yılına aittir."),"")</f>
        <v/>
      </c>
      <c r="B266" s="392"/>
      <c r="C266" s="392"/>
      <c r="D266" s="392"/>
      <c r="E266" s="392"/>
      <c r="F266" s="392"/>
      <c r="G266" s="392"/>
      <c r="H266" s="392"/>
      <c r="I266" s="392"/>
    </row>
    <row r="267" spans="1:18" ht="19.7" thickBot="1" x14ac:dyDescent="0.4">
      <c r="A267" s="430" t="s">
        <v>93</v>
      </c>
      <c r="B267" s="430"/>
      <c r="C267" s="430"/>
      <c r="D267" s="430"/>
      <c r="E267" s="430"/>
      <c r="F267" s="430"/>
      <c r="G267" s="430"/>
      <c r="H267" s="430"/>
      <c r="I267" s="430"/>
    </row>
    <row r="268" spans="1:18" ht="19.7" thickBot="1" x14ac:dyDescent="0.4">
      <c r="A268" s="407" t="s">
        <v>1</v>
      </c>
      <c r="B268" s="421"/>
      <c r="C268" s="394" t="str">
        <f>IF(ProjeNo&gt;0,ProjeNo,"")</f>
        <v/>
      </c>
      <c r="D268" s="395"/>
      <c r="E268" s="395"/>
      <c r="F268" s="395"/>
      <c r="G268" s="395"/>
      <c r="H268" s="395"/>
      <c r="I268" s="396"/>
    </row>
    <row r="269" spans="1:18" ht="19.7" thickBot="1" x14ac:dyDescent="0.4">
      <c r="A269" s="426" t="s">
        <v>12</v>
      </c>
      <c r="B269" s="408"/>
      <c r="C269" s="404" t="str">
        <f>IF(ProjeAdi&gt;0,ProjeAdi,"")</f>
        <v/>
      </c>
      <c r="D269" s="405"/>
      <c r="E269" s="405"/>
      <c r="F269" s="405"/>
      <c r="G269" s="405"/>
      <c r="H269" s="405"/>
      <c r="I269" s="406"/>
    </row>
    <row r="270" spans="1:18" ht="19.7" thickBot="1" x14ac:dyDescent="0.4">
      <c r="A270" s="407" t="s">
        <v>140</v>
      </c>
      <c r="B270" s="421"/>
      <c r="C270" s="96">
        <v>9</v>
      </c>
      <c r="D270" s="428" t="s">
        <v>185</v>
      </c>
      <c r="E270" s="428"/>
      <c r="F270" s="428"/>
      <c r="G270" s="428"/>
      <c r="H270" s="428"/>
      <c r="I270" s="429"/>
    </row>
    <row r="271" spans="1:18" s="8" customFormat="1" ht="29.25" thickBot="1" x14ac:dyDescent="0.3">
      <c r="A271" s="6" t="s">
        <v>7</v>
      </c>
      <c r="B271" s="6" t="s">
        <v>8</v>
      </c>
      <c r="C271" s="6" t="s">
        <v>73</v>
      </c>
      <c r="D271" s="6" t="s">
        <v>10</v>
      </c>
      <c r="E271" s="6" t="s">
        <v>84</v>
      </c>
      <c r="F271" s="6" t="s">
        <v>85</v>
      </c>
      <c r="G271" s="6" t="s">
        <v>86</v>
      </c>
      <c r="H271" s="6" t="s">
        <v>87</v>
      </c>
      <c r="I271" s="6" t="s">
        <v>88</v>
      </c>
      <c r="J271" s="296" t="s">
        <v>94</v>
      </c>
      <c r="K271" s="296" t="s">
        <v>95</v>
      </c>
      <c r="L271" s="296" t="s">
        <v>85</v>
      </c>
      <c r="M271" s="22"/>
      <c r="N271" s="113"/>
      <c r="O271" s="113"/>
      <c r="P271" s="113"/>
      <c r="Q271" s="113"/>
      <c r="R271" s="113"/>
    </row>
    <row r="272" spans="1:18" x14ac:dyDescent="0.35">
      <c r="A272" s="18">
        <v>161</v>
      </c>
      <c r="B272" s="194"/>
      <c r="C272" s="157" t="str">
        <f t="shared" ref="C272:C291" ca="1" si="58">IF(B272&lt;&gt;"",VLOOKUP(B272,INDIRECT(PersonelTablo),2,0),"")</f>
        <v/>
      </c>
      <c r="D272" s="158" t="str">
        <f t="shared" ref="D272:D291" ca="1" si="59">IF(B272&lt;&gt;"",VLOOKUP(B272,INDIRECT(PersonelTablo),3,0),"")</f>
        <v/>
      </c>
      <c r="E272" s="188"/>
      <c r="F272" s="189"/>
      <c r="G272" s="167" t="str">
        <f t="shared" ref="G272:G291" si="60">IF(AND(B272&lt;&gt;"",L272&gt;=F272),E272*F272,"")</f>
        <v/>
      </c>
      <c r="H272" s="166" t="str">
        <f t="shared" ref="H272:H291" si="61">IF(B272&lt;&gt;"",VLOOKUP(B272,G011CTablo,14,0),"")</f>
        <v/>
      </c>
      <c r="I272" s="173" t="str">
        <f>IF(AND(B272&lt;&gt;"",J272&gt;=K272,L272&gt;0),G272*H272,"")</f>
        <v/>
      </c>
      <c r="J272" s="163" t="str">
        <f>IF(B272&gt;0,ROUNDUP(VLOOKUP(B272,G011B!$B:$AD,28,0),1),"")</f>
        <v/>
      </c>
      <c r="K272" s="163" t="str">
        <f t="shared" ref="K272:K291" si="62">IF(B272&gt;0,SUMIF($B:$B,B272,$G:$G),"")</f>
        <v/>
      </c>
      <c r="L272" s="164" t="str">
        <f>IF(B272&lt;&gt;"",VLOOKUP(B272,G011B!$B:$AZ,43,0),"")</f>
        <v/>
      </c>
      <c r="M272" s="165" t="str">
        <f t="shared" ref="M272:M291" si="63">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x14ac:dyDescent="0.35">
      <c r="A273" s="18">
        <v>162</v>
      </c>
      <c r="B273" s="195"/>
      <c r="C273" s="150" t="str">
        <f t="shared" ca="1" si="58"/>
        <v/>
      </c>
      <c r="D273" s="159" t="str">
        <f t="shared" ca="1" si="59"/>
        <v/>
      </c>
      <c r="E273" s="190"/>
      <c r="F273" s="191"/>
      <c r="G273" s="168" t="str">
        <f t="shared" si="60"/>
        <v/>
      </c>
      <c r="H273" s="166" t="str">
        <f t="shared" si="61"/>
        <v/>
      </c>
      <c r="I273" s="173" t="str">
        <f t="shared" ref="I273:I291" si="64">IF(AND(B273&lt;&gt;"",J273&gt;=K273,L273&gt;0),G273*H273,"")</f>
        <v/>
      </c>
      <c r="J273" s="163" t="str">
        <f>IF(B273&gt;0,ROUNDUP(VLOOKUP(B273,G011B!$B:$AD,28,0),1),"")</f>
        <v/>
      </c>
      <c r="K273" s="163" t="str">
        <f t="shared" si="62"/>
        <v/>
      </c>
      <c r="L273" s="164" t="str">
        <f>IF(B273&lt;&gt;"",VLOOKUP(B273,G011B!$B:$AZ,43,0),"")</f>
        <v/>
      </c>
      <c r="M273" s="165" t="str">
        <f t="shared" si="63"/>
        <v/>
      </c>
    </row>
    <row r="274" spans="1:13" x14ac:dyDescent="0.35">
      <c r="A274" s="18">
        <v>163</v>
      </c>
      <c r="B274" s="195"/>
      <c r="C274" s="150" t="str">
        <f t="shared" ca="1" si="58"/>
        <v/>
      </c>
      <c r="D274" s="159" t="str">
        <f t="shared" ca="1" si="59"/>
        <v/>
      </c>
      <c r="E274" s="190"/>
      <c r="F274" s="191"/>
      <c r="G274" s="168" t="str">
        <f t="shared" si="60"/>
        <v/>
      </c>
      <c r="H274" s="166" t="str">
        <f t="shared" si="61"/>
        <v/>
      </c>
      <c r="I274" s="173" t="str">
        <f t="shared" si="64"/>
        <v/>
      </c>
      <c r="J274" s="163" t="str">
        <f>IF(B274&gt;0,ROUNDUP(VLOOKUP(B274,G011B!$B:$AD,28,0),1),"")</f>
        <v/>
      </c>
      <c r="K274" s="163" t="str">
        <f t="shared" si="62"/>
        <v/>
      </c>
      <c r="L274" s="164" t="str">
        <f>IF(B274&lt;&gt;"",VLOOKUP(B274,G011B!$B:$AZ,43,0),"")</f>
        <v/>
      </c>
      <c r="M274" s="165" t="str">
        <f t="shared" si="63"/>
        <v/>
      </c>
    </row>
    <row r="275" spans="1:13" x14ac:dyDescent="0.35">
      <c r="A275" s="18">
        <v>164</v>
      </c>
      <c r="B275" s="195"/>
      <c r="C275" s="150" t="str">
        <f t="shared" ca="1" si="58"/>
        <v/>
      </c>
      <c r="D275" s="159" t="str">
        <f t="shared" ca="1" si="59"/>
        <v/>
      </c>
      <c r="E275" s="190"/>
      <c r="F275" s="191"/>
      <c r="G275" s="168" t="str">
        <f t="shared" si="60"/>
        <v/>
      </c>
      <c r="H275" s="166" t="str">
        <f t="shared" si="61"/>
        <v/>
      </c>
      <c r="I275" s="173" t="str">
        <f t="shared" si="64"/>
        <v/>
      </c>
      <c r="J275" s="163" t="str">
        <f>IF(B275&gt;0,ROUNDUP(VLOOKUP(B275,G011B!$B:$AD,28,0),1),"")</f>
        <v/>
      </c>
      <c r="K275" s="163" t="str">
        <f t="shared" si="62"/>
        <v/>
      </c>
      <c r="L275" s="164" t="str">
        <f>IF(B275&lt;&gt;"",VLOOKUP(B275,G011B!$B:$AZ,43,0),"")</f>
        <v/>
      </c>
      <c r="M275" s="165" t="str">
        <f t="shared" si="63"/>
        <v/>
      </c>
    </row>
    <row r="276" spans="1:13" x14ac:dyDescent="0.35">
      <c r="A276" s="18">
        <v>165</v>
      </c>
      <c r="B276" s="195"/>
      <c r="C276" s="150" t="str">
        <f t="shared" ca="1" si="58"/>
        <v/>
      </c>
      <c r="D276" s="159" t="str">
        <f t="shared" ca="1" si="59"/>
        <v/>
      </c>
      <c r="E276" s="190"/>
      <c r="F276" s="191"/>
      <c r="G276" s="168" t="str">
        <f t="shared" si="60"/>
        <v/>
      </c>
      <c r="H276" s="166" t="str">
        <f t="shared" si="61"/>
        <v/>
      </c>
      <c r="I276" s="173" t="str">
        <f t="shared" si="64"/>
        <v/>
      </c>
      <c r="J276" s="163" t="str">
        <f>IF(B276&gt;0,ROUNDUP(VLOOKUP(B276,G011B!$B:$AD,28,0),1),"")</f>
        <v/>
      </c>
      <c r="K276" s="163" t="str">
        <f t="shared" si="62"/>
        <v/>
      </c>
      <c r="L276" s="164" t="str">
        <f>IF(B276&lt;&gt;"",VLOOKUP(B276,G011B!$B:$AZ,43,0),"")</f>
        <v/>
      </c>
      <c r="M276" s="165" t="str">
        <f t="shared" si="63"/>
        <v/>
      </c>
    </row>
    <row r="277" spans="1:13" x14ac:dyDescent="0.35">
      <c r="A277" s="18">
        <v>166</v>
      </c>
      <c r="B277" s="195"/>
      <c r="C277" s="150" t="str">
        <f t="shared" ca="1" si="58"/>
        <v/>
      </c>
      <c r="D277" s="159" t="str">
        <f t="shared" ca="1" si="59"/>
        <v/>
      </c>
      <c r="E277" s="190"/>
      <c r="F277" s="191"/>
      <c r="G277" s="168" t="str">
        <f t="shared" si="60"/>
        <v/>
      </c>
      <c r="H277" s="166" t="str">
        <f t="shared" si="61"/>
        <v/>
      </c>
      <c r="I277" s="173" t="str">
        <f t="shared" si="64"/>
        <v/>
      </c>
      <c r="J277" s="163" t="str">
        <f>IF(B277&gt;0,ROUNDUP(VLOOKUP(B277,G011B!$B:$AD,28,0),1),"")</f>
        <v/>
      </c>
      <c r="K277" s="163" t="str">
        <f t="shared" si="62"/>
        <v/>
      </c>
      <c r="L277" s="164" t="str">
        <f>IF(B277&lt;&gt;"",VLOOKUP(B277,G011B!$B:$AZ,43,0),"")</f>
        <v/>
      </c>
      <c r="M277" s="165" t="str">
        <f t="shared" si="63"/>
        <v/>
      </c>
    </row>
    <row r="278" spans="1:13" x14ac:dyDescent="0.35">
      <c r="A278" s="18">
        <v>167</v>
      </c>
      <c r="B278" s="195"/>
      <c r="C278" s="150" t="str">
        <f t="shared" ca="1" si="58"/>
        <v/>
      </c>
      <c r="D278" s="159" t="str">
        <f t="shared" ca="1" si="59"/>
        <v/>
      </c>
      <c r="E278" s="190"/>
      <c r="F278" s="191"/>
      <c r="G278" s="168" t="str">
        <f t="shared" si="60"/>
        <v/>
      </c>
      <c r="H278" s="166" t="str">
        <f t="shared" si="61"/>
        <v/>
      </c>
      <c r="I278" s="173" t="str">
        <f t="shared" si="64"/>
        <v/>
      </c>
      <c r="J278" s="163" t="str">
        <f>IF(B278&gt;0,ROUNDUP(VLOOKUP(B278,G011B!$B:$AD,28,0),1),"")</f>
        <v/>
      </c>
      <c r="K278" s="163" t="str">
        <f t="shared" si="62"/>
        <v/>
      </c>
      <c r="L278" s="164" t="str">
        <f>IF(B278&lt;&gt;"",VLOOKUP(B278,G011B!$B:$AZ,43,0),"")</f>
        <v/>
      </c>
      <c r="M278" s="165" t="str">
        <f t="shared" si="63"/>
        <v/>
      </c>
    </row>
    <row r="279" spans="1:13" x14ac:dyDescent="0.35">
      <c r="A279" s="18">
        <v>168</v>
      </c>
      <c r="B279" s="195"/>
      <c r="C279" s="150" t="str">
        <f t="shared" ca="1" si="58"/>
        <v/>
      </c>
      <c r="D279" s="159" t="str">
        <f t="shared" ca="1" si="59"/>
        <v/>
      </c>
      <c r="E279" s="190"/>
      <c r="F279" s="191"/>
      <c r="G279" s="168" t="str">
        <f t="shared" si="60"/>
        <v/>
      </c>
      <c r="H279" s="166" t="str">
        <f t="shared" si="61"/>
        <v/>
      </c>
      <c r="I279" s="173" t="str">
        <f t="shared" si="64"/>
        <v/>
      </c>
      <c r="J279" s="163" t="str">
        <f>IF(B279&gt;0,ROUNDUP(VLOOKUP(B279,G011B!$B:$AD,28,0),1),"")</f>
        <v/>
      </c>
      <c r="K279" s="163" t="str">
        <f t="shared" si="62"/>
        <v/>
      </c>
      <c r="L279" s="164" t="str">
        <f>IF(B279&lt;&gt;"",VLOOKUP(B279,G011B!$B:$AZ,43,0),"")</f>
        <v/>
      </c>
      <c r="M279" s="165" t="str">
        <f t="shared" si="63"/>
        <v/>
      </c>
    </row>
    <row r="280" spans="1:13" x14ac:dyDescent="0.35">
      <c r="A280" s="18">
        <v>169</v>
      </c>
      <c r="B280" s="195"/>
      <c r="C280" s="150" t="str">
        <f t="shared" ca="1" si="58"/>
        <v/>
      </c>
      <c r="D280" s="159" t="str">
        <f t="shared" ca="1" si="59"/>
        <v/>
      </c>
      <c r="E280" s="190"/>
      <c r="F280" s="191"/>
      <c r="G280" s="168" t="str">
        <f t="shared" si="60"/>
        <v/>
      </c>
      <c r="H280" s="166" t="str">
        <f t="shared" si="61"/>
        <v/>
      </c>
      <c r="I280" s="173" t="str">
        <f t="shared" si="64"/>
        <v/>
      </c>
      <c r="J280" s="163" t="str">
        <f>IF(B280&gt;0,ROUNDUP(VLOOKUP(B280,G011B!$B:$AD,28,0),1),"")</f>
        <v/>
      </c>
      <c r="K280" s="163" t="str">
        <f t="shared" si="62"/>
        <v/>
      </c>
      <c r="L280" s="164" t="str">
        <f>IF(B280&lt;&gt;"",VLOOKUP(B280,G011B!$B:$AZ,43,0),"")</f>
        <v/>
      </c>
      <c r="M280" s="165" t="str">
        <f t="shared" si="63"/>
        <v/>
      </c>
    </row>
    <row r="281" spans="1:13" x14ac:dyDescent="0.35">
      <c r="A281" s="18">
        <v>170</v>
      </c>
      <c r="B281" s="195"/>
      <c r="C281" s="150" t="str">
        <f t="shared" ca="1" si="58"/>
        <v/>
      </c>
      <c r="D281" s="159" t="str">
        <f t="shared" ca="1" si="59"/>
        <v/>
      </c>
      <c r="E281" s="190"/>
      <c r="F281" s="191"/>
      <c r="G281" s="168" t="str">
        <f t="shared" si="60"/>
        <v/>
      </c>
      <c r="H281" s="166" t="str">
        <f t="shared" si="61"/>
        <v/>
      </c>
      <c r="I281" s="173" t="str">
        <f t="shared" si="64"/>
        <v/>
      </c>
      <c r="J281" s="163" t="str">
        <f>IF(B281&gt;0,ROUNDUP(VLOOKUP(B281,G011B!$B:$AD,28,0),1),"")</f>
        <v/>
      </c>
      <c r="K281" s="163" t="str">
        <f t="shared" si="62"/>
        <v/>
      </c>
      <c r="L281" s="164" t="str">
        <f>IF(B281&lt;&gt;"",VLOOKUP(B281,G011B!$B:$AZ,43,0),"")</f>
        <v/>
      </c>
      <c r="M281" s="165" t="str">
        <f t="shared" si="63"/>
        <v/>
      </c>
    </row>
    <row r="282" spans="1:13" x14ac:dyDescent="0.35">
      <c r="A282" s="18">
        <v>171</v>
      </c>
      <c r="B282" s="195"/>
      <c r="C282" s="150" t="str">
        <f t="shared" ca="1" si="58"/>
        <v/>
      </c>
      <c r="D282" s="159" t="str">
        <f t="shared" ca="1" si="59"/>
        <v/>
      </c>
      <c r="E282" s="190"/>
      <c r="F282" s="191"/>
      <c r="G282" s="168" t="str">
        <f t="shared" si="60"/>
        <v/>
      </c>
      <c r="H282" s="166" t="str">
        <f t="shared" si="61"/>
        <v/>
      </c>
      <c r="I282" s="173" t="str">
        <f t="shared" si="64"/>
        <v/>
      </c>
      <c r="J282" s="163" t="str">
        <f>IF(B282&gt;0,ROUNDUP(VLOOKUP(B282,G011B!$B:$AD,28,0),1),"")</f>
        <v/>
      </c>
      <c r="K282" s="163" t="str">
        <f t="shared" si="62"/>
        <v/>
      </c>
      <c r="L282" s="164" t="str">
        <f>IF(B282&lt;&gt;"",VLOOKUP(B282,G011B!$B:$AZ,43,0),"")</f>
        <v/>
      </c>
      <c r="M282" s="165" t="str">
        <f t="shared" si="63"/>
        <v/>
      </c>
    </row>
    <row r="283" spans="1:13" x14ac:dyDescent="0.35">
      <c r="A283" s="18">
        <v>172</v>
      </c>
      <c r="B283" s="195"/>
      <c r="C283" s="150" t="str">
        <f t="shared" ca="1" si="58"/>
        <v/>
      </c>
      <c r="D283" s="159" t="str">
        <f t="shared" ca="1" si="59"/>
        <v/>
      </c>
      <c r="E283" s="190"/>
      <c r="F283" s="191"/>
      <c r="G283" s="168" t="str">
        <f t="shared" si="60"/>
        <v/>
      </c>
      <c r="H283" s="166" t="str">
        <f t="shared" si="61"/>
        <v/>
      </c>
      <c r="I283" s="173" t="str">
        <f t="shared" si="64"/>
        <v/>
      </c>
      <c r="J283" s="163" t="str">
        <f>IF(B283&gt;0,ROUNDUP(VLOOKUP(B283,G011B!$B:$AD,28,0),1),"")</f>
        <v/>
      </c>
      <c r="K283" s="163" t="str">
        <f t="shared" si="62"/>
        <v/>
      </c>
      <c r="L283" s="164" t="str">
        <f>IF(B283&lt;&gt;"",VLOOKUP(B283,G011B!$B:$AZ,43,0),"")</f>
        <v/>
      </c>
      <c r="M283" s="165" t="str">
        <f t="shared" si="63"/>
        <v/>
      </c>
    </row>
    <row r="284" spans="1:13" x14ac:dyDescent="0.35">
      <c r="A284" s="18">
        <v>173</v>
      </c>
      <c r="B284" s="195"/>
      <c r="C284" s="150" t="str">
        <f t="shared" ca="1" si="58"/>
        <v/>
      </c>
      <c r="D284" s="159" t="str">
        <f t="shared" ca="1" si="59"/>
        <v/>
      </c>
      <c r="E284" s="190"/>
      <c r="F284" s="191"/>
      <c r="G284" s="168" t="str">
        <f t="shared" si="60"/>
        <v/>
      </c>
      <c r="H284" s="166" t="str">
        <f t="shared" si="61"/>
        <v/>
      </c>
      <c r="I284" s="173" t="str">
        <f t="shared" si="64"/>
        <v/>
      </c>
      <c r="J284" s="163" t="str">
        <f>IF(B284&gt;0,ROUNDUP(VLOOKUP(B284,G011B!$B:$AD,28,0),1),"")</f>
        <v/>
      </c>
      <c r="K284" s="163" t="str">
        <f t="shared" si="62"/>
        <v/>
      </c>
      <c r="L284" s="164" t="str">
        <f>IF(B284&lt;&gt;"",VLOOKUP(B284,G011B!$B:$AZ,43,0),"")</f>
        <v/>
      </c>
      <c r="M284" s="165" t="str">
        <f t="shared" si="63"/>
        <v/>
      </c>
    </row>
    <row r="285" spans="1:13" x14ac:dyDescent="0.35">
      <c r="A285" s="18">
        <v>174</v>
      </c>
      <c r="B285" s="195"/>
      <c r="C285" s="150" t="str">
        <f t="shared" ca="1" si="58"/>
        <v/>
      </c>
      <c r="D285" s="159" t="str">
        <f t="shared" ca="1" si="59"/>
        <v/>
      </c>
      <c r="E285" s="190"/>
      <c r="F285" s="191"/>
      <c r="G285" s="168" t="str">
        <f t="shared" si="60"/>
        <v/>
      </c>
      <c r="H285" s="166" t="str">
        <f t="shared" si="61"/>
        <v/>
      </c>
      <c r="I285" s="173" t="str">
        <f t="shared" si="64"/>
        <v/>
      </c>
      <c r="J285" s="163" t="str">
        <f>IF(B285&gt;0,ROUNDUP(VLOOKUP(B285,G011B!$B:$AD,28,0),1),"")</f>
        <v/>
      </c>
      <c r="K285" s="163" t="str">
        <f t="shared" si="62"/>
        <v/>
      </c>
      <c r="L285" s="164" t="str">
        <f>IF(B285&lt;&gt;"",VLOOKUP(B285,G011B!$B:$AZ,43,0),"")</f>
        <v/>
      </c>
      <c r="M285" s="165" t="str">
        <f t="shared" si="63"/>
        <v/>
      </c>
    </row>
    <row r="286" spans="1:13" x14ac:dyDescent="0.35">
      <c r="A286" s="18">
        <v>175</v>
      </c>
      <c r="B286" s="195"/>
      <c r="C286" s="150" t="str">
        <f t="shared" ca="1" si="58"/>
        <v/>
      </c>
      <c r="D286" s="159" t="str">
        <f t="shared" ca="1" si="59"/>
        <v/>
      </c>
      <c r="E286" s="190"/>
      <c r="F286" s="191"/>
      <c r="G286" s="168" t="str">
        <f t="shared" si="60"/>
        <v/>
      </c>
      <c r="H286" s="166" t="str">
        <f t="shared" si="61"/>
        <v/>
      </c>
      <c r="I286" s="173" t="str">
        <f t="shared" si="64"/>
        <v/>
      </c>
      <c r="J286" s="163" t="str">
        <f>IF(B286&gt;0,ROUNDUP(VLOOKUP(B286,G011B!$B:$AD,28,0),1),"")</f>
        <v/>
      </c>
      <c r="K286" s="163" t="str">
        <f t="shared" si="62"/>
        <v/>
      </c>
      <c r="L286" s="164" t="str">
        <f>IF(B286&lt;&gt;"",VLOOKUP(B286,G011B!$B:$AZ,43,0),"")</f>
        <v/>
      </c>
      <c r="M286" s="165" t="str">
        <f t="shared" si="63"/>
        <v/>
      </c>
    </row>
    <row r="287" spans="1:13" x14ac:dyDescent="0.35">
      <c r="A287" s="18">
        <v>176</v>
      </c>
      <c r="B287" s="195"/>
      <c r="C287" s="150" t="str">
        <f t="shared" ca="1" si="58"/>
        <v/>
      </c>
      <c r="D287" s="159" t="str">
        <f t="shared" ca="1" si="59"/>
        <v/>
      </c>
      <c r="E287" s="190"/>
      <c r="F287" s="191"/>
      <c r="G287" s="168" t="str">
        <f t="shared" si="60"/>
        <v/>
      </c>
      <c r="H287" s="166" t="str">
        <f t="shared" si="61"/>
        <v/>
      </c>
      <c r="I287" s="173" t="str">
        <f t="shared" si="64"/>
        <v/>
      </c>
      <c r="J287" s="163" t="str">
        <f>IF(B287&gt;0,ROUNDUP(VLOOKUP(B287,G011B!$B:$AD,28,0),1),"")</f>
        <v/>
      </c>
      <c r="K287" s="163" t="str">
        <f t="shared" si="62"/>
        <v/>
      </c>
      <c r="L287" s="164" t="str">
        <f>IF(B287&lt;&gt;"",VLOOKUP(B287,G011B!$B:$AZ,43,0),"")</f>
        <v/>
      </c>
      <c r="M287" s="165" t="str">
        <f t="shared" si="63"/>
        <v/>
      </c>
    </row>
    <row r="288" spans="1:13" x14ac:dyDescent="0.35">
      <c r="A288" s="18">
        <v>177</v>
      </c>
      <c r="B288" s="195"/>
      <c r="C288" s="150" t="str">
        <f t="shared" ca="1" si="58"/>
        <v/>
      </c>
      <c r="D288" s="159" t="str">
        <f t="shared" ca="1" si="59"/>
        <v/>
      </c>
      <c r="E288" s="190"/>
      <c r="F288" s="191"/>
      <c r="G288" s="168" t="str">
        <f t="shared" si="60"/>
        <v/>
      </c>
      <c r="H288" s="166" t="str">
        <f t="shared" si="61"/>
        <v/>
      </c>
      <c r="I288" s="173" t="str">
        <f t="shared" si="64"/>
        <v/>
      </c>
      <c r="J288" s="163" t="str">
        <f>IF(B288&gt;0,ROUNDUP(VLOOKUP(B288,G011B!$B:$AD,28,0),1),"")</f>
        <v/>
      </c>
      <c r="K288" s="163" t="str">
        <f t="shared" si="62"/>
        <v/>
      </c>
      <c r="L288" s="164" t="str">
        <f>IF(B288&lt;&gt;"",VLOOKUP(B288,G011B!$B:$AZ,43,0),"")</f>
        <v/>
      </c>
      <c r="M288" s="165" t="str">
        <f t="shared" si="63"/>
        <v/>
      </c>
    </row>
    <row r="289" spans="1:18" x14ac:dyDescent="0.35">
      <c r="A289" s="18">
        <v>178</v>
      </c>
      <c r="B289" s="195"/>
      <c r="C289" s="150" t="str">
        <f t="shared" ca="1" si="58"/>
        <v/>
      </c>
      <c r="D289" s="159" t="str">
        <f t="shared" ca="1" si="59"/>
        <v/>
      </c>
      <c r="E289" s="190"/>
      <c r="F289" s="191"/>
      <c r="G289" s="168" t="str">
        <f t="shared" si="60"/>
        <v/>
      </c>
      <c r="H289" s="166" t="str">
        <f t="shared" si="61"/>
        <v/>
      </c>
      <c r="I289" s="173" t="str">
        <f t="shared" si="64"/>
        <v/>
      </c>
      <c r="J289" s="163" t="str">
        <f>IF(B289&gt;0,ROUNDUP(VLOOKUP(B289,G011B!$B:$AD,28,0),1),"")</f>
        <v/>
      </c>
      <c r="K289" s="163" t="str">
        <f t="shared" si="62"/>
        <v/>
      </c>
      <c r="L289" s="164" t="str">
        <f>IF(B289&lt;&gt;"",VLOOKUP(B289,G011B!$B:$AZ,43,0),"")</f>
        <v/>
      </c>
      <c r="M289" s="165" t="str">
        <f t="shared" si="63"/>
        <v/>
      </c>
    </row>
    <row r="290" spans="1:18" x14ac:dyDescent="0.35">
      <c r="A290" s="18">
        <v>179</v>
      </c>
      <c r="B290" s="195"/>
      <c r="C290" s="150" t="str">
        <f t="shared" ca="1" si="58"/>
        <v/>
      </c>
      <c r="D290" s="159" t="str">
        <f t="shared" ca="1" si="59"/>
        <v/>
      </c>
      <c r="E290" s="190"/>
      <c r="F290" s="191"/>
      <c r="G290" s="168" t="str">
        <f t="shared" si="60"/>
        <v/>
      </c>
      <c r="H290" s="166" t="str">
        <f t="shared" si="61"/>
        <v/>
      </c>
      <c r="I290" s="173" t="str">
        <f t="shared" si="64"/>
        <v/>
      </c>
      <c r="J290" s="163" t="str">
        <f>IF(B290&gt;0,ROUNDUP(VLOOKUP(B290,G011B!$B:$AD,28,0),1),"")</f>
        <v/>
      </c>
      <c r="K290" s="163" t="str">
        <f t="shared" si="62"/>
        <v/>
      </c>
      <c r="L290" s="164" t="str">
        <f>IF(B290&lt;&gt;"",VLOOKUP(B290,G011B!$B:$AZ,43,0),"")</f>
        <v/>
      </c>
      <c r="M290" s="165" t="str">
        <f t="shared" si="63"/>
        <v/>
      </c>
    </row>
    <row r="291" spans="1:18" ht="19.7" thickBot="1" x14ac:dyDescent="0.4">
      <c r="A291" s="94">
        <v>180</v>
      </c>
      <c r="B291" s="196"/>
      <c r="C291" s="160" t="str">
        <f t="shared" ca="1" si="58"/>
        <v/>
      </c>
      <c r="D291" s="161" t="str">
        <f t="shared" ca="1" si="59"/>
        <v/>
      </c>
      <c r="E291" s="192"/>
      <c r="F291" s="193"/>
      <c r="G291" s="169" t="str">
        <f t="shared" si="60"/>
        <v/>
      </c>
      <c r="H291" s="176" t="str">
        <f t="shared" si="61"/>
        <v/>
      </c>
      <c r="I291" s="174" t="str">
        <f t="shared" si="64"/>
        <v/>
      </c>
      <c r="J291" s="163" t="str">
        <f>IF(B291&gt;0,ROUNDUP(VLOOKUP(B291,G011B!$B:$AD,28,0),1),"")</f>
        <v/>
      </c>
      <c r="K291" s="163" t="str">
        <f t="shared" si="62"/>
        <v/>
      </c>
      <c r="L291" s="164" t="str">
        <f>IF(B291&lt;&gt;"",VLOOKUP(B291,G011B!$B:$AZ,43,0),"")</f>
        <v/>
      </c>
      <c r="M291" s="165" t="str">
        <f t="shared" si="63"/>
        <v/>
      </c>
    </row>
    <row r="292" spans="1:18" ht="19.7" thickBot="1" x14ac:dyDescent="0.4">
      <c r="A292" s="427" t="s">
        <v>51</v>
      </c>
      <c r="B292" s="427"/>
      <c r="C292" s="427"/>
      <c r="D292" s="427"/>
      <c r="E292" s="427"/>
      <c r="F292" s="427"/>
      <c r="G292" s="171">
        <f>SUM(G272:G291)</f>
        <v>0</v>
      </c>
      <c r="H292" s="231"/>
      <c r="I292" s="171">
        <f>IF(C270=C237,SUM(I272:I291)+I259,SUM(I272:I291))</f>
        <v>0</v>
      </c>
      <c r="N292" s="156">
        <f>IF(COUNTA(E272:F291)&gt;0,1,0)</f>
        <v>0</v>
      </c>
    </row>
    <row r="293" spans="1:18" ht="19.7" thickBot="1" x14ac:dyDescent="0.4">
      <c r="A293" s="422" t="s">
        <v>89</v>
      </c>
      <c r="B293" s="422"/>
      <c r="C293" s="422"/>
      <c r="D293" s="422"/>
      <c r="E293" s="171">
        <f>SUM(G:G)/2</f>
        <v>0</v>
      </c>
      <c r="F293" s="423"/>
      <c r="G293" s="423"/>
      <c r="H293" s="423"/>
      <c r="I293" s="171">
        <f>SUM(I272:I291)+I260</f>
        <v>0</v>
      </c>
    </row>
    <row r="294" spans="1:18" x14ac:dyDescent="0.35">
      <c r="A294" s="425" t="s">
        <v>169</v>
      </c>
      <c r="B294" s="425"/>
      <c r="C294" s="425"/>
      <c r="D294" s="425"/>
      <c r="E294" s="425"/>
      <c r="F294" s="425"/>
      <c r="G294" s="425"/>
      <c r="H294" s="425"/>
      <c r="I294" s="425"/>
    </row>
    <row r="296" spans="1:18" x14ac:dyDescent="0.35">
      <c r="A296" s="307" t="s">
        <v>46</v>
      </c>
      <c r="B296" s="308">
        <f ca="1">imzatirihi</f>
        <v>45653</v>
      </c>
      <c r="C296" s="307" t="s">
        <v>48</v>
      </c>
      <c r="D296" s="309" t="str">
        <f>IF(kurulusyetkilisi&gt;0,kurulusyetkilisi,"")</f>
        <v/>
      </c>
      <c r="F296" s="307"/>
      <c r="G296" s="310"/>
      <c r="H296" s="50"/>
      <c r="M296" s="23"/>
      <c r="N296" s="114"/>
      <c r="O296" s="114"/>
    </row>
    <row r="297" spans="1:18" x14ac:dyDescent="0.35">
      <c r="A297" s="311"/>
      <c r="B297" s="311"/>
      <c r="C297" s="424" t="s">
        <v>49</v>
      </c>
      <c r="D297" s="424"/>
      <c r="E297" s="441"/>
      <c r="F297" s="441"/>
      <c r="G297" s="274"/>
      <c r="H297" s="26"/>
      <c r="M297" s="23"/>
      <c r="N297" s="114"/>
      <c r="O297" s="114"/>
    </row>
    <row r="298" spans="1:18" x14ac:dyDescent="0.35">
      <c r="A298" s="419" t="s">
        <v>83</v>
      </c>
      <c r="B298" s="419"/>
      <c r="C298" s="419"/>
      <c r="D298" s="419"/>
      <c r="E298" s="419"/>
      <c r="F298" s="419"/>
      <c r="G298" s="419"/>
      <c r="H298" s="419"/>
      <c r="I298" s="419"/>
    </row>
    <row r="299" spans="1:18" x14ac:dyDescent="0.35">
      <c r="A299" s="392" t="str">
        <f>IF(Yil&gt;0,CONCATENATE(Yil," yılına aittir."),"")</f>
        <v/>
      </c>
      <c r="B299" s="392"/>
      <c r="C299" s="392"/>
      <c r="D299" s="392"/>
      <c r="E299" s="392"/>
      <c r="F299" s="392"/>
      <c r="G299" s="392"/>
      <c r="H299" s="392"/>
      <c r="I299" s="392"/>
    </row>
    <row r="300" spans="1:18" ht="19.7" thickBot="1" x14ac:dyDescent="0.4">
      <c r="A300" s="430" t="s">
        <v>93</v>
      </c>
      <c r="B300" s="430"/>
      <c r="C300" s="430"/>
      <c r="D300" s="430"/>
      <c r="E300" s="430"/>
      <c r="F300" s="430"/>
      <c r="G300" s="430"/>
      <c r="H300" s="430"/>
      <c r="I300" s="430"/>
    </row>
    <row r="301" spans="1:18" ht="19.7" thickBot="1" x14ac:dyDescent="0.4">
      <c r="A301" s="407" t="s">
        <v>1</v>
      </c>
      <c r="B301" s="421"/>
      <c r="C301" s="394" t="str">
        <f>IF(ProjeNo&gt;0,ProjeNo,"")</f>
        <v/>
      </c>
      <c r="D301" s="395"/>
      <c r="E301" s="395"/>
      <c r="F301" s="395"/>
      <c r="G301" s="395"/>
      <c r="H301" s="395"/>
      <c r="I301" s="396"/>
    </row>
    <row r="302" spans="1:18" ht="19.7" thickBot="1" x14ac:dyDescent="0.4">
      <c r="A302" s="426" t="s">
        <v>12</v>
      </c>
      <c r="B302" s="408"/>
      <c r="C302" s="404" t="str">
        <f>IF(ProjeAdi&gt;0,ProjeAdi,"")</f>
        <v/>
      </c>
      <c r="D302" s="405"/>
      <c r="E302" s="405"/>
      <c r="F302" s="405"/>
      <c r="G302" s="405"/>
      <c r="H302" s="405"/>
      <c r="I302" s="406"/>
    </row>
    <row r="303" spans="1:18" ht="19.7" thickBot="1" x14ac:dyDescent="0.4">
      <c r="A303" s="407" t="s">
        <v>140</v>
      </c>
      <c r="B303" s="421"/>
      <c r="C303" s="96">
        <v>10</v>
      </c>
      <c r="D303" s="428" t="s">
        <v>185</v>
      </c>
      <c r="E303" s="428"/>
      <c r="F303" s="428"/>
      <c r="G303" s="428"/>
      <c r="H303" s="428"/>
      <c r="I303" s="429"/>
    </row>
    <row r="304" spans="1:18" s="8" customFormat="1" ht="29.25" thickBot="1" x14ac:dyDescent="0.3">
      <c r="A304" s="6" t="s">
        <v>7</v>
      </c>
      <c r="B304" s="6" t="s">
        <v>8</v>
      </c>
      <c r="C304" s="6" t="s">
        <v>73</v>
      </c>
      <c r="D304" s="6" t="s">
        <v>10</v>
      </c>
      <c r="E304" s="6" t="s">
        <v>84</v>
      </c>
      <c r="F304" s="6" t="s">
        <v>85</v>
      </c>
      <c r="G304" s="6" t="s">
        <v>86</v>
      </c>
      <c r="H304" s="6" t="s">
        <v>87</v>
      </c>
      <c r="I304" s="6" t="s">
        <v>88</v>
      </c>
      <c r="J304" s="296" t="s">
        <v>94</v>
      </c>
      <c r="K304" s="296" t="s">
        <v>95</v>
      </c>
      <c r="L304" s="296" t="s">
        <v>85</v>
      </c>
      <c r="M304" s="22"/>
      <c r="N304" s="113"/>
      <c r="O304" s="113"/>
      <c r="P304" s="113"/>
      <c r="Q304" s="113"/>
      <c r="R304" s="113"/>
    </row>
    <row r="305" spans="1:13" x14ac:dyDescent="0.35">
      <c r="A305" s="18">
        <v>181</v>
      </c>
      <c r="B305" s="194"/>
      <c r="C305" s="157" t="str">
        <f t="shared" ref="C305:C324" ca="1" si="65">IF(B305&lt;&gt;"",VLOOKUP(B305,INDIRECT(PersonelTablo),2,0),"")</f>
        <v/>
      </c>
      <c r="D305" s="158" t="str">
        <f t="shared" ref="D305:D324" ca="1" si="66">IF(B305&lt;&gt;"",VLOOKUP(B305,INDIRECT(PersonelTablo),3,0),"")</f>
        <v/>
      </c>
      <c r="E305" s="188"/>
      <c r="F305" s="189"/>
      <c r="G305" s="167" t="str">
        <f t="shared" ref="G305:G324" si="67">IF(AND(B305&lt;&gt;"",L305&gt;=F305),E305*F305,"")</f>
        <v/>
      </c>
      <c r="H305" s="166" t="str">
        <f t="shared" ref="H305:H324" si="68">IF(B305&lt;&gt;"",VLOOKUP(B305,G011CTablo,14,0),"")</f>
        <v/>
      </c>
      <c r="I305" s="173" t="str">
        <f>IF(AND(B305&lt;&gt;"",J305&gt;=K305,L305&gt;0),G305*H305,"")</f>
        <v/>
      </c>
      <c r="J305" s="163" t="str">
        <f>IF(B305&gt;0,ROUNDUP(VLOOKUP(B305,G011B!$B:$AD,28,0),1),"")</f>
        <v/>
      </c>
      <c r="K305" s="163" t="str">
        <f t="shared" ref="K305:K324" si="69">IF(B305&gt;0,SUMIF($B:$B,B305,$G:$G),"")</f>
        <v/>
      </c>
      <c r="L305" s="164" t="str">
        <f>IF(B305&lt;&gt;"",VLOOKUP(B305,G011B!$B:$AZ,43,0),"")</f>
        <v/>
      </c>
      <c r="M305" s="165" t="str">
        <f t="shared" ref="M305:M324" si="70">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x14ac:dyDescent="0.35">
      <c r="A306" s="18">
        <v>182</v>
      </c>
      <c r="B306" s="195"/>
      <c r="C306" s="150" t="str">
        <f t="shared" ca="1" si="65"/>
        <v/>
      </c>
      <c r="D306" s="159" t="str">
        <f t="shared" ca="1" si="66"/>
        <v/>
      </c>
      <c r="E306" s="190"/>
      <c r="F306" s="191"/>
      <c r="G306" s="168" t="str">
        <f t="shared" si="67"/>
        <v/>
      </c>
      <c r="H306" s="166" t="str">
        <f t="shared" si="68"/>
        <v/>
      </c>
      <c r="I306" s="173" t="str">
        <f t="shared" ref="I306:I324" si="71">IF(AND(B306&lt;&gt;"",J306&gt;=K306,L306&gt;0),G306*H306,"")</f>
        <v/>
      </c>
      <c r="J306" s="163" t="str">
        <f>IF(B306&gt;0,ROUNDUP(VLOOKUP(B306,G011B!$B:$AD,28,0),1),"")</f>
        <v/>
      </c>
      <c r="K306" s="163" t="str">
        <f t="shared" si="69"/>
        <v/>
      </c>
      <c r="L306" s="164" t="str">
        <f>IF(B306&lt;&gt;"",VLOOKUP(B306,G011B!$B:$AZ,43,0),"")</f>
        <v/>
      </c>
      <c r="M306" s="165" t="str">
        <f t="shared" si="70"/>
        <v/>
      </c>
    </row>
    <row r="307" spans="1:13" x14ac:dyDescent="0.35">
      <c r="A307" s="18">
        <v>183</v>
      </c>
      <c r="B307" s="195"/>
      <c r="C307" s="150" t="str">
        <f t="shared" ca="1" si="65"/>
        <v/>
      </c>
      <c r="D307" s="159" t="str">
        <f t="shared" ca="1" si="66"/>
        <v/>
      </c>
      <c r="E307" s="190"/>
      <c r="F307" s="191"/>
      <c r="G307" s="168" t="str">
        <f t="shared" si="67"/>
        <v/>
      </c>
      <c r="H307" s="166" t="str">
        <f t="shared" si="68"/>
        <v/>
      </c>
      <c r="I307" s="173" t="str">
        <f t="shared" si="71"/>
        <v/>
      </c>
      <c r="J307" s="163" t="str">
        <f>IF(B307&gt;0,ROUNDUP(VLOOKUP(B307,G011B!$B:$AD,28,0),1),"")</f>
        <v/>
      </c>
      <c r="K307" s="163" t="str">
        <f t="shared" si="69"/>
        <v/>
      </c>
      <c r="L307" s="164" t="str">
        <f>IF(B307&lt;&gt;"",VLOOKUP(B307,G011B!$B:$AZ,43,0),"")</f>
        <v/>
      </c>
      <c r="M307" s="165" t="str">
        <f t="shared" si="70"/>
        <v/>
      </c>
    </row>
    <row r="308" spans="1:13" x14ac:dyDescent="0.35">
      <c r="A308" s="18">
        <v>184</v>
      </c>
      <c r="B308" s="195"/>
      <c r="C308" s="150" t="str">
        <f t="shared" ca="1" si="65"/>
        <v/>
      </c>
      <c r="D308" s="159" t="str">
        <f t="shared" ca="1" si="66"/>
        <v/>
      </c>
      <c r="E308" s="190"/>
      <c r="F308" s="191"/>
      <c r="G308" s="168" t="str">
        <f t="shared" si="67"/>
        <v/>
      </c>
      <c r="H308" s="166" t="str">
        <f t="shared" si="68"/>
        <v/>
      </c>
      <c r="I308" s="173" t="str">
        <f t="shared" si="71"/>
        <v/>
      </c>
      <c r="J308" s="163" t="str">
        <f>IF(B308&gt;0,ROUNDUP(VLOOKUP(B308,G011B!$B:$AD,28,0),1),"")</f>
        <v/>
      </c>
      <c r="K308" s="163" t="str">
        <f t="shared" si="69"/>
        <v/>
      </c>
      <c r="L308" s="164" t="str">
        <f>IF(B308&lt;&gt;"",VLOOKUP(B308,G011B!$B:$AZ,43,0),"")</f>
        <v/>
      </c>
      <c r="M308" s="165" t="str">
        <f t="shared" si="70"/>
        <v/>
      </c>
    </row>
    <row r="309" spans="1:13" x14ac:dyDescent="0.35">
      <c r="A309" s="18">
        <v>185</v>
      </c>
      <c r="B309" s="195"/>
      <c r="C309" s="150" t="str">
        <f t="shared" ca="1" si="65"/>
        <v/>
      </c>
      <c r="D309" s="159" t="str">
        <f t="shared" ca="1" si="66"/>
        <v/>
      </c>
      <c r="E309" s="190"/>
      <c r="F309" s="191"/>
      <c r="G309" s="168" t="str">
        <f t="shared" si="67"/>
        <v/>
      </c>
      <c r="H309" s="166" t="str">
        <f t="shared" si="68"/>
        <v/>
      </c>
      <c r="I309" s="173" t="str">
        <f t="shared" si="71"/>
        <v/>
      </c>
      <c r="J309" s="163" t="str">
        <f>IF(B309&gt;0,ROUNDUP(VLOOKUP(B309,G011B!$B:$AD,28,0),1),"")</f>
        <v/>
      </c>
      <c r="K309" s="163" t="str">
        <f t="shared" si="69"/>
        <v/>
      </c>
      <c r="L309" s="164" t="str">
        <f>IF(B309&lt;&gt;"",VLOOKUP(B309,G011B!$B:$AZ,43,0),"")</f>
        <v/>
      </c>
      <c r="M309" s="165" t="str">
        <f t="shared" si="70"/>
        <v/>
      </c>
    </row>
    <row r="310" spans="1:13" x14ac:dyDescent="0.35">
      <c r="A310" s="18">
        <v>186</v>
      </c>
      <c r="B310" s="195"/>
      <c r="C310" s="150" t="str">
        <f t="shared" ca="1" si="65"/>
        <v/>
      </c>
      <c r="D310" s="159" t="str">
        <f t="shared" ca="1" si="66"/>
        <v/>
      </c>
      <c r="E310" s="190"/>
      <c r="F310" s="191"/>
      <c r="G310" s="168" t="str">
        <f t="shared" si="67"/>
        <v/>
      </c>
      <c r="H310" s="166" t="str">
        <f t="shared" si="68"/>
        <v/>
      </c>
      <c r="I310" s="173" t="str">
        <f t="shared" si="71"/>
        <v/>
      </c>
      <c r="J310" s="163" t="str">
        <f>IF(B310&gt;0,ROUNDUP(VLOOKUP(B310,G011B!$B:$AD,28,0),1),"")</f>
        <v/>
      </c>
      <c r="K310" s="163" t="str">
        <f t="shared" si="69"/>
        <v/>
      </c>
      <c r="L310" s="164" t="str">
        <f>IF(B310&lt;&gt;"",VLOOKUP(B310,G011B!$B:$AZ,43,0),"")</f>
        <v/>
      </c>
      <c r="M310" s="165" t="str">
        <f t="shared" si="70"/>
        <v/>
      </c>
    </row>
    <row r="311" spans="1:13" x14ac:dyDescent="0.35">
      <c r="A311" s="18">
        <v>187</v>
      </c>
      <c r="B311" s="195"/>
      <c r="C311" s="150" t="str">
        <f t="shared" ca="1" si="65"/>
        <v/>
      </c>
      <c r="D311" s="159" t="str">
        <f t="shared" ca="1" si="66"/>
        <v/>
      </c>
      <c r="E311" s="190"/>
      <c r="F311" s="191"/>
      <c r="G311" s="168" t="str">
        <f t="shared" si="67"/>
        <v/>
      </c>
      <c r="H311" s="166" t="str">
        <f t="shared" si="68"/>
        <v/>
      </c>
      <c r="I311" s="173" t="str">
        <f t="shared" si="71"/>
        <v/>
      </c>
      <c r="J311" s="163" t="str">
        <f>IF(B311&gt;0,ROUNDUP(VLOOKUP(B311,G011B!$B:$AD,28,0),1),"")</f>
        <v/>
      </c>
      <c r="K311" s="163" t="str">
        <f t="shared" si="69"/>
        <v/>
      </c>
      <c r="L311" s="164" t="str">
        <f>IF(B311&lt;&gt;"",VLOOKUP(B311,G011B!$B:$AZ,43,0),"")</f>
        <v/>
      </c>
      <c r="M311" s="165" t="str">
        <f t="shared" si="70"/>
        <v/>
      </c>
    </row>
    <row r="312" spans="1:13" x14ac:dyDescent="0.35">
      <c r="A312" s="18">
        <v>188</v>
      </c>
      <c r="B312" s="195"/>
      <c r="C312" s="150" t="str">
        <f t="shared" ca="1" si="65"/>
        <v/>
      </c>
      <c r="D312" s="159" t="str">
        <f t="shared" ca="1" si="66"/>
        <v/>
      </c>
      <c r="E312" s="190"/>
      <c r="F312" s="191"/>
      <c r="G312" s="168" t="str">
        <f t="shared" si="67"/>
        <v/>
      </c>
      <c r="H312" s="166" t="str">
        <f t="shared" si="68"/>
        <v/>
      </c>
      <c r="I312" s="173" t="str">
        <f t="shared" si="71"/>
        <v/>
      </c>
      <c r="J312" s="163" t="str">
        <f>IF(B312&gt;0,ROUNDUP(VLOOKUP(B312,G011B!$B:$AD,28,0),1),"")</f>
        <v/>
      </c>
      <c r="K312" s="163" t="str">
        <f t="shared" si="69"/>
        <v/>
      </c>
      <c r="L312" s="164" t="str">
        <f>IF(B312&lt;&gt;"",VLOOKUP(B312,G011B!$B:$AZ,43,0),"")</f>
        <v/>
      </c>
      <c r="M312" s="165" t="str">
        <f t="shared" si="70"/>
        <v/>
      </c>
    </row>
    <row r="313" spans="1:13" x14ac:dyDescent="0.35">
      <c r="A313" s="18">
        <v>189</v>
      </c>
      <c r="B313" s="195"/>
      <c r="C313" s="150" t="str">
        <f t="shared" ca="1" si="65"/>
        <v/>
      </c>
      <c r="D313" s="159" t="str">
        <f t="shared" ca="1" si="66"/>
        <v/>
      </c>
      <c r="E313" s="190"/>
      <c r="F313" s="191"/>
      <c r="G313" s="168" t="str">
        <f t="shared" si="67"/>
        <v/>
      </c>
      <c r="H313" s="166" t="str">
        <f t="shared" si="68"/>
        <v/>
      </c>
      <c r="I313" s="173" t="str">
        <f t="shared" si="71"/>
        <v/>
      </c>
      <c r="J313" s="163" t="str">
        <f>IF(B313&gt;0,ROUNDUP(VLOOKUP(B313,G011B!$B:$AD,28,0),1),"")</f>
        <v/>
      </c>
      <c r="K313" s="163" t="str">
        <f t="shared" si="69"/>
        <v/>
      </c>
      <c r="L313" s="164" t="str">
        <f>IF(B313&lt;&gt;"",VLOOKUP(B313,G011B!$B:$AZ,43,0),"")</f>
        <v/>
      </c>
      <c r="M313" s="165" t="str">
        <f t="shared" si="70"/>
        <v/>
      </c>
    </row>
    <row r="314" spans="1:13" x14ac:dyDescent="0.35">
      <c r="A314" s="18">
        <v>190</v>
      </c>
      <c r="B314" s="195"/>
      <c r="C314" s="150" t="str">
        <f t="shared" ca="1" si="65"/>
        <v/>
      </c>
      <c r="D314" s="159" t="str">
        <f t="shared" ca="1" si="66"/>
        <v/>
      </c>
      <c r="E314" s="190"/>
      <c r="F314" s="191"/>
      <c r="G314" s="168" t="str">
        <f t="shared" si="67"/>
        <v/>
      </c>
      <c r="H314" s="166" t="str">
        <f t="shared" si="68"/>
        <v/>
      </c>
      <c r="I314" s="173" t="str">
        <f t="shared" si="71"/>
        <v/>
      </c>
      <c r="J314" s="163" t="str">
        <f>IF(B314&gt;0,ROUNDUP(VLOOKUP(B314,G011B!$B:$AD,28,0),1),"")</f>
        <v/>
      </c>
      <c r="K314" s="163" t="str">
        <f t="shared" si="69"/>
        <v/>
      </c>
      <c r="L314" s="164" t="str">
        <f>IF(B314&lt;&gt;"",VLOOKUP(B314,G011B!$B:$AZ,43,0),"")</f>
        <v/>
      </c>
      <c r="M314" s="165" t="str">
        <f t="shared" si="70"/>
        <v/>
      </c>
    </row>
    <row r="315" spans="1:13" x14ac:dyDescent="0.35">
      <c r="A315" s="18">
        <v>191</v>
      </c>
      <c r="B315" s="195"/>
      <c r="C315" s="150" t="str">
        <f t="shared" ca="1" si="65"/>
        <v/>
      </c>
      <c r="D315" s="159" t="str">
        <f t="shared" ca="1" si="66"/>
        <v/>
      </c>
      <c r="E315" s="190"/>
      <c r="F315" s="191"/>
      <c r="G315" s="168" t="str">
        <f t="shared" si="67"/>
        <v/>
      </c>
      <c r="H315" s="166" t="str">
        <f t="shared" si="68"/>
        <v/>
      </c>
      <c r="I315" s="173" t="str">
        <f t="shared" si="71"/>
        <v/>
      </c>
      <c r="J315" s="163" t="str">
        <f>IF(B315&gt;0,ROUNDUP(VLOOKUP(B315,G011B!$B:$AD,28,0),1),"")</f>
        <v/>
      </c>
      <c r="K315" s="163" t="str">
        <f t="shared" si="69"/>
        <v/>
      </c>
      <c r="L315" s="164" t="str">
        <f>IF(B315&lt;&gt;"",VLOOKUP(B315,G011B!$B:$AZ,43,0),"")</f>
        <v/>
      </c>
      <c r="M315" s="165" t="str">
        <f t="shared" si="70"/>
        <v/>
      </c>
    </row>
    <row r="316" spans="1:13" x14ac:dyDescent="0.35">
      <c r="A316" s="18">
        <v>192</v>
      </c>
      <c r="B316" s="195"/>
      <c r="C316" s="150" t="str">
        <f t="shared" ca="1" si="65"/>
        <v/>
      </c>
      <c r="D316" s="159" t="str">
        <f t="shared" ca="1" si="66"/>
        <v/>
      </c>
      <c r="E316" s="190"/>
      <c r="F316" s="191"/>
      <c r="G316" s="168" t="str">
        <f t="shared" si="67"/>
        <v/>
      </c>
      <c r="H316" s="166" t="str">
        <f t="shared" si="68"/>
        <v/>
      </c>
      <c r="I316" s="173" t="str">
        <f t="shared" si="71"/>
        <v/>
      </c>
      <c r="J316" s="163" t="str">
        <f>IF(B316&gt;0,ROUNDUP(VLOOKUP(B316,G011B!$B:$AD,28,0),1),"")</f>
        <v/>
      </c>
      <c r="K316" s="163" t="str">
        <f t="shared" si="69"/>
        <v/>
      </c>
      <c r="L316" s="164" t="str">
        <f>IF(B316&lt;&gt;"",VLOOKUP(B316,G011B!$B:$AZ,43,0),"")</f>
        <v/>
      </c>
      <c r="M316" s="165" t="str">
        <f t="shared" si="70"/>
        <v/>
      </c>
    </row>
    <row r="317" spans="1:13" x14ac:dyDescent="0.35">
      <c r="A317" s="18">
        <v>193</v>
      </c>
      <c r="B317" s="195"/>
      <c r="C317" s="150" t="str">
        <f t="shared" ca="1" si="65"/>
        <v/>
      </c>
      <c r="D317" s="159" t="str">
        <f t="shared" ca="1" si="66"/>
        <v/>
      </c>
      <c r="E317" s="190"/>
      <c r="F317" s="191"/>
      <c r="G317" s="168" t="str">
        <f t="shared" si="67"/>
        <v/>
      </c>
      <c r="H317" s="166" t="str">
        <f t="shared" si="68"/>
        <v/>
      </c>
      <c r="I317" s="173" t="str">
        <f t="shared" si="71"/>
        <v/>
      </c>
      <c r="J317" s="163" t="str">
        <f>IF(B317&gt;0,ROUNDUP(VLOOKUP(B317,G011B!$B:$AD,28,0),1),"")</f>
        <v/>
      </c>
      <c r="K317" s="163" t="str">
        <f t="shared" si="69"/>
        <v/>
      </c>
      <c r="L317" s="164" t="str">
        <f>IF(B317&lt;&gt;"",VLOOKUP(B317,G011B!$B:$AZ,43,0),"")</f>
        <v/>
      </c>
      <c r="M317" s="165" t="str">
        <f t="shared" si="70"/>
        <v/>
      </c>
    </row>
    <row r="318" spans="1:13" x14ac:dyDescent="0.35">
      <c r="A318" s="18">
        <v>194</v>
      </c>
      <c r="B318" s="195"/>
      <c r="C318" s="150" t="str">
        <f t="shared" ca="1" si="65"/>
        <v/>
      </c>
      <c r="D318" s="159" t="str">
        <f t="shared" ca="1" si="66"/>
        <v/>
      </c>
      <c r="E318" s="190"/>
      <c r="F318" s="191"/>
      <c r="G318" s="168" t="str">
        <f t="shared" si="67"/>
        <v/>
      </c>
      <c r="H318" s="166" t="str">
        <f t="shared" si="68"/>
        <v/>
      </c>
      <c r="I318" s="173" t="str">
        <f t="shared" si="71"/>
        <v/>
      </c>
      <c r="J318" s="163" t="str">
        <f>IF(B318&gt;0,ROUNDUP(VLOOKUP(B318,G011B!$B:$AD,28,0),1),"")</f>
        <v/>
      </c>
      <c r="K318" s="163" t="str">
        <f t="shared" si="69"/>
        <v/>
      </c>
      <c r="L318" s="164" t="str">
        <f>IF(B318&lt;&gt;"",VLOOKUP(B318,G011B!$B:$AZ,43,0),"")</f>
        <v/>
      </c>
      <c r="M318" s="165" t="str">
        <f t="shared" si="70"/>
        <v/>
      </c>
    </row>
    <row r="319" spans="1:13" x14ac:dyDescent="0.35">
      <c r="A319" s="18">
        <v>195</v>
      </c>
      <c r="B319" s="195"/>
      <c r="C319" s="150" t="str">
        <f t="shared" ca="1" si="65"/>
        <v/>
      </c>
      <c r="D319" s="159" t="str">
        <f t="shared" ca="1" si="66"/>
        <v/>
      </c>
      <c r="E319" s="190"/>
      <c r="F319" s="191"/>
      <c r="G319" s="168" t="str">
        <f t="shared" si="67"/>
        <v/>
      </c>
      <c r="H319" s="166" t="str">
        <f t="shared" si="68"/>
        <v/>
      </c>
      <c r="I319" s="173" t="str">
        <f t="shared" si="71"/>
        <v/>
      </c>
      <c r="J319" s="163" t="str">
        <f>IF(B319&gt;0,ROUNDUP(VLOOKUP(B319,G011B!$B:$AD,28,0),1),"")</f>
        <v/>
      </c>
      <c r="K319" s="163" t="str">
        <f t="shared" si="69"/>
        <v/>
      </c>
      <c r="L319" s="164" t="str">
        <f>IF(B319&lt;&gt;"",VLOOKUP(B319,G011B!$B:$AZ,43,0),"")</f>
        <v/>
      </c>
      <c r="M319" s="165" t="str">
        <f t="shared" si="70"/>
        <v/>
      </c>
    </row>
    <row r="320" spans="1:13" x14ac:dyDescent="0.35">
      <c r="A320" s="18">
        <v>196</v>
      </c>
      <c r="B320" s="195"/>
      <c r="C320" s="150" t="str">
        <f t="shared" ca="1" si="65"/>
        <v/>
      </c>
      <c r="D320" s="159" t="str">
        <f t="shared" ca="1" si="66"/>
        <v/>
      </c>
      <c r="E320" s="190"/>
      <c r="F320" s="191"/>
      <c r="G320" s="168" t="str">
        <f t="shared" si="67"/>
        <v/>
      </c>
      <c r="H320" s="166" t="str">
        <f t="shared" si="68"/>
        <v/>
      </c>
      <c r="I320" s="173" t="str">
        <f t="shared" si="71"/>
        <v/>
      </c>
      <c r="J320" s="163" t="str">
        <f>IF(B320&gt;0,ROUNDUP(VLOOKUP(B320,G011B!$B:$AD,28,0),1),"")</f>
        <v/>
      </c>
      <c r="K320" s="163" t="str">
        <f t="shared" si="69"/>
        <v/>
      </c>
      <c r="L320" s="164" t="str">
        <f>IF(B320&lt;&gt;"",VLOOKUP(B320,G011B!$B:$AZ,43,0),"")</f>
        <v/>
      </c>
      <c r="M320" s="165" t="str">
        <f t="shared" si="70"/>
        <v/>
      </c>
    </row>
    <row r="321" spans="1:15" x14ac:dyDescent="0.35">
      <c r="A321" s="18">
        <v>197</v>
      </c>
      <c r="B321" s="195"/>
      <c r="C321" s="150" t="str">
        <f t="shared" ca="1" si="65"/>
        <v/>
      </c>
      <c r="D321" s="159" t="str">
        <f t="shared" ca="1" si="66"/>
        <v/>
      </c>
      <c r="E321" s="190"/>
      <c r="F321" s="191"/>
      <c r="G321" s="168" t="str">
        <f t="shared" si="67"/>
        <v/>
      </c>
      <c r="H321" s="166" t="str">
        <f t="shared" si="68"/>
        <v/>
      </c>
      <c r="I321" s="173" t="str">
        <f t="shared" si="71"/>
        <v/>
      </c>
      <c r="J321" s="163" t="str">
        <f>IF(B321&gt;0,ROUNDUP(VLOOKUP(B321,G011B!$B:$AD,28,0),1),"")</f>
        <v/>
      </c>
      <c r="K321" s="163" t="str">
        <f t="shared" si="69"/>
        <v/>
      </c>
      <c r="L321" s="164" t="str">
        <f>IF(B321&lt;&gt;"",VLOOKUP(B321,G011B!$B:$AZ,43,0),"")</f>
        <v/>
      </c>
      <c r="M321" s="165" t="str">
        <f t="shared" si="70"/>
        <v/>
      </c>
    </row>
    <row r="322" spans="1:15" x14ac:dyDescent="0.35">
      <c r="A322" s="18">
        <v>198</v>
      </c>
      <c r="B322" s="195"/>
      <c r="C322" s="150" t="str">
        <f t="shared" ca="1" si="65"/>
        <v/>
      </c>
      <c r="D322" s="159" t="str">
        <f t="shared" ca="1" si="66"/>
        <v/>
      </c>
      <c r="E322" s="190"/>
      <c r="F322" s="191"/>
      <c r="G322" s="168" t="str">
        <f t="shared" si="67"/>
        <v/>
      </c>
      <c r="H322" s="166" t="str">
        <f t="shared" si="68"/>
        <v/>
      </c>
      <c r="I322" s="173" t="str">
        <f t="shared" si="71"/>
        <v/>
      </c>
      <c r="J322" s="163" t="str">
        <f>IF(B322&gt;0,ROUNDUP(VLOOKUP(B322,G011B!$B:$AD,28,0),1),"")</f>
        <v/>
      </c>
      <c r="K322" s="163" t="str">
        <f t="shared" si="69"/>
        <v/>
      </c>
      <c r="L322" s="164" t="str">
        <f>IF(B322&lt;&gt;"",VLOOKUP(B322,G011B!$B:$AZ,43,0),"")</f>
        <v/>
      </c>
      <c r="M322" s="165" t="str">
        <f t="shared" si="70"/>
        <v/>
      </c>
    </row>
    <row r="323" spans="1:15" x14ac:dyDescent="0.35">
      <c r="A323" s="18">
        <v>199</v>
      </c>
      <c r="B323" s="195"/>
      <c r="C323" s="150" t="str">
        <f t="shared" ca="1" si="65"/>
        <v/>
      </c>
      <c r="D323" s="159" t="str">
        <f t="shared" ca="1" si="66"/>
        <v/>
      </c>
      <c r="E323" s="190"/>
      <c r="F323" s="191"/>
      <c r="G323" s="168" t="str">
        <f t="shared" si="67"/>
        <v/>
      </c>
      <c r="H323" s="166" t="str">
        <f t="shared" si="68"/>
        <v/>
      </c>
      <c r="I323" s="173" t="str">
        <f t="shared" si="71"/>
        <v/>
      </c>
      <c r="J323" s="163" t="str">
        <f>IF(B323&gt;0,ROUNDUP(VLOOKUP(B323,G011B!$B:$AD,28,0),1),"")</f>
        <v/>
      </c>
      <c r="K323" s="163" t="str">
        <f t="shared" si="69"/>
        <v/>
      </c>
      <c r="L323" s="164" t="str">
        <f>IF(B323&lt;&gt;"",VLOOKUP(B323,G011B!$B:$AZ,43,0),"")</f>
        <v/>
      </c>
      <c r="M323" s="165" t="str">
        <f t="shared" si="70"/>
        <v/>
      </c>
    </row>
    <row r="324" spans="1:15" ht="19.7" thickBot="1" x14ac:dyDescent="0.4">
      <c r="A324" s="94">
        <v>200</v>
      </c>
      <c r="B324" s="196"/>
      <c r="C324" s="160" t="str">
        <f t="shared" ca="1" si="65"/>
        <v/>
      </c>
      <c r="D324" s="161" t="str">
        <f t="shared" ca="1" si="66"/>
        <v/>
      </c>
      <c r="E324" s="192"/>
      <c r="F324" s="193"/>
      <c r="G324" s="169" t="str">
        <f t="shared" si="67"/>
        <v/>
      </c>
      <c r="H324" s="176" t="str">
        <f t="shared" si="68"/>
        <v/>
      </c>
      <c r="I324" s="174" t="str">
        <f t="shared" si="71"/>
        <v/>
      </c>
      <c r="J324" s="163" t="str">
        <f>IF(B324&gt;0,ROUNDUP(VLOOKUP(B324,G011B!$B:$AD,28,0),1),"")</f>
        <v/>
      </c>
      <c r="K324" s="163" t="str">
        <f t="shared" si="69"/>
        <v/>
      </c>
      <c r="L324" s="164" t="str">
        <f>IF(B324&lt;&gt;"",VLOOKUP(B324,G011B!$B:$AZ,43,0),"")</f>
        <v/>
      </c>
      <c r="M324" s="165" t="str">
        <f t="shared" si="70"/>
        <v/>
      </c>
    </row>
    <row r="325" spans="1:15" ht="19.7" thickBot="1" x14ac:dyDescent="0.4">
      <c r="A325" s="427" t="s">
        <v>51</v>
      </c>
      <c r="B325" s="427"/>
      <c r="C325" s="427"/>
      <c r="D325" s="427"/>
      <c r="E325" s="427"/>
      <c r="F325" s="427"/>
      <c r="G325" s="171">
        <f>SUM(G305:G324)</f>
        <v>0</v>
      </c>
      <c r="H325" s="231"/>
      <c r="I325" s="171">
        <f>IF(C303=C270,SUM(I305:I324)+I292,SUM(I305:I324))</f>
        <v>0</v>
      </c>
      <c r="N325" s="156">
        <f>IF(COUNTA(E305:F324)&gt;0,1,0)</f>
        <v>0</v>
      </c>
    </row>
    <row r="326" spans="1:15" ht="19.7" thickBot="1" x14ac:dyDescent="0.4">
      <c r="A326" s="422" t="s">
        <v>89</v>
      </c>
      <c r="B326" s="422"/>
      <c r="C326" s="422"/>
      <c r="D326" s="422"/>
      <c r="E326" s="171">
        <f>SUM(G:G)/2</f>
        <v>0</v>
      </c>
      <c r="F326" s="423"/>
      <c r="G326" s="423"/>
      <c r="H326" s="423"/>
      <c r="I326" s="171">
        <f>SUM(I305:I324)+I293</f>
        <v>0</v>
      </c>
    </row>
    <row r="327" spans="1:15" x14ac:dyDescent="0.35">
      <c r="A327" s="425" t="s">
        <v>169</v>
      </c>
      <c r="B327" s="425"/>
      <c r="C327" s="425"/>
      <c r="D327" s="425"/>
      <c r="E327" s="425"/>
      <c r="F327" s="425"/>
      <c r="G327" s="425"/>
      <c r="H327" s="425"/>
      <c r="I327" s="425"/>
    </row>
    <row r="329" spans="1:15" x14ac:dyDescent="0.35">
      <c r="A329" s="307" t="s">
        <v>46</v>
      </c>
      <c r="B329" s="308">
        <f ca="1">imzatirihi</f>
        <v>45653</v>
      </c>
      <c r="C329" s="307" t="s">
        <v>48</v>
      </c>
      <c r="D329" s="309" t="str">
        <f>IF(kurulusyetkilisi&gt;0,kurulusyetkilisi,"")</f>
        <v/>
      </c>
      <c r="F329" s="307"/>
      <c r="G329" s="310"/>
      <c r="H329" s="50"/>
      <c r="M329" s="23"/>
      <c r="N329" s="114"/>
      <c r="O329" s="114"/>
    </row>
    <row r="330" spans="1:15" x14ac:dyDescent="0.35">
      <c r="A330" s="311"/>
      <c r="B330" s="311"/>
      <c r="C330" s="424" t="s">
        <v>49</v>
      </c>
      <c r="D330" s="424"/>
      <c r="E330" s="441"/>
      <c r="F330" s="441"/>
      <c r="G330" s="274"/>
      <c r="H330" s="26"/>
      <c r="M330" s="23"/>
      <c r="N330" s="114"/>
      <c r="O330" s="114"/>
    </row>
    <row r="331" spans="1:15" x14ac:dyDescent="0.35">
      <c r="A331" s="419" t="s">
        <v>83</v>
      </c>
      <c r="B331" s="419"/>
      <c r="C331" s="419"/>
      <c r="D331" s="419"/>
      <c r="E331" s="419"/>
      <c r="F331" s="419"/>
      <c r="G331" s="419"/>
      <c r="H331" s="419"/>
      <c r="I331" s="419"/>
    </row>
    <row r="332" spans="1:15" x14ac:dyDescent="0.35">
      <c r="A332" s="392" t="str">
        <f>IF(Yil&gt;0,CONCATENATE(Yil," yılına aittir."),"")</f>
        <v/>
      </c>
      <c r="B332" s="392"/>
      <c r="C332" s="392"/>
      <c r="D332" s="392"/>
      <c r="E332" s="392"/>
      <c r="F332" s="392"/>
      <c r="G332" s="392"/>
      <c r="H332" s="392"/>
      <c r="I332" s="392"/>
    </row>
    <row r="333" spans="1:15" ht="19.7" thickBot="1" x14ac:dyDescent="0.4">
      <c r="A333" s="430" t="s">
        <v>93</v>
      </c>
      <c r="B333" s="430"/>
      <c r="C333" s="430"/>
      <c r="D333" s="430"/>
      <c r="E333" s="430"/>
      <c r="F333" s="430"/>
      <c r="G333" s="430"/>
      <c r="H333" s="430"/>
      <c r="I333" s="430"/>
    </row>
    <row r="334" spans="1:15" ht="19.7" thickBot="1" x14ac:dyDescent="0.4">
      <c r="A334" s="407" t="s">
        <v>1</v>
      </c>
      <c r="B334" s="421"/>
      <c r="C334" s="394" t="str">
        <f>IF(ProjeNo&gt;0,ProjeNo,"")</f>
        <v/>
      </c>
      <c r="D334" s="395"/>
      <c r="E334" s="395"/>
      <c r="F334" s="395"/>
      <c r="G334" s="395"/>
      <c r="H334" s="395"/>
      <c r="I334" s="396"/>
    </row>
    <row r="335" spans="1:15" ht="19.7" thickBot="1" x14ac:dyDescent="0.4">
      <c r="A335" s="426" t="s">
        <v>12</v>
      </c>
      <c r="B335" s="408"/>
      <c r="C335" s="404" t="str">
        <f>IF(ProjeAdi&gt;0,ProjeAdi,"")</f>
        <v/>
      </c>
      <c r="D335" s="405"/>
      <c r="E335" s="405"/>
      <c r="F335" s="405"/>
      <c r="G335" s="405"/>
      <c r="H335" s="405"/>
      <c r="I335" s="406"/>
    </row>
    <row r="336" spans="1:15" ht="19.7" thickBot="1" x14ac:dyDescent="0.4">
      <c r="A336" s="407" t="s">
        <v>140</v>
      </c>
      <c r="B336" s="421"/>
      <c r="C336" s="96">
        <v>11</v>
      </c>
      <c r="D336" s="428" t="s">
        <v>185</v>
      </c>
      <c r="E336" s="428"/>
      <c r="F336" s="428"/>
      <c r="G336" s="428"/>
      <c r="H336" s="428"/>
      <c r="I336" s="429"/>
    </row>
    <row r="337" spans="1:18" s="8" customFormat="1" ht="29.25" thickBot="1" x14ac:dyDescent="0.3">
      <c r="A337" s="6" t="s">
        <v>7</v>
      </c>
      <c r="B337" s="6" t="s">
        <v>8</v>
      </c>
      <c r="C337" s="6" t="s">
        <v>73</v>
      </c>
      <c r="D337" s="6" t="s">
        <v>10</v>
      </c>
      <c r="E337" s="6" t="s">
        <v>84</v>
      </c>
      <c r="F337" s="6" t="s">
        <v>85</v>
      </c>
      <c r="G337" s="6" t="s">
        <v>86</v>
      </c>
      <c r="H337" s="6" t="s">
        <v>87</v>
      </c>
      <c r="I337" s="6" t="s">
        <v>88</v>
      </c>
      <c r="J337" s="296" t="s">
        <v>94</v>
      </c>
      <c r="K337" s="296" t="s">
        <v>95</v>
      </c>
      <c r="L337" s="296" t="s">
        <v>85</v>
      </c>
      <c r="M337" s="22"/>
      <c r="N337" s="113"/>
      <c r="O337" s="113"/>
      <c r="P337" s="113"/>
      <c r="Q337" s="113"/>
      <c r="R337" s="113"/>
    </row>
    <row r="338" spans="1:18" x14ac:dyDescent="0.35">
      <c r="A338" s="18">
        <v>201</v>
      </c>
      <c r="B338" s="194"/>
      <c r="C338" s="157" t="str">
        <f t="shared" ref="C338:C357" ca="1" si="72">IF(B338&lt;&gt;"",VLOOKUP(B338,INDIRECT(PersonelTablo),2,0),"")</f>
        <v/>
      </c>
      <c r="D338" s="158" t="str">
        <f t="shared" ref="D338:D357" ca="1" si="73">IF(B338&lt;&gt;"",VLOOKUP(B338,INDIRECT(PersonelTablo),3,0),"")</f>
        <v/>
      </c>
      <c r="E338" s="188"/>
      <c r="F338" s="189"/>
      <c r="G338" s="167" t="str">
        <f t="shared" ref="G338:G357" si="74">IF(AND(B338&lt;&gt;"",L338&gt;=F338),E338*F338,"")</f>
        <v/>
      </c>
      <c r="H338" s="166" t="str">
        <f t="shared" ref="H338:H357" si="75">IF(B338&lt;&gt;"",VLOOKUP(B338,G011CTablo,14,0),"")</f>
        <v/>
      </c>
      <c r="I338" s="173" t="str">
        <f>IF(AND(B338&lt;&gt;"",J338&gt;=K338,L338&gt;0),G338*H338,"")</f>
        <v/>
      </c>
      <c r="J338" s="163" t="str">
        <f>IF(B338&gt;0,ROUNDUP(VLOOKUP(B338,G011B!$B:$AD,28,0),1),"")</f>
        <v/>
      </c>
      <c r="K338" s="163" t="str">
        <f t="shared" ref="K338:K357" si="76">IF(B338&gt;0,SUMIF($B:$B,B338,$G:$G),"")</f>
        <v/>
      </c>
      <c r="L338" s="164" t="str">
        <f>IF(B338&lt;&gt;"",VLOOKUP(B338,G011B!$B:$AZ,43,0),"")</f>
        <v/>
      </c>
      <c r="M338" s="165" t="str">
        <f t="shared" ref="M338:M357" si="77">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8" x14ac:dyDescent="0.35">
      <c r="A339" s="18">
        <v>202</v>
      </c>
      <c r="B339" s="195"/>
      <c r="C339" s="150" t="str">
        <f t="shared" ca="1" si="72"/>
        <v/>
      </c>
      <c r="D339" s="159" t="str">
        <f t="shared" ca="1" si="73"/>
        <v/>
      </c>
      <c r="E339" s="190"/>
      <c r="F339" s="191"/>
      <c r="G339" s="168" t="str">
        <f t="shared" si="74"/>
        <v/>
      </c>
      <c r="H339" s="166" t="str">
        <f t="shared" si="75"/>
        <v/>
      </c>
      <c r="I339" s="173" t="str">
        <f t="shared" ref="I339:I357" si="78">IF(AND(B339&lt;&gt;"",J339&gt;=K339,L339&gt;0),G339*H339,"")</f>
        <v/>
      </c>
      <c r="J339" s="163" t="str">
        <f>IF(B339&gt;0,ROUNDUP(VLOOKUP(B339,G011B!$B:$AD,28,0),1),"")</f>
        <v/>
      </c>
      <c r="K339" s="163" t="str">
        <f t="shared" si="76"/>
        <v/>
      </c>
      <c r="L339" s="164" t="str">
        <f>IF(B339&lt;&gt;"",VLOOKUP(B339,G011B!$B:$AZ,43,0),"")</f>
        <v/>
      </c>
      <c r="M339" s="165" t="str">
        <f t="shared" si="77"/>
        <v/>
      </c>
    </row>
    <row r="340" spans="1:18" x14ac:dyDescent="0.35">
      <c r="A340" s="18">
        <v>203</v>
      </c>
      <c r="B340" s="195"/>
      <c r="C340" s="150" t="str">
        <f t="shared" ca="1" si="72"/>
        <v/>
      </c>
      <c r="D340" s="159" t="str">
        <f t="shared" ca="1" si="73"/>
        <v/>
      </c>
      <c r="E340" s="190"/>
      <c r="F340" s="191"/>
      <c r="G340" s="168" t="str">
        <f t="shared" si="74"/>
        <v/>
      </c>
      <c r="H340" s="166" t="str">
        <f t="shared" si="75"/>
        <v/>
      </c>
      <c r="I340" s="173" t="str">
        <f t="shared" si="78"/>
        <v/>
      </c>
      <c r="J340" s="163" t="str">
        <f>IF(B340&gt;0,ROUNDUP(VLOOKUP(B340,G011B!$B:$AD,28,0),1),"")</f>
        <v/>
      </c>
      <c r="K340" s="163" t="str">
        <f t="shared" si="76"/>
        <v/>
      </c>
      <c r="L340" s="164" t="str">
        <f>IF(B340&lt;&gt;"",VLOOKUP(B340,G011B!$B:$AZ,43,0),"")</f>
        <v/>
      </c>
      <c r="M340" s="165" t="str">
        <f t="shared" si="77"/>
        <v/>
      </c>
    </row>
    <row r="341" spans="1:18" x14ac:dyDescent="0.35">
      <c r="A341" s="18">
        <v>204</v>
      </c>
      <c r="B341" s="195"/>
      <c r="C341" s="150" t="str">
        <f t="shared" ca="1" si="72"/>
        <v/>
      </c>
      <c r="D341" s="159" t="str">
        <f t="shared" ca="1" si="73"/>
        <v/>
      </c>
      <c r="E341" s="190"/>
      <c r="F341" s="191"/>
      <c r="G341" s="168" t="str">
        <f t="shared" si="74"/>
        <v/>
      </c>
      <c r="H341" s="166" t="str">
        <f t="shared" si="75"/>
        <v/>
      </c>
      <c r="I341" s="173" t="str">
        <f t="shared" si="78"/>
        <v/>
      </c>
      <c r="J341" s="163" t="str">
        <f>IF(B341&gt;0,ROUNDUP(VLOOKUP(B341,G011B!$B:$AD,28,0),1),"")</f>
        <v/>
      </c>
      <c r="K341" s="163" t="str">
        <f t="shared" si="76"/>
        <v/>
      </c>
      <c r="L341" s="164" t="str">
        <f>IF(B341&lt;&gt;"",VLOOKUP(B341,G011B!$B:$AZ,43,0),"")</f>
        <v/>
      </c>
      <c r="M341" s="165" t="str">
        <f t="shared" si="77"/>
        <v/>
      </c>
    </row>
    <row r="342" spans="1:18" x14ac:dyDescent="0.35">
      <c r="A342" s="18">
        <v>205</v>
      </c>
      <c r="B342" s="195"/>
      <c r="C342" s="150" t="str">
        <f t="shared" ca="1" si="72"/>
        <v/>
      </c>
      <c r="D342" s="159" t="str">
        <f t="shared" ca="1" si="73"/>
        <v/>
      </c>
      <c r="E342" s="190"/>
      <c r="F342" s="191"/>
      <c r="G342" s="168" t="str">
        <f t="shared" si="74"/>
        <v/>
      </c>
      <c r="H342" s="166" t="str">
        <f t="shared" si="75"/>
        <v/>
      </c>
      <c r="I342" s="173" t="str">
        <f t="shared" si="78"/>
        <v/>
      </c>
      <c r="J342" s="163" t="str">
        <f>IF(B342&gt;0,ROUNDUP(VLOOKUP(B342,G011B!$B:$AD,28,0),1),"")</f>
        <v/>
      </c>
      <c r="K342" s="163" t="str">
        <f t="shared" si="76"/>
        <v/>
      </c>
      <c r="L342" s="164" t="str">
        <f>IF(B342&lt;&gt;"",VLOOKUP(B342,G011B!$B:$AZ,43,0),"")</f>
        <v/>
      </c>
      <c r="M342" s="165" t="str">
        <f t="shared" si="77"/>
        <v/>
      </c>
    </row>
    <row r="343" spans="1:18" x14ac:dyDescent="0.35">
      <c r="A343" s="18">
        <v>206</v>
      </c>
      <c r="B343" s="195"/>
      <c r="C343" s="150" t="str">
        <f t="shared" ca="1" si="72"/>
        <v/>
      </c>
      <c r="D343" s="159" t="str">
        <f t="shared" ca="1" si="73"/>
        <v/>
      </c>
      <c r="E343" s="190"/>
      <c r="F343" s="191"/>
      <c r="G343" s="168" t="str">
        <f t="shared" si="74"/>
        <v/>
      </c>
      <c r="H343" s="166" t="str">
        <f t="shared" si="75"/>
        <v/>
      </c>
      <c r="I343" s="173" t="str">
        <f t="shared" si="78"/>
        <v/>
      </c>
      <c r="J343" s="163" t="str">
        <f>IF(B343&gt;0,ROUNDUP(VLOOKUP(B343,G011B!$B:$AD,28,0),1),"")</f>
        <v/>
      </c>
      <c r="K343" s="163" t="str">
        <f t="shared" si="76"/>
        <v/>
      </c>
      <c r="L343" s="164" t="str">
        <f>IF(B343&lt;&gt;"",VLOOKUP(B343,G011B!$B:$AZ,43,0),"")</f>
        <v/>
      </c>
      <c r="M343" s="165" t="str">
        <f t="shared" si="77"/>
        <v/>
      </c>
    </row>
    <row r="344" spans="1:18" x14ac:dyDescent="0.35">
      <c r="A344" s="18">
        <v>207</v>
      </c>
      <c r="B344" s="195"/>
      <c r="C344" s="150" t="str">
        <f t="shared" ca="1" si="72"/>
        <v/>
      </c>
      <c r="D344" s="159" t="str">
        <f t="shared" ca="1" si="73"/>
        <v/>
      </c>
      <c r="E344" s="190"/>
      <c r="F344" s="191"/>
      <c r="G344" s="168" t="str">
        <f t="shared" si="74"/>
        <v/>
      </c>
      <c r="H344" s="166" t="str">
        <f t="shared" si="75"/>
        <v/>
      </c>
      <c r="I344" s="173" t="str">
        <f t="shared" si="78"/>
        <v/>
      </c>
      <c r="J344" s="163" t="str">
        <f>IF(B344&gt;0,ROUNDUP(VLOOKUP(B344,G011B!$B:$AD,28,0),1),"")</f>
        <v/>
      </c>
      <c r="K344" s="163" t="str">
        <f t="shared" si="76"/>
        <v/>
      </c>
      <c r="L344" s="164" t="str">
        <f>IF(B344&lt;&gt;"",VLOOKUP(B344,G011B!$B:$AZ,43,0),"")</f>
        <v/>
      </c>
      <c r="M344" s="165" t="str">
        <f t="shared" si="77"/>
        <v/>
      </c>
    </row>
    <row r="345" spans="1:18" x14ac:dyDescent="0.35">
      <c r="A345" s="18">
        <v>208</v>
      </c>
      <c r="B345" s="195"/>
      <c r="C345" s="150" t="str">
        <f t="shared" ca="1" si="72"/>
        <v/>
      </c>
      <c r="D345" s="159" t="str">
        <f t="shared" ca="1" si="73"/>
        <v/>
      </c>
      <c r="E345" s="190"/>
      <c r="F345" s="191"/>
      <c r="G345" s="168" t="str">
        <f t="shared" si="74"/>
        <v/>
      </c>
      <c r="H345" s="166" t="str">
        <f t="shared" si="75"/>
        <v/>
      </c>
      <c r="I345" s="173" t="str">
        <f t="shared" si="78"/>
        <v/>
      </c>
      <c r="J345" s="163" t="str">
        <f>IF(B345&gt;0,ROUNDUP(VLOOKUP(B345,G011B!$B:$AD,28,0),1),"")</f>
        <v/>
      </c>
      <c r="K345" s="163" t="str">
        <f t="shared" si="76"/>
        <v/>
      </c>
      <c r="L345" s="164" t="str">
        <f>IF(B345&lt;&gt;"",VLOOKUP(B345,G011B!$B:$AZ,43,0),"")</f>
        <v/>
      </c>
      <c r="M345" s="165" t="str">
        <f t="shared" si="77"/>
        <v/>
      </c>
    </row>
    <row r="346" spans="1:18" x14ac:dyDescent="0.35">
      <c r="A346" s="18">
        <v>209</v>
      </c>
      <c r="B346" s="195"/>
      <c r="C346" s="150" t="str">
        <f t="shared" ca="1" si="72"/>
        <v/>
      </c>
      <c r="D346" s="159" t="str">
        <f t="shared" ca="1" si="73"/>
        <v/>
      </c>
      <c r="E346" s="190"/>
      <c r="F346" s="191"/>
      <c r="G346" s="168" t="str">
        <f t="shared" si="74"/>
        <v/>
      </c>
      <c r="H346" s="166" t="str">
        <f t="shared" si="75"/>
        <v/>
      </c>
      <c r="I346" s="173" t="str">
        <f t="shared" si="78"/>
        <v/>
      </c>
      <c r="J346" s="163" t="str">
        <f>IF(B346&gt;0,ROUNDUP(VLOOKUP(B346,G011B!$B:$AD,28,0),1),"")</f>
        <v/>
      </c>
      <c r="K346" s="163" t="str">
        <f t="shared" si="76"/>
        <v/>
      </c>
      <c r="L346" s="164" t="str">
        <f>IF(B346&lt;&gt;"",VLOOKUP(B346,G011B!$B:$AZ,43,0),"")</f>
        <v/>
      </c>
      <c r="M346" s="165" t="str">
        <f t="shared" si="77"/>
        <v/>
      </c>
    </row>
    <row r="347" spans="1:18" x14ac:dyDescent="0.35">
      <c r="A347" s="18">
        <v>210</v>
      </c>
      <c r="B347" s="195"/>
      <c r="C347" s="150" t="str">
        <f t="shared" ca="1" si="72"/>
        <v/>
      </c>
      <c r="D347" s="159" t="str">
        <f t="shared" ca="1" si="73"/>
        <v/>
      </c>
      <c r="E347" s="190"/>
      <c r="F347" s="191"/>
      <c r="G347" s="168" t="str">
        <f t="shared" si="74"/>
        <v/>
      </c>
      <c r="H347" s="166" t="str">
        <f t="shared" si="75"/>
        <v/>
      </c>
      <c r="I347" s="173" t="str">
        <f t="shared" si="78"/>
        <v/>
      </c>
      <c r="J347" s="163" t="str">
        <f>IF(B347&gt;0,ROUNDUP(VLOOKUP(B347,G011B!$B:$AD,28,0),1),"")</f>
        <v/>
      </c>
      <c r="K347" s="163" t="str">
        <f t="shared" si="76"/>
        <v/>
      </c>
      <c r="L347" s="164" t="str">
        <f>IF(B347&lt;&gt;"",VLOOKUP(B347,G011B!$B:$AZ,43,0),"")</f>
        <v/>
      </c>
      <c r="M347" s="165" t="str">
        <f t="shared" si="77"/>
        <v/>
      </c>
    </row>
    <row r="348" spans="1:18" x14ac:dyDescent="0.35">
      <c r="A348" s="18">
        <v>211</v>
      </c>
      <c r="B348" s="195"/>
      <c r="C348" s="150" t="str">
        <f t="shared" ca="1" si="72"/>
        <v/>
      </c>
      <c r="D348" s="159" t="str">
        <f t="shared" ca="1" si="73"/>
        <v/>
      </c>
      <c r="E348" s="190"/>
      <c r="F348" s="191"/>
      <c r="G348" s="168" t="str">
        <f t="shared" si="74"/>
        <v/>
      </c>
      <c r="H348" s="166" t="str">
        <f t="shared" si="75"/>
        <v/>
      </c>
      <c r="I348" s="173" t="str">
        <f t="shared" si="78"/>
        <v/>
      </c>
      <c r="J348" s="163" t="str">
        <f>IF(B348&gt;0,ROUNDUP(VLOOKUP(B348,G011B!$B:$AD,28,0),1),"")</f>
        <v/>
      </c>
      <c r="K348" s="163" t="str">
        <f t="shared" si="76"/>
        <v/>
      </c>
      <c r="L348" s="164" t="str">
        <f>IF(B348&lt;&gt;"",VLOOKUP(B348,G011B!$B:$AZ,43,0),"")</f>
        <v/>
      </c>
      <c r="M348" s="165" t="str">
        <f t="shared" si="77"/>
        <v/>
      </c>
    </row>
    <row r="349" spans="1:18" x14ac:dyDescent="0.35">
      <c r="A349" s="18">
        <v>212</v>
      </c>
      <c r="B349" s="195"/>
      <c r="C349" s="150" t="str">
        <f t="shared" ca="1" si="72"/>
        <v/>
      </c>
      <c r="D349" s="159" t="str">
        <f t="shared" ca="1" si="73"/>
        <v/>
      </c>
      <c r="E349" s="190"/>
      <c r="F349" s="191"/>
      <c r="G349" s="168" t="str">
        <f t="shared" si="74"/>
        <v/>
      </c>
      <c r="H349" s="166" t="str">
        <f t="shared" si="75"/>
        <v/>
      </c>
      <c r="I349" s="173" t="str">
        <f t="shared" si="78"/>
        <v/>
      </c>
      <c r="J349" s="163" t="str">
        <f>IF(B349&gt;0,ROUNDUP(VLOOKUP(B349,G011B!$B:$AD,28,0),1),"")</f>
        <v/>
      </c>
      <c r="K349" s="163" t="str">
        <f t="shared" si="76"/>
        <v/>
      </c>
      <c r="L349" s="164" t="str">
        <f>IF(B349&lt;&gt;"",VLOOKUP(B349,G011B!$B:$AZ,43,0),"")</f>
        <v/>
      </c>
      <c r="M349" s="165" t="str">
        <f t="shared" si="77"/>
        <v/>
      </c>
    </row>
    <row r="350" spans="1:18" x14ac:dyDescent="0.35">
      <c r="A350" s="18">
        <v>213</v>
      </c>
      <c r="B350" s="195"/>
      <c r="C350" s="150" t="str">
        <f t="shared" ca="1" si="72"/>
        <v/>
      </c>
      <c r="D350" s="159" t="str">
        <f t="shared" ca="1" si="73"/>
        <v/>
      </c>
      <c r="E350" s="190"/>
      <c r="F350" s="191"/>
      <c r="G350" s="168" t="str">
        <f t="shared" si="74"/>
        <v/>
      </c>
      <c r="H350" s="166" t="str">
        <f t="shared" si="75"/>
        <v/>
      </c>
      <c r="I350" s="173" t="str">
        <f t="shared" si="78"/>
        <v/>
      </c>
      <c r="J350" s="163" t="str">
        <f>IF(B350&gt;0,ROUNDUP(VLOOKUP(B350,G011B!$B:$AD,28,0),1),"")</f>
        <v/>
      </c>
      <c r="K350" s="163" t="str">
        <f t="shared" si="76"/>
        <v/>
      </c>
      <c r="L350" s="164" t="str">
        <f>IF(B350&lt;&gt;"",VLOOKUP(B350,G011B!$B:$AZ,43,0),"")</f>
        <v/>
      </c>
      <c r="M350" s="165" t="str">
        <f t="shared" si="77"/>
        <v/>
      </c>
    </row>
    <row r="351" spans="1:18" x14ac:dyDescent="0.35">
      <c r="A351" s="18">
        <v>214</v>
      </c>
      <c r="B351" s="195"/>
      <c r="C351" s="150" t="str">
        <f t="shared" ca="1" si="72"/>
        <v/>
      </c>
      <c r="D351" s="159" t="str">
        <f t="shared" ca="1" si="73"/>
        <v/>
      </c>
      <c r="E351" s="190"/>
      <c r="F351" s="191"/>
      <c r="G351" s="168" t="str">
        <f t="shared" si="74"/>
        <v/>
      </c>
      <c r="H351" s="166" t="str">
        <f t="shared" si="75"/>
        <v/>
      </c>
      <c r="I351" s="173" t="str">
        <f t="shared" si="78"/>
        <v/>
      </c>
      <c r="J351" s="163" t="str">
        <f>IF(B351&gt;0,ROUNDUP(VLOOKUP(B351,G011B!$B:$AD,28,0),1),"")</f>
        <v/>
      </c>
      <c r="K351" s="163" t="str">
        <f t="shared" si="76"/>
        <v/>
      </c>
      <c r="L351" s="164" t="str">
        <f>IF(B351&lt;&gt;"",VLOOKUP(B351,G011B!$B:$AZ,43,0),"")</f>
        <v/>
      </c>
      <c r="M351" s="165" t="str">
        <f t="shared" si="77"/>
        <v/>
      </c>
    </row>
    <row r="352" spans="1:18" x14ac:dyDescent="0.35">
      <c r="A352" s="18">
        <v>215</v>
      </c>
      <c r="B352" s="195"/>
      <c r="C352" s="150" t="str">
        <f t="shared" ca="1" si="72"/>
        <v/>
      </c>
      <c r="D352" s="159" t="str">
        <f t="shared" ca="1" si="73"/>
        <v/>
      </c>
      <c r="E352" s="190"/>
      <c r="F352" s="191"/>
      <c r="G352" s="168" t="str">
        <f t="shared" si="74"/>
        <v/>
      </c>
      <c r="H352" s="166" t="str">
        <f t="shared" si="75"/>
        <v/>
      </c>
      <c r="I352" s="173" t="str">
        <f t="shared" si="78"/>
        <v/>
      </c>
      <c r="J352" s="163" t="str">
        <f>IF(B352&gt;0,ROUNDUP(VLOOKUP(B352,G011B!$B:$AD,28,0),1),"")</f>
        <v/>
      </c>
      <c r="K352" s="163" t="str">
        <f t="shared" si="76"/>
        <v/>
      </c>
      <c r="L352" s="164" t="str">
        <f>IF(B352&lt;&gt;"",VLOOKUP(B352,G011B!$B:$AZ,43,0),"")</f>
        <v/>
      </c>
      <c r="M352" s="165" t="str">
        <f t="shared" si="77"/>
        <v/>
      </c>
    </row>
    <row r="353" spans="1:15" x14ac:dyDescent="0.35">
      <c r="A353" s="18">
        <v>216</v>
      </c>
      <c r="B353" s="195"/>
      <c r="C353" s="150" t="str">
        <f t="shared" ca="1" si="72"/>
        <v/>
      </c>
      <c r="D353" s="159" t="str">
        <f t="shared" ca="1" si="73"/>
        <v/>
      </c>
      <c r="E353" s="190"/>
      <c r="F353" s="191"/>
      <c r="G353" s="168" t="str">
        <f t="shared" si="74"/>
        <v/>
      </c>
      <c r="H353" s="166" t="str">
        <f t="shared" si="75"/>
        <v/>
      </c>
      <c r="I353" s="173" t="str">
        <f t="shared" si="78"/>
        <v/>
      </c>
      <c r="J353" s="163" t="str">
        <f>IF(B353&gt;0,ROUNDUP(VLOOKUP(B353,G011B!$B:$AD,28,0),1),"")</f>
        <v/>
      </c>
      <c r="K353" s="163" t="str">
        <f t="shared" si="76"/>
        <v/>
      </c>
      <c r="L353" s="164" t="str">
        <f>IF(B353&lt;&gt;"",VLOOKUP(B353,G011B!$B:$AZ,43,0),"")</f>
        <v/>
      </c>
      <c r="M353" s="165" t="str">
        <f t="shared" si="77"/>
        <v/>
      </c>
    </row>
    <row r="354" spans="1:15" x14ac:dyDescent="0.35">
      <c r="A354" s="18">
        <v>217</v>
      </c>
      <c r="B354" s="195"/>
      <c r="C354" s="150" t="str">
        <f t="shared" ca="1" si="72"/>
        <v/>
      </c>
      <c r="D354" s="159" t="str">
        <f t="shared" ca="1" si="73"/>
        <v/>
      </c>
      <c r="E354" s="190"/>
      <c r="F354" s="191"/>
      <c r="G354" s="168" t="str">
        <f t="shared" si="74"/>
        <v/>
      </c>
      <c r="H354" s="166" t="str">
        <f t="shared" si="75"/>
        <v/>
      </c>
      <c r="I354" s="173" t="str">
        <f t="shared" si="78"/>
        <v/>
      </c>
      <c r="J354" s="163" t="str">
        <f>IF(B354&gt;0,ROUNDUP(VLOOKUP(B354,G011B!$B:$AD,28,0),1),"")</f>
        <v/>
      </c>
      <c r="K354" s="163" t="str">
        <f t="shared" si="76"/>
        <v/>
      </c>
      <c r="L354" s="164" t="str">
        <f>IF(B354&lt;&gt;"",VLOOKUP(B354,G011B!$B:$AZ,43,0),"")</f>
        <v/>
      </c>
      <c r="M354" s="165" t="str">
        <f t="shared" si="77"/>
        <v/>
      </c>
    </row>
    <row r="355" spans="1:15" x14ac:dyDescent="0.35">
      <c r="A355" s="18">
        <v>218</v>
      </c>
      <c r="B355" s="195"/>
      <c r="C355" s="150" t="str">
        <f t="shared" ca="1" si="72"/>
        <v/>
      </c>
      <c r="D355" s="159" t="str">
        <f t="shared" ca="1" si="73"/>
        <v/>
      </c>
      <c r="E355" s="190"/>
      <c r="F355" s="191"/>
      <c r="G355" s="168" t="str">
        <f t="shared" si="74"/>
        <v/>
      </c>
      <c r="H355" s="166" t="str">
        <f t="shared" si="75"/>
        <v/>
      </c>
      <c r="I355" s="173" t="str">
        <f t="shared" si="78"/>
        <v/>
      </c>
      <c r="J355" s="163" t="str">
        <f>IF(B355&gt;0,ROUNDUP(VLOOKUP(B355,G011B!$B:$AD,28,0),1),"")</f>
        <v/>
      </c>
      <c r="K355" s="163" t="str">
        <f t="shared" si="76"/>
        <v/>
      </c>
      <c r="L355" s="164" t="str">
        <f>IF(B355&lt;&gt;"",VLOOKUP(B355,G011B!$B:$AZ,43,0),"")</f>
        <v/>
      </c>
      <c r="M355" s="165" t="str">
        <f t="shared" si="77"/>
        <v/>
      </c>
    </row>
    <row r="356" spans="1:15" x14ac:dyDescent="0.35">
      <c r="A356" s="18">
        <v>219</v>
      </c>
      <c r="B356" s="195"/>
      <c r="C356" s="150" t="str">
        <f t="shared" ca="1" si="72"/>
        <v/>
      </c>
      <c r="D356" s="159" t="str">
        <f t="shared" ca="1" si="73"/>
        <v/>
      </c>
      <c r="E356" s="190"/>
      <c r="F356" s="191"/>
      <c r="G356" s="168" t="str">
        <f t="shared" si="74"/>
        <v/>
      </c>
      <c r="H356" s="166" t="str">
        <f t="shared" si="75"/>
        <v/>
      </c>
      <c r="I356" s="173" t="str">
        <f t="shared" si="78"/>
        <v/>
      </c>
      <c r="J356" s="163" t="str">
        <f>IF(B356&gt;0,ROUNDUP(VLOOKUP(B356,G011B!$B:$AD,28,0),1),"")</f>
        <v/>
      </c>
      <c r="K356" s="163" t="str">
        <f t="shared" si="76"/>
        <v/>
      </c>
      <c r="L356" s="164" t="str">
        <f>IF(B356&lt;&gt;"",VLOOKUP(B356,G011B!$B:$AZ,43,0),"")</f>
        <v/>
      </c>
      <c r="M356" s="165" t="str">
        <f t="shared" si="77"/>
        <v/>
      </c>
    </row>
    <row r="357" spans="1:15" ht="19.7" thickBot="1" x14ac:dyDescent="0.4">
      <c r="A357" s="94">
        <v>220</v>
      </c>
      <c r="B357" s="196"/>
      <c r="C357" s="160" t="str">
        <f t="shared" ca="1" si="72"/>
        <v/>
      </c>
      <c r="D357" s="161" t="str">
        <f t="shared" ca="1" si="73"/>
        <v/>
      </c>
      <c r="E357" s="192"/>
      <c r="F357" s="193"/>
      <c r="G357" s="169" t="str">
        <f t="shared" si="74"/>
        <v/>
      </c>
      <c r="H357" s="176" t="str">
        <f t="shared" si="75"/>
        <v/>
      </c>
      <c r="I357" s="174" t="str">
        <f t="shared" si="78"/>
        <v/>
      </c>
      <c r="J357" s="163" t="str">
        <f>IF(B357&gt;0,ROUNDUP(VLOOKUP(B357,G011B!$B:$AD,28,0),1),"")</f>
        <v/>
      </c>
      <c r="K357" s="163" t="str">
        <f t="shared" si="76"/>
        <v/>
      </c>
      <c r="L357" s="164" t="str">
        <f>IF(B357&lt;&gt;"",VLOOKUP(B357,G011B!$B:$AZ,43,0),"")</f>
        <v/>
      </c>
      <c r="M357" s="165" t="str">
        <f t="shared" si="77"/>
        <v/>
      </c>
    </row>
    <row r="358" spans="1:15" ht="19.7" thickBot="1" x14ac:dyDescent="0.4">
      <c r="A358" s="427" t="s">
        <v>51</v>
      </c>
      <c r="B358" s="427"/>
      <c r="C358" s="427"/>
      <c r="D358" s="427"/>
      <c r="E358" s="427"/>
      <c r="F358" s="427"/>
      <c r="G358" s="171">
        <f>SUM(G338:G357)</f>
        <v>0</v>
      </c>
      <c r="H358" s="231"/>
      <c r="I358" s="171">
        <f>IF(C336=C303,SUM(I338:I357)+I325,SUM(I338:I357))</f>
        <v>0</v>
      </c>
      <c r="N358" s="156">
        <f>IF(COUNTA(E338:F357)&gt;0,1,0)</f>
        <v>0</v>
      </c>
    </row>
    <row r="359" spans="1:15" ht="19.7" thickBot="1" x14ac:dyDescent="0.4">
      <c r="A359" s="422" t="s">
        <v>89</v>
      </c>
      <c r="B359" s="422"/>
      <c r="C359" s="422"/>
      <c r="D359" s="422"/>
      <c r="E359" s="171">
        <f>SUM(G:G)/2</f>
        <v>0</v>
      </c>
      <c r="F359" s="423"/>
      <c r="G359" s="423"/>
      <c r="H359" s="423"/>
      <c r="I359" s="171">
        <f>SUM(I338:I357)+I326</f>
        <v>0</v>
      </c>
    </row>
    <row r="360" spans="1:15" x14ac:dyDescent="0.35">
      <c r="A360" s="425" t="s">
        <v>169</v>
      </c>
      <c r="B360" s="425"/>
      <c r="C360" s="425"/>
      <c r="D360" s="425"/>
      <c r="E360" s="425"/>
      <c r="F360" s="425"/>
      <c r="G360" s="425"/>
      <c r="H360" s="425"/>
      <c r="I360" s="425"/>
    </row>
    <row r="362" spans="1:15" x14ac:dyDescent="0.35">
      <c r="A362" s="307" t="s">
        <v>46</v>
      </c>
      <c r="B362" s="308">
        <f ca="1">imzatirihi</f>
        <v>45653</v>
      </c>
      <c r="C362" s="307" t="s">
        <v>48</v>
      </c>
      <c r="D362" s="309" t="str">
        <f>IF(kurulusyetkilisi&gt;0,kurulusyetkilisi,"")</f>
        <v/>
      </c>
      <c r="F362" s="307"/>
      <c r="G362" s="310"/>
      <c r="H362" s="50"/>
      <c r="M362" s="23"/>
      <c r="N362" s="114"/>
      <c r="O362" s="114"/>
    </row>
    <row r="363" spans="1:15" x14ac:dyDescent="0.35">
      <c r="A363" s="311"/>
      <c r="B363" s="311"/>
      <c r="C363" s="424" t="s">
        <v>49</v>
      </c>
      <c r="D363" s="424"/>
      <c r="E363" s="441"/>
      <c r="F363" s="441"/>
      <c r="G363" s="274"/>
      <c r="H363" s="26"/>
      <c r="M363" s="23"/>
      <c r="N363" s="114"/>
      <c r="O363" s="114"/>
    </row>
    <row r="364" spans="1:15" x14ac:dyDescent="0.35">
      <c r="A364" s="419" t="s">
        <v>83</v>
      </c>
      <c r="B364" s="419"/>
      <c r="C364" s="419"/>
      <c r="D364" s="419"/>
      <c r="E364" s="419"/>
      <c r="F364" s="419"/>
      <c r="G364" s="419"/>
      <c r="H364" s="419"/>
      <c r="I364" s="419"/>
    </row>
    <row r="365" spans="1:15" x14ac:dyDescent="0.35">
      <c r="A365" s="392" t="str">
        <f>IF(Yil&gt;0,CONCATENATE(Yil," yılına aittir."),"")</f>
        <v/>
      </c>
      <c r="B365" s="392"/>
      <c r="C365" s="392"/>
      <c r="D365" s="392"/>
      <c r="E365" s="392"/>
      <c r="F365" s="392"/>
      <c r="G365" s="392"/>
      <c r="H365" s="392"/>
      <c r="I365" s="392"/>
    </row>
    <row r="366" spans="1:15" ht="19.7" thickBot="1" x14ac:dyDescent="0.4">
      <c r="A366" s="430" t="s">
        <v>93</v>
      </c>
      <c r="B366" s="430"/>
      <c r="C366" s="430"/>
      <c r="D366" s="430"/>
      <c r="E366" s="430"/>
      <c r="F366" s="430"/>
      <c r="G366" s="430"/>
      <c r="H366" s="430"/>
      <c r="I366" s="430"/>
    </row>
    <row r="367" spans="1:15" ht="19.7" thickBot="1" x14ac:dyDescent="0.4">
      <c r="A367" s="407" t="s">
        <v>1</v>
      </c>
      <c r="B367" s="421"/>
      <c r="C367" s="394" t="str">
        <f>IF(ProjeNo&gt;0,ProjeNo,"")</f>
        <v/>
      </c>
      <c r="D367" s="395"/>
      <c r="E367" s="395"/>
      <c r="F367" s="395"/>
      <c r="G367" s="395"/>
      <c r="H367" s="395"/>
      <c r="I367" s="396"/>
    </row>
    <row r="368" spans="1:15" ht="19.7" thickBot="1" x14ac:dyDescent="0.4">
      <c r="A368" s="426" t="s">
        <v>12</v>
      </c>
      <c r="B368" s="408"/>
      <c r="C368" s="404" t="str">
        <f>IF(ProjeAdi&gt;0,ProjeAdi,"")</f>
        <v/>
      </c>
      <c r="D368" s="405"/>
      <c r="E368" s="405"/>
      <c r="F368" s="405"/>
      <c r="G368" s="405"/>
      <c r="H368" s="405"/>
      <c r="I368" s="406"/>
    </row>
    <row r="369" spans="1:18" ht="19.7" thickBot="1" x14ac:dyDescent="0.4">
      <c r="A369" s="407" t="s">
        <v>140</v>
      </c>
      <c r="B369" s="421"/>
      <c r="C369" s="96">
        <v>12</v>
      </c>
      <c r="D369" s="428" t="s">
        <v>185</v>
      </c>
      <c r="E369" s="428"/>
      <c r="F369" s="428"/>
      <c r="G369" s="428"/>
      <c r="H369" s="428"/>
      <c r="I369" s="429"/>
    </row>
    <row r="370" spans="1:18" s="8" customFormat="1" ht="29.25" thickBot="1" x14ac:dyDescent="0.3">
      <c r="A370" s="6" t="s">
        <v>7</v>
      </c>
      <c r="B370" s="6" t="s">
        <v>8</v>
      </c>
      <c r="C370" s="6" t="s">
        <v>73</v>
      </c>
      <c r="D370" s="6" t="s">
        <v>10</v>
      </c>
      <c r="E370" s="6" t="s">
        <v>84</v>
      </c>
      <c r="F370" s="6" t="s">
        <v>85</v>
      </c>
      <c r="G370" s="6" t="s">
        <v>86</v>
      </c>
      <c r="H370" s="6" t="s">
        <v>87</v>
      </c>
      <c r="I370" s="6" t="s">
        <v>88</v>
      </c>
      <c r="J370" s="296" t="s">
        <v>94</v>
      </c>
      <c r="K370" s="296" t="s">
        <v>95</v>
      </c>
      <c r="L370" s="296" t="s">
        <v>85</v>
      </c>
      <c r="M370" s="22"/>
      <c r="N370" s="113"/>
      <c r="O370" s="113"/>
      <c r="P370" s="113"/>
      <c r="Q370" s="113"/>
      <c r="R370" s="113"/>
    </row>
    <row r="371" spans="1:18" x14ac:dyDescent="0.35">
      <c r="A371" s="18">
        <v>221</v>
      </c>
      <c r="B371" s="194"/>
      <c r="C371" s="157" t="str">
        <f t="shared" ref="C371:C390" ca="1" si="79">IF(B371&lt;&gt;"",VLOOKUP(B371,INDIRECT(PersonelTablo),2,0),"")</f>
        <v/>
      </c>
      <c r="D371" s="158" t="str">
        <f t="shared" ref="D371:D390" ca="1" si="80">IF(B371&lt;&gt;"",VLOOKUP(B371,INDIRECT(PersonelTablo),3,0),"")</f>
        <v/>
      </c>
      <c r="E371" s="188"/>
      <c r="F371" s="189"/>
      <c r="G371" s="167" t="str">
        <f t="shared" ref="G371:G390" si="81">IF(AND(B371&lt;&gt;"",L371&gt;=F371),E371*F371,"")</f>
        <v/>
      </c>
      <c r="H371" s="166" t="str">
        <f t="shared" ref="H371:H390" si="82">IF(B371&lt;&gt;"",VLOOKUP(B371,G011CTablo,14,0),"")</f>
        <v/>
      </c>
      <c r="I371" s="173" t="str">
        <f>IF(AND(B371&lt;&gt;"",J371&gt;=K371,L371&gt;0),G371*H371,"")</f>
        <v/>
      </c>
      <c r="J371" s="163" t="str">
        <f>IF(B371&gt;0,ROUNDUP(VLOOKUP(B371,G011B!$B:$AD,28,0),1),"")</f>
        <v/>
      </c>
      <c r="K371" s="163" t="str">
        <f t="shared" ref="K371:K390" si="83">IF(B371&gt;0,SUMIF($B:$B,B371,$G:$G),"")</f>
        <v/>
      </c>
      <c r="L371" s="164" t="str">
        <f>IF(B371&lt;&gt;"",VLOOKUP(B371,G011B!$B:$AZ,43,0),"")</f>
        <v/>
      </c>
      <c r="M371" s="165" t="str">
        <f t="shared" ref="M371:M390" si="84">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8" x14ac:dyDescent="0.35">
      <c r="A372" s="18">
        <v>222</v>
      </c>
      <c r="B372" s="195"/>
      <c r="C372" s="150" t="str">
        <f t="shared" ca="1" si="79"/>
        <v/>
      </c>
      <c r="D372" s="159" t="str">
        <f t="shared" ca="1" si="80"/>
        <v/>
      </c>
      <c r="E372" s="190"/>
      <c r="F372" s="191"/>
      <c r="G372" s="168" t="str">
        <f t="shared" si="81"/>
        <v/>
      </c>
      <c r="H372" s="166" t="str">
        <f t="shared" si="82"/>
        <v/>
      </c>
      <c r="I372" s="173" t="str">
        <f t="shared" ref="I372:I390" si="85">IF(AND(B372&lt;&gt;"",J372&gt;=K372,L372&gt;0),G372*H372,"")</f>
        <v/>
      </c>
      <c r="J372" s="163" t="str">
        <f>IF(B372&gt;0,ROUNDUP(VLOOKUP(B372,G011B!$B:$AD,28,0),1),"")</f>
        <v/>
      </c>
      <c r="K372" s="163" t="str">
        <f t="shared" si="83"/>
        <v/>
      </c>
      <c r="L372" s="164" t="str">
        <f>IF(B372&lt;&gt;"",VLOOKUP(B372,G011B!$B:$AZ,43,0),"")</f>
        <v/>
      </c>
      <c r="M372" s="165" t="str">
        <f t="shared" si="84"/>
        <v/>
      </c>
    </row>
    <row r="373" spans="1:18" x14ac:dyDescent="0.35">
      <c r="A373" s="18">
        <v>223</v>
      </c>
      <c r="B373" s="195"/>
      <c r="C373" s="150" t="str">
        <f t="shared" ca="1" si="79"/>
        <v/>
      </c>
      <c r="D373" s="159" t="str">
        <f t="shared" ca="1" si="80"/>
        <v/>
      </c>
      <c r="E373" s="190"/>
      <c r="F373" s="191"/>
      <c r="G373" s="168" t="str">
        <f t="shared" si="81"/>
        <v/>
      </c>
      <c r="H373" s="166" t="str">
        <f t="shared" si="82"/>
        <v/>
      </c>
      <c r="I373" s="173" t="str">
        <f t="shared" si="85"/>
        <v/>
      </c>
      <c r="J373" s="163" t="str">
        <f>IF(B373&gt;0,ROUNDUP(VLOOKUP(B373,G011B!$B:$AD,28,0),1),"")</f>
        <v/>
      </c>
      <c r="K373" s="163" t="str">
        <f t="shared" si="83"/>
        <v/>
      </c>
      <c r="L373" s="164" t="str">
        <f>IF(B373&lt;&gt;"",VLOOKUP(B373,G011B!$B:$AZ,43,0),"")</f>
        <v/>
      </c>
      <c r="M373" s="165" t="str">
        <f t="shared" si="84"/>
        <v/>
      </c>
    </row>
    <row r="374" spans="1:18" x14ac:dyDescent="0.35">
      <c r="A374" s="18">
        <v>224</v>
      </c>
      <c r="B374" s="195"/>
      <c r="C374" s="150" t="str">
        <f t="shared" ca="1" si="79"/>
        <v/>
      </c>
      <c r="D374" s="159" t="str">
        <f t="shared" ca="1" si="80"/>
        <v/>
      </c>
      <c r="E374" s="190"/>
      <c r="F374" s="191"/>
      <c r="G374" s="168" t="str">
        <f t="shared" si="81"/>
        <v/>
      </c>
      <c r="H374" s="166" t="str">
        <f t="shared" si="82"/>
        <v/>
      </c>
      <c r="I374" s="173" t="str">
        <f t="shared" si="85"/>
        <v/>
      </c>
      <c r="J374" s="163" t="str">
        <f>IF(B374&gt;0,ROUNDUP(VLOOKUP(B374,G011B!$B:$AD,28,0),1),"")</f>
        <v/>
      </c>
      <c r="K374" s="163" t="str">
        <f t="shared" si="83"/>
        <v/>
      </c>
      <c r="L374" s="164" t="str">
        <f>IF(B374&lt;&gt;"",VLOOKUP(B374,G011B!$B:$AZ,43,0),"")</f>
        <v/>
      </c>
      <c r="M374" s="165" t="str">
        <f t="shared" si="84"/>
        <v/>
      </c>
    </row>
    <row r="375" spans="1:18" x14ac:dyDescent="0.35">
      <c r="A375" s="18">
        <v>225</v>
      </c>
      <c r="B375" s="195"/>
      <c r="C375" s="150" t="str">
        <f t="shared" ca="1" si="79"/>
        <v/>
      </c>
      <c r="D375" s="159" t="str">
        <f t="shared" ca="1" si="80"/>
        <v/>
      </c>
      <c r="E375" s="190"/>
      <c r="F375" s="191"/>
      <c r="G375" s="168" t="str">
        <f t="shared" si="81"/>
        <v/>
      </c>
      <c r="H375" s="166" t="str">
        <f t="shared" si="82"/>
        <v/>
      </c>
      <c r="I375" s="173" t="str">
        <f t="shared" si="85"/>
        <v/>
      </c>
      <c r="J375" s="163" t="str">
        <f>IF(B375&gt;0,ROUNDUP(VLOOKUP(B375,G011B!$B:$AD,28,0),1),"")</f>
        <v/>
      </c>
      <c r="K375" s="163" t="str">
        <f t="shared" si="83"/>
        <v/>
      </c>
      <c r="L375" s="164" t="str">
        <f>IF(B375&lt;&gt;"",VLOOKUP(B375,G011B!$B:$AZ,43,0),"")</f>
        <v/>
      </c>
      <c r="M375" s="165" t="str">
        <f t="shared" si="84"/>
        <v/>
      </c>
    </row>
    <row r="376" spans="1:18" x14ac:dyDescent="0.35">
      <c r="A376" s="18">
        <v>226</v>
      </c>
      <c r="B376" s="195"/>
      <c r="C376" s="150" t="str">
        <f t="shared" ca="1" si="79"/>
        <v/>
      </c>
      <c r="D376" s="159" t="str">
        <f t="shared" ca="1" si="80"/>
        <v/>
      </c>
      <c r="E376" s="190"/>
      <c r="F376" s="191"/>
      <c r="G376" s="168" t="str">
        <f t="shared" si="81"/>
        <v/>
      </c>
      <c r="H376" s="166" t="str">
        <f t="shared" si="82"/>
        <v/>
      </c>
      <c r="I376" s="173" t="str">
        <f t="shared" si="85"/>
        <v/>
      </c>
      <c r="J376" s="163" t="str">
        <f>IF(B376&gt;0,ROUNDUP(VLOOKUP(B376,G011B!$B:$AD,28,0),1),"")</f>
        <v/>
      </c>
      <c r="K376" s="163" t="str">
        <f t="shared" si="83"/>
        <v/>
      </c>
      <c r="L376" s="164" t="str">
        <f>IF(B376&lt;&gt;"",VLOOKUP(B376,G011B!$B:$AZ,43,0),"")</f>
        <v/>
      </c>
      <c r="M376" s="165" t="str">
        <f t="shared" si="84"/>
        <v/>
      </c>
    </row>
    <row r="377" spans="1:18" x14ac:dyDescent="0.35">
      <c r="A377" s="18">
        <v>227</v>
      </c>
      <c r="B377" s="195"/>
      <c r="C377" s="150" t="str">
        <f t="shared" ca="1" si="79"/>
        <v/>
      </c>
      <c r="D377" s="159" t="str">
        <f t="shared" ca="1" si="80"/>
        <v/>
      </c>
      <c r="E377" s="190"/>
      <c r="F377" s="191"/>
      <c r="G377" s="168" t="str">
        <f t="shared" si="81"/>
        <v/>
      </c>
      <c r="H377" s="166" t="str">
        <f t="shared" si="82"/>
        <v/>
      </c>
      <c r="I377" s="173" t="str">
        <f t="shared" si="85"/>
        <v/>
      </c>
      <c r="J377" s="163" t="str">
        <f>IF(B377&gt;0,ROUNDUP(VLOOKUP(B377,G011B!$B:$AD,28,0),1),"")</f>
        <v/>
      </c>
      <c r="K377" s="163" t="str">
        <f t="shared" si="83"/>
        <v/>
      </c>
      <c r="L377" s="164" t="str">
        <f>IF(B377&lt;&gt;"",VLOOKUP(B377,G011B!$B:$AZ,43,0),"")</f>
        <v/>
      </c>
      <c r="M377" s="165" t="str">
        <f t="shared" si="84"/>
        <v/>
      </c>
    </row>
    <row r="378" spans="1:18" x14ac:dyDescent="0.35">
      <c r="A378" s="18">
        <v>228</v>
      </c>
      <c r="B378" s="195"/>
      <c r="C378" s="150" t="str">
        <f t="shared" ca="1" si="79"/>
        <v/>
      </c>
      <c r="D378" s="159" t="str">
        <f t="shared" ca="1" si="80"/>
        <v/>
      </c>
      <c r="E378" s="190"/>
      <c r="F378" s="191"/>
      <c r="G378" s="168" t="str">
        <f t="shared" si="81"/>
        <v/>
      </c>
      <c r="H378" s="166" t="str">
        <f t="shared" si="82"/>
        <v/>
      </c>
      <c r="I378" s="173" t="str">
        <f t="shared" si="85"/>
        <v/>
      </c>
      <c r="J378" s="163" t="str">
        <f>IF(B378&gt;0,ROUNDUP(VLOOKUP(B378,G011B!$B:$AD,28,0),1),"")</f>
        <v/>
      </c>
      <c r="K378" s="163" t="str">
        <f t="shared" si="83"/>
        <v/>
      </c>
      <c r="L378" s="164" t="str">
        <f>IF(B378&lt;&gt;"",VLOOKUP(B378,G011B!$B:$AZ,43,0),"")</f>
        <v/>
      </c>
      <c r="M378" s="165" t="str">
        <f t="shared" si="84"/>
        <v/>
      </c>
    </row>
    <row r="379" spans="1:18" x14ac:dyDescent="0.35">
      <c r="A379" s="18">
        <v>229</v>
      </c>
      <c r="B379" s="195"/>
      <c r="C379" s="150" t="str">
        <f t="shared" ca="1" si="79"/>
        <v/>
      </c>
      <c r="D379" s="159" t="str">
        <f t="shared" ca="1" si="80"/>
        <v/>
      </c>
      <c r="E379" s="190"/>
      <c r="F379" s="191"/>
      <c r="G379" s="168" t="str">
        <f t="shared" si="81"/>
        <v/>
      </c>
      <c r="H379" s="166" t="str">
        <f t="shared" si="82"/>
        <v/>
      </c>
      <c r="I379" s="173" t="str">
        <f t="shared" si="85"/>
        <v/>
      </c>
      <c r="J379" s="163" t="str">
        <f>IF(B379&gt;0,ROUNDUP(VLOOKUP(B379,G011B!$B:$AD,28,0),1),"")</f>
        <v/>
      </c>
      <c r="K379" s="163" t="str">
        <f t="shared" si="83"/>
        <v/>
      </c>
      <c r="L379" s="164" t="str">
        <f>IF(B379&lt;&gt;"",VLOOKUP(B379,G011B!$B:$AZ,43,0),"")</f>
        <v/>
      </c>
      <c r="M379" s="165" t="str">
        <f t="shared" si="84"/>
        <v/>
      </c>
    </row>
    <row r="380" spans="1:18" x14ac:dyDescent="0.35">
      <c r="A380" s="18">
        <v>230</v>
      </c>
      <c r="B380" s="195"/>
      <c r="C380" s="150" t="str">
        <f t="shared" ca="1" si="79"/>
        <v/>
      </c>
      <c r="D380" s="159" t="str">
        <f t="shared" ca="1" si="80"/>
        <v/>
      </c>
      <c r="E380" s="190"/>
      <c r="F380" s="191"/>
      <c r="G380" s="168" t="str">
        <f t="shared" si="81"/>
        <v/>
      </c>
      <c r="H380" s="166" t="str">
        <f t="shared" si="82"/>
        <v/>
      </c>
      <c r="I380" s="173" t="str">
        <f t="shared" si="85"/>
        <v/>
      </c>
      <c r="J380" s="163" t="str">
        <f>IF(B380&gt;0,ROUNDUP(VLOOKUP(B380,G011B!$B:$AD,28,0),1),"")</f>
        <v/>
      </c>
      <c r="K380" s="163" t="str">
        <f t="shared" si="83"/>
        <v/>
      </c>
      <c r="L380" s="164" t="str">
        <f>IF(B380&lt;&gt;"",VLOOKUP(B380,G011B!$B:$AZ,43,0),"")</f>
        <v/>
      </c>
      <c r="M380" s="165" t="str">
        <f t="shared" si="84"/>
        <v/>
      </c>
    </row>
    <row r="381" spans="1:18" x14ac:dyDescent="0.35">
      <c r="A381" s="18">
        <v>231</v>
      </c>
      <c r="B381" s="195"/>
      <c r="C381" s="150" t="str">
        <f t="shared" ca="1" si="79"/>
        <v/>
      </c>
      <c r="D381" s="159" t="str">
        <f t="shared" ca="1" si="80"/>
        <v/>
      </c>
      <c r="E381" s="190"/>
      <c r="F381" s="191"/>
      <c r="G381" s="168" t="str">
        <f t="shared" si="81"/>
        <v/>
      </c>
      <c r="H381" s="166" t="str">
        <f t="shared" si="82"/>
        <v/>
      </c>
      <c r="I381" s="173" t="str">
        <f t="shared" si="85"/>
        <v/>
      </c>
      <c r="J381" s="163" t="str">
        <f>IF(B381&gt;0,ROUNDUP(VLOOKUP(B381,G011B!$B:$AD,28,0),1),"")</f>
        <v/>
      </c>
      <c r="K381" s="163" t="str">
        <f t="shared" si="83"/>
        <v/>
      </c>
      <c r="L381" s="164" t="str">
        <f>IF(B381&lt;&gt;"",VLOOKUP(B381,G011B!$B:$AZ,43,0),"")</f>
        <v/>
      </c>
      <c r="M381" s="165" t="str">
        <f t="shared" si="84"/>
        <v/>
      </c>
    </row>
    <row r="382" spans="1:18" x14ac:dyDescent="0.35">
      <c r="A382" s="18">
        <v>232</v>
      </c>
      <c r="B382" s="195"/>
      <c r="C382" s="150" t="str">
        <f t="shared" ca="1" si="79"/>
        <v/>
      </c>
      <c r="D382" s="159" t="str">
        <f t="shared" ca="1" si="80"/>
        <v/>
      </c>
      <c r="E382" s="190"/>
      <c r="F382" s="191"/>
      <c r="G382" s="168" t="str">
        <f t="shared" si="81"/>
        <v/>
      </c>
      <c r="H382" s="166" t="str">
        <f t="shared" si="82"/>
        <v/>
      </c>
      <c r="I382" s="173" t="str">
        <f t="shared" si="85"/>
        <v/>
      </c>
      <c r="J382" s="163" t="str">
        <f>IF(B382&gt;0,ROUNDUP(VLOOKUP(B382,G011B!$B:$AD,28,0),1),"")</f>
        <v/>
      </c>
      <c r="K382" s="163" t="str">
        <f t="shared" si="83"/>
        <v/>
      </c>
      <c r="L382" s="164" t="str">
        <f>IF(B382&lt;&gt;"",VLOOKUP(B382,G011B!$B:$AZ,43,0),"")</f>
        <v/>
      </c>
      <c r="M382" s="165" t="str">
        <f t="shared" si="84"/>
        <v/>
      </c>
    </row>
    <row r="383" spans="1:18" x14ac:dyDescent="0.35">
      <c r="A383" s="18">
        <v>233</v>
      </c>
      <c r="B383" s="195"/>
      <c r="C383" s="150" t="str">
        <f t="shared" ca="1" si="79"/>
        <v/>
      </c>
      <c r="D383" s="159" t="str">
        <f t="shared" ca="1" si="80"/>
        <v/>
      </c>
      <c r="E383" s="190"/>
      <c r="F383" s="191"/>
      <c r="G383" s="168" t="str">
        <f t="shared" si="81"/>
        <v/>
      </c>
      <c r="H383" s="166" t="str">
        <f t="shared" si="82"/>
        <v/>
      </c>
      <c r="I383" s="173" t="str">
        <f t="shared" si="85"/>
        <v/>
      </c>
      <c r="J383" s="163" t="str">
        <f>IF(B383&gt;0,ROUNDUP(VLOOKUP(B383,G011B!$B:$AD,28,0),1),"")</f>
        <v/>
      </c>
      <c r="K383" s="163" t="str">
        <f t="shared" si="83"/>
        <v/>
      </c>
      <c r="L383" s="164" t="str">
        <f>IF(B383&lt;&gt;"",VLOOKUP(B383,G011B!$B:$AZ,43,0),"")</f>
        <v/>
      </c>
      <c r="M383" s="165" t="str">
        <f t="shared" si="84"/>
        <v/>
      </c>
    </row>
    <row r="384" spans="1:18" x14ac:dyDescent="0.35">
      <c r="A384" s="18">
        <v>234</v>
      </c>
      <c r="B384" s="195"/>
      <c r="C384" s="150" t="str">
        <f t="shared" ca="1" si="79"/>
        <v/>
      </c>
      <c r="D384" s="159" t="str">
        <f t="shared" ca="1" si="80"/>
        <v/>
      </c>
      <c r="E384" s="190"/>
      <c r="F384" s="191"/>
      <c r="G384" s="168" t="str">
        <f t="shared" si="81"/>
        <v/>
      </c>
      <c r="H384" s="166" t="str">
        <f t="shared" si="82"/>
        <v/>
      </c>
      <c r="I384" s="173" t="str">
        <f t="shared" si="85"/>
        <v/>
      </c>
      <c r="J384" s="163" t="str">
        <f>IF(B384&gt;0,ROUNDUP(VLOOKUP(B384,G011B!$B:$AD,28,0),1),"")</f>
        <v/>
      </c>
      <c r="K384" s="163" t="str">
        <f t="shared" si="83"/>
        <v/>
      </c>
      <c r="L384" s="164" t="str">
        <f>IF(B384&lt;&gt;"",VLOOKUP(B384,G011B!$B:$AZ,43,0),"")</f>
        <v/>
      </c>
      <c r="M384" s="165" t="str">
        <f t="shared" si="84"/>
        <v/>
      </c>
    </row>
    <row r="385" spans="1:15" x14ac:dyDescent="0.35">
      <c r="A385" s="18">
        <v>235</v>
      </c>
      <c r="B385" s="195"/>
      <c r="C385" s="150" t="str">
        <f t="shared" ca="1" si="79"/>
        <v/>
      </c>
      <c r="D385" s="159" t="str">
        <f t="shared" ca="1" si="80"/>
        <v/>
      </c>
      <c r="E385" s="190"/>
      <c r="F385" s="191"/>
      <c r="G385" s="168" t="str">
        <f t="shared" si="81"/>
        <v/>
      </c>
      <c r="H385" s="166" t="str">
        <f t="shared" si="82"/>
        <v/>
      </c>
      <c r="I385" s="173" t="str">
        <f t="shared" si="85"/>
        <v/>
      </c>
      <c r="J385" s="163" t="str">
        <f>IF(B385&gt;0,ROUNDUP(VLOOKUP(B385,G011B!$B:$AD,28,0),1),"")</f>
        <v/>
      </c>
      <c r="K385" s="163" t="str">
        <f t="shared" si="83"/>
        <v/>
      </c>
      <c r="L385" s="164" t="str">
        <f>IF(B385&lt;&gt;"",VLOOKUP(B385,G011B!$B:$AZ,43,0),"")</f>
        <v/>
      </c>
      <c r="M385" s="165" t="str">
        <f t="shared" si="84"/>
        <v/>
      </c>
    </row>
    <row r="386" spans="1:15" x14ac:dyDescent="0.35">
      <c r="A386" s="18">
        <v>236</v>
      </c>
      <c r="B386" s="195"/>
      <c r="C386" s="150" t="str">
        <f t="shared" ca="1" si="79"/>
        <v/>
      </c>
      <c r="D386" s="159" t="str">
        <f t="shared" ca="1" si="80"/>
        <v/>
      </c>
      <c r="E386" s="190"/>
      <c r="F386" s="191"/>
      <c r="G386" s="168" t="str">
        <f t="shared" si="81"/>
        <v/>
      </c>
      <c r="H386" s="166" t="str">
        <f t="shared" si="82"/>
        <v/>
      </c>
      <c r="I386" s="173" t="str">
        <f t="shared" si="85"/>
        <v/>
      </c>
      <c r="J386" s="163" t="str">
        <f>IF(B386&gt;0,ROUNDUP(VLOOKUP(B386,G011B!$B:$AD,28,0),1),"")</f>
        <v/>
      </c>
      <c r="K386" s="163" t="str">
        <f t="shared" si="83"/>
        <v/>
      </c>
      <c r="L386" s="164" t="str">
        <f>IF(B386&lt;&gt;"",VLOOKUP(B386,G011B!$B:$AZ,43,0),"")</f>
        <v/>
      </c>
      <c r="M386" s="165" t="str">
        <f t="shared" si="84"/>
        <v/>
      </c>
    </row>
    <row r="387" spans="1:15" x14ac:dyDescent="0.35">
      <c r="A387" s="18">
        <v>237</v>
      </c>
      <c r="B387" s="195"/>
      <c r="C387" s="150" t="str">
        <f t="shared" ca="1" si="79"/>
        <v/>
      </c>
      <c r="D387" s="159" t="str">
        <f t="shared" ca="1" si="80"/>
        <v/>
      </c>
      <c r="E387" s="190"/>
      <c r="F387" s="191"/>
      <c r="G387" s="168" t="str">
        <f t="shared" si="81"/>
        <v/>
      </c>
      <c r="H387" s="166" t="str">
        <f t="shared" si="82"/>
        <v/>
      </c>
      <c r="I387" s="173" t="str">
        <f t="shared" si="85"/>
        <v/>
      </c>
      <c r="J387" s="163" t="str">
        <f>IF(B387&gt;0,ROUNDUP(VLOOKUP(B387,G011B!$B:$AD,28,0),1),"")</f>
        <v/>
      </c>
      <c r="K387" s="163" t="str">
        <f t="shared" si="83"/>
        <v/>
      </c>
      <c r="L387" s="164" t="str">
        <f>IF(B387&lt;&gt;"",VLOOKUP(B387,G011B!$B:$AZ,43,0),"")</f>
        <v/>
      </c>
      <c r="M387" s="165" t="str">
        <f t="shared" si="84"/>
        <v/>
      </c>
    </row>
    <row r="388" spans="1:15" x14ac:dyDescent="0.35">
      <c r="A388" s="18">
        <v>238</v>
      </c>
      <c r="B388" s="195"/>
      <c r="C388" s="150" t="str">
        <f t="shared" ca="1" si="79"/>
        <v/>
      </c>
      <c r="D388" s="159" t="str">
        <f t="shared" ca="1" si="80"/>
        <v/>
      </c>
      <c r="E388" s="190"/>
      <c r="F388" s="191"/>
      <c r="G388" s="168" t="str">
        <f t="shared" si="81"/>
        <v/>
      </c>
      <c r="H388" s="166" t="str">
        <f t="shared" si="82"/>
        <v/>
      </c>
      <c r="I388" s="173" t="str">
        <f t="shared" si="85"/>
        <v/>
      </c>
      <c r="J388" s="163" t="str">
        <f>IF(B388&gt;0,ROUNDUP(VLOOKUP(B388,G011B!$B:$AD,28,0),1),"")</f>
        <v/>
      </c>
      <c r="K388" s="163" t="str">
        <f t="shared" si="83"/>
        <v/>
      </c>
      <c r="L388" s="164" t="str">
        <f>IF(B388&lt;&gt;"",VLOOKUP(B388,G011B!$B:$AZ,43,0),"")</f>
        <v/>
      </c>
      <c r="M388" s="165" t="str">
        <f t="shared" si="84"/>
        <v/>
      </c>
    </row>
    <row r="389" spans="1:15" x14ac:dyDescent="0.35">
      <c r="A389" s="18">
        <v>239</v>
      </c>
      <c r="B389" s="195"/>
      <c r="C389" s="150" t="str">
        <f t="shared" ca="1" si="79"/>
        <v/>
      </c>
      <c r="D389" s="159" t="str">
        <f t="shared" ca="1" si="80"/>
        <v/>
      </c>
      <c r="E389" s="190"/>
      <c r="F389" s="191"/>
      <c r="G389" s="168" t="str">
        <f t="shared" si="81"/>
        <v/>
      </c>
      <c r="H389" s="166" t="str">
        <f t="shared" si="82"/>
        <v/>
      </c>
      <c r="I389" s="173" t="str">
        <f t="shared" si="85"/>
        <v/>
      </c>
      <c r="J389" s="163" t="str">
        <f>IF(B389&gt;0,ROUNDUP(VLOOKUP(B389,G011B!$B:$AD,28,0),1),"")</f>
        <v/>
      </c>
      <c r="K389" s="163" t="str">
        <f t="shared" si="83"/>
        <v/>
      </c>
      <c r="L389" s="164" t="str">
        <f>IF(B389&lt;&gt;"",VLOOKUP(B389,G011B!$B:$AZ,43,0),"")</f>
        <v/>
      </c>
      <c r="M389" s="165" t="str">
        <f t="shared" si="84"/>
        <v/>
      </c>
    </row>
    <row r="390" spans="1:15" ht="19.7" thickBot="1" x14ac:dyDescent="0.4">
      <c r="A390" s="94">
        <v>240</v>
      </c>
      <c r="B390" s="196"/>
      <c r="C390" s="160" t="str">
        <f t="shared" ca="1" si="79"/>
        <v/>
      </c>
      <c r="D390" s="161" t="str">
        <f t="shared" ca="1" si="80"/>
        <v/>
      </c>
      <c r="E390" s="192"/>
      <c r="F390" s="193"/>
      <c r="G390" s="169" t="str">
        <f t="shared" si="81"/>
        <v/>
      </c>
      <c r="H390" s="176" t="str">
        <f t="shared" si="82"/>
        <v/>
      </c>
      <c r="I390" s="174" t="str">
        <f t="shared" si="85"/>
        <v/>
      </c>
      <c r="J390" s="163" t="str">
        <f>IF(B390&gt;0,ROUNDUP(VLOOKUP(B390,G011B!$B:$AD,28,0),1),"")</f>
        <v/>
      </c>
      <c r="K390" s="163" t="str">
        <f t="shared" si="83"/>
        <v/>
      </c>
      <c r="L390" s="164" t="str">
        <f>IF(B390&lt;&gt;"",VLOOKUP(B390,G011B!$B:$AZ,43,0),"")</f>
        <v/>
      </c>
      <c r="M390" s="165" t="str">
        <f t="shared" si="84"/>
        <v/>
      </c>
    </row>
    <row r="391" spans="1:15" ht="19.7" thickBot="1" x14ac:dyDescent="0.4">
      <c r="A391" s="427" t="s">
        <v>51</v>
      </c>
      <c r="B391" s="427"/>
      <c r="C391" s="427"/>
      <c r="D391" s="427"/>
      <c r="E391" s="427"/>
      <c r="F391" s="427"/>
      <c r="G391" s="171">
        <f>SUM(G371:G390)</f>
        <v>0</v>
      </c>
      <c r="H391" s="231"/>
      <c r="I391" s="171">
        <f>IF(C369=C336,SUM(I371:I390)+I358,SUM(I371:I390))</f>
        <v>0</v>
      </c>
      <c r="N391" s="156">
        <f>IF(COUNTA(E371:F390)&gt;0,1,0)</f>
        <v>0</v>
      </c>
    </row>
    <row r="392" spans="1:15" ht="19.7" thickBot="1" x14ac:dyDescent="0.4">
      <c r="A392" s="422" t="s">
        <v>89</v>
      </c>
      <c r="B392" s="422"/>
      <c r="C392" s="422"/>
      <c r="D392" s="422"/>
      <c r="E392" s="171">
        <f>SUM(G:G)/2</f>
        <v>0</v>
      </c>
      <c r="F392" s="423"/>
      <c r="G392" s="423"/>
      <c r="H392" s="423"/>
      <c r="I392" s="171">
        <f>SUM(I371:I390)+I359</f>
        <v>0</v>
      </c>
    </row>
    <row r="393" spans="1:15" x14ac:dyDescent="0.35">
      <c r="A393" s="425" t="s">
        <v>169</v>
      </c>
      <c r="B393" s="425"/>
      <c r="C393" s="425"/>
      <c r="D393" s="425"/>
      <c r="E393" s="425"/>
      <c r="F393" s="425"/>
      <c r="G393" s="425"/>
      <c r="H393" s="425"/>
      <c r="I393" s="425"/>
    </row>
    <row r="395" spans="1:15" x14ac:dyDescent="0.35">
      <c r="A395" s="307" t="s">
        <v>46</v>
      </c>
      <c r="B395" s="308">
        <f ca="1">imzatirihi</f>
        <v>45653</v>
      </c>
      <c r="C395" s="307" t="s">
        <v>48</v>
      </c>
      <c r="D395" s="309" t="str">
        <f>IF(kurulusyetkilisi&gt;0,kurulusyetkilisi,"")</f>
        <v/>
      </c>
      <c r="F395" s="307"/>
      <c r="G395" s="310"/>
      <c r="H395" s="50"/>
      <c r="M395" s="23"/>
      <c r="N395" s="114"/>
      <c r="O395" s="114"/>
    </row>
    <row r="396" spans="1:15" x14ac:dyDescent="0.35">
      <c r="A396" s="311"/>
      <c r="B396" s="311"/>
      <c r="C396" s="424" t="s">
        <v>49</v>
      </c>
      <c r="D396" s="424"/>
      <c r="E396" s="441"/>
      <c r="F396" s="441"/>
      <c r="G396" s="274"/>
      <c r="H396" s="26"/>
      <c r="M396" s="23"/>
      <c r="N396" s="114"/>
      <c r="O396" s="114"/>
    </row>
  </sheetData>
  <sheetProtection algorithmName="SHA-512" hashValue="paaEjyqpGK9mbRXzyuLrvMG3h7TnW87xh4DJTr6Fr5dQSb5ZQk9L6Uaa4aFzXZQwH8eT91MtqhsfcOKDiLWIhg==" saltValue="Xjp7lEzi2Iry4Bn0zZ7y3g==" spinCount="100000" sheet="1" objects="1" scenarios="1"/>
  <mergeCells count="180">
    <mergeCell ref="E33:F33"/>
    <mergeCell ref="E66:F66"/>
    <mergeCell ref="E99:F99"/>
    <mergeCell ref="E132:F132"/>
    <mergeCell ref="E165:F165"/>
    <mergeCell ref="E198:F198"/>
    <mergeCell ref="E231:F231"/>
    <mergeCell ref="A392:D392"/>
    <mergeCell ref="F392:H392"/>
    <mergeCell ref="A359:D359"/>
    <mergeCell ref="F359:H359"/>
    <mergeCell ref="A360:I360"/>
    <mergeCell ref="C363:D363"/>
    <mergeCell ref="E363:F363"/>
    <mergeCell ref="A335:B335"/>
    <mergeCell ref="C335:I335"/>
    <mergeCell ref="A336:B336"/>
    <mergeCell ref="D336:I336"/>
    <mergeCell ref="A358:F358"/>
    <mergeCell ref="A331:I331"/>
    <mergeCell ref="A332:I332"/>
    <mergeCell ref="A333:I333"/>
    <mergeCell ref="A334:B334"/>
    <mergeCell ref="C334:I334"/>
    <mergeCell ref="A393:I393"/>
    <mergeCell ref="C396:D396"/>
    <mergeCell ref="A368:B368"/>
    <mergeCell ref="C368:I368"/>
    <mergeCell ref="A369:B369"/>
    <mergeCell ref="D369:I369"/>
    <mergeCell ref="A391:F391"/>
    <mergeCell ref="E396:F396"/>
    <mergeCell ref="A364:I364"/>
    <mergeCell ref="A365:I365"/>
    <mergeCell ref="A366:I366"/>
    <mergeCell ref="A367:B367"/>
    <mergeCell ref="C367:I367"/>
    <mergeCell ref="A326:D326"/>
    <mergeCell ref="F326:H326"/>
    <mergeCell ref="A327:I327"/>
    <mergeCell ref="C330:D330"/>
    <mergeCell ref="A302:B302"/>
    <mergeCell ref="C302:I302"/>
    <mergeCell ref="A303:B303"/>
    <mergeCell ref="D303:I303"/>
    <mergeCell ref="A325:F325"/>
    <mergeCell ref="E330:F330"/>
    <mergeCell ref="A298:I298"/>
    <mergeCell ref="A299:I299"/>
    <mergeCell ref="A300:I300"/>
    <mergeCell ref="A301:B301"/>
    <mergeCell ref="C301:I301"/>
    <mergeCell ref="A293:D293"/>
    <mergeCell ref="F293:H293"/>
    <mergeCell ref="A294:I294"/>
    <mergeCell ref="C297:D297"/>
    <mergeCell ref="E297:F297"/>
    <mergeCell ref="A269:B269"/>
    <mergeCell ref="C269:I269"/>
    <mergeCell ref="A270:B270"/>
    <mergeCell ref="D270:I270"/>
    <mergeCell ref="A292:F292"/>
    <mergeCell ref="A265:I265"/>
    <mergeCell ref="A266:I266"/>
    <mergeCell ref="A267:I267"/>
    <mergeCell ref="A268:B268"/>
    <mergeCell ref="C268:I268"/>
    <mergeCell ref="A260:D260"/>
    <mergeCell ref="F260:H260"/>
    <mergeCell ref="A261:I261"/>
    <mergeCell ref="C264:D264"/>
    <mergeCell ref="A236:B236"/>
    <mergeCell ref="C236:I236"/>
    <mergeCell ref="A237:B237"/>
    <mergeCell ref="D237:I237"/>
    <mergeCell ref="A259:F259"/>
    <mergeCell ref="E264:F264"/>
    <mergeCell ref="A232:I232"/>
    <mergeCell ref="A233:I233"/>
    <mergeCell ref="A234:I234"/>
    <mergeCell ref="A235:B235"/>
    <mergeCell ref="C235:I235"/>
    <mergeCell ref="A227:D227"/>
    <mergeCell ref="F227:H227"/>
    <mergeCell ref="A228:I228"/>
    <mergeCell ref="C231:D231"/>
    <mergeCell ref="A203:B203"/>
    <mergeCell ref="C203:I203"/>
    <mergeCell ref="A204:B204"/>
    <mergeCell ref="D204:I204"/>
    <mergeCell ref="A226:F226"/>
    <mergeCell ref="A199:I199"/>
    <mergeCell ref="A200:I200"/>
    <mergeCell ref="A201:I201"/>
    <mergeCell ref="A202:B202"/>
    <mergeCell ref="C202:I202"/>
    <mergeCell ref="A194:D194"/>
    <mergeCell ref="F194:H194"/>
    <mergeCell ref="A195:I195"/>
    <mergeCell ref="C198:D198"/>
    <mergeCell ref="A170:B170"/>
    <mergeCell ref="C170:I170"/>
    <mergeCell ref="A171:B171"/>
    <mergeCell ref="D171:I171"/>
    <mergeCell ref="A193:F193"/>
    <mergeCell ref="A166:I166"/>
    <mergeCell ref="A167:I167"/>
    <mergeCell ref="A168:I168"/>
    <mergeCell ref="A169:B169"/>
    <mergeCell ref="C169:I169"/>
    <mergeCell ref="C33:D33"/>
    <mergeCell ref="A28:F28"/>
    <mergeCell ref="A29:D29"/>
    <mergeCell ref="F29:H29"/>
    <mergeCell ref="A30:I30"/>
    <mergeCell ref="A38:B38"/>
    <mergeCell ref="C38:I38"/>
    <mergeCell ref="A39:B39"/>
    <mergeCell ref="A61:F61"/>
    <mergeCell ref="D39:I39"/>
    <mergeCell ref="A34:I34"/>
    <mergeCell ref="A35:I35"/>
    <mergeCell ref="A36:I36"/>
    <mergeCell ref="A37:B37"/>
    <mergeCell ref="C37:I37"/>
    <mergeCell ref="A67:I67"/>
    <mergeCell ref="A68:I68"/>
    <mergeCell ref="A69:I69"/>
    <mergeCell ref="A70:B70"/>
    <mergeCell ref="D6:I6"/>
    <mergeCell ref="A1:I1"/>
    <mergeCell ref="A2:I2"/>
    <mergeCell ref="C4:I4"/>
    <mergeCell ref="C5:I5"/>
    <mergeCell ref="A5:B5"/>
    <mergeCell ref="A4:B4"/>
    <mergeCell ref="A6:B6"/>
    <mergeCell ref="A3:I3"/>
    <mergeCell ref="C70:I70"/>
    <mergeCell ref="A62:D62"/>
    <mergeCell ref="F62:H62"/>
    <mergeCell ref="C66:D66"/>
    <mergeCell ref="A63:I63"/>
    <mergeCell ref="A95:D95"/>
    <mergeCell ref="F95:H95"/>
    <mergeCell ref="C99:D99"/>
    <mergeCell ref="A96:I96"/>
    <mergeCell ref="A71:B71"/>
    <mergeCell ref="C71:I71"/>
    <mergeCell ref="A72:B72"/>
    <mergeCell ref="A94:F94"/>
    <mergeCell ref="D72:I72"/>
    <mergeCell ref="A104:B104"/>
    <mergeCell ref="C104:I104"/>
    <mergeCell ref="A105:B105"/>
    <mergeCell ref="A127:F127"/>
    <mergeCell ref="D105:I105"/>
    <mergeCell ref="A100:I100"/>
    <mergeCell ref="A101:I101"/>
    <mergeCell ref="A102:I102"/>
    <mergeCell ref="A103:B103"/>
    <mergeCell ref="C103:I103"/>
    <mergeCell ref="A133:I133"/>
    <mergeCell ref="A134:I134"/>
    <mergeCell ref="A135:I135"/>
    <mergeCell ref="A136:B136"/>
    <mergeCell ref="C136:I136"/>
    <mergeCell ref="A128:D128"/>
    <mergeCell ref="F128:H128"/>
    <mergeCell ref="C132:D132"/>
    <mergeCell ref="A129:I129"/>
    <mergeCell ref="A161:D161"/>
    <mergeCell ref="F161:H161"/>
    <mergeCell ref="C165:D165"/>
    <mergeCell ref="A162:I162"/>
    <mergeCell ref="A137:B137"/>
    <mergeCell ref="C137:I137"/>
    <mergeCell ref="A138:B138"/>
    <mergeCell ref="A160:F160"/>
    <mergeCell ref="D138:I138"/>
  </mergeCells>
  <dataValidations count="3">
    <dataValidation type="list" allowBlank="1" showInputMessage="1" showErrorMessage="1" sqref="B41:B60 B338:B357 B74:B93 B371:B390 B107:B126 B8:B27 B173:B192 B206:B225 B239:B258 B272:B291 B305:B324 B140:B159" xr:uid="{00000000-0002-0000-1100-000000000000}">
      <formula1>INDIRECT(Personel)</formula1>
    </dataValidation>
    <dataValidation type="decimal" allowBlank="1" showInputMessage="1" showErrorMessage="1" error="Adam/Ay oranı en fazla 1 olabilir." prompt="Adam/Ay Oranı en fazla 1 olabilir." sqref="E41:E60 E371:E390 E338:E357 E74:E93 E107:E126 E8:E27 E173:E192 E206:E225 E239:E258 E272:E291 E305:E324 E140:E159" xr:uid="{00000000-0002-0000-1100-000001000000}">
      <formula1>0</formula1>
      <formula2>1</formula2>
    </dataValidation>
    <dataValidation type="decimal" allowBlank="1" showInputMessage="1" showErrorMessage="1" error="Çalışılan ay değeri, G011B formunda prim gün sayısı olan ayların ay sayısı değerinden fazla olamaz." sqref="F41:F60 F371:F390 F338:F357 F74:F93 F107:F126 F8:F27 F173:F192 F206:F225 F239:F258 F272:F291 F305:F324 F140:F159" xr:uid="{00000000-0002-0000-1100-000002000000}">
      <formula1>0</formula1>
      <formula2>L8</formula2>
    </dataValidation>
  </dataValidations>
  <pageMargins left="0.70866141732283472" right="0.70866141732283472" top="0.74803149606299213" bottom="0.74803149606299213" header="0.31496062992125984" footer="0.31496062992125984"/>
  <pageSetup paperSize="9" scale="73" fitToHeight="12" orientation="landscape" r:id="rId1"/>
  <rowBreaks count="1" manualBreakCount="1">
    <brk id="33" max="11" man="1"/>
  </rowBreaks>
  <colBreaks count="1" manualBreakCount="1">
    <brk id="12" max="164"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4"/>
  <dimension ref="A1:P801"/>
  <sheetViews>
    <sheetView zoomScale="70" zoomScaleNormal="70" zoomScalePageLayoutView="70" workbookViewId="0">
      <selection activeCell="B8" sqref="B8"/>
    </sheetView>
  </sheetViews>
  <sheetFormatPr defaultColWidth="9.125" defaultRowHeight="16.3" x14ac:dyDescent="0.3"/>
  <cols>
    <col min="1" max="1" width="6.625" style="51" customWidth="1"/>
    <col min="2" max="2" width="14.25" style="51" customWidth="1"/>
    <col min="3" max="3" width="40" style="85" bestFit="1" customWidth="1"/>
    <col min="4" max="4" width="44.875" style="51" customWidth="1"/>
    <col min="5" max="5" width="32" style="51" customWidth="1"/>
    <col min="6" max="6" width="20.25" style="51" customWidth="1"/>
    <col min="7" max="7" width="26.625" style="51" customWidth="1"/>
    <col min="8" max="8" width="12.75" style="51" customWidth="1"/>
    <col min="9" max="9" width="16.75" style="199" customWidth="1"/>
    <col min="10" max="10" width="30.75" style="86" customWidth="1"/>
    <col min="11" max="12" width="16.75" style="51" customWidth="1"/>
    <col min="13" max="13" width="28.125" style="16" bestFit="1" customWidth="1"/>
    <col min="14" max="15" width="9.125" style="51" hidden="1" customWidth="1"/>
    <col min="16" max="16" width="18.25" style="234" hidden="1" customWidth="1"/>
    <col min="17" max="17" width="12.375" style="51" bestFit="1" customWidth="1"/>
    <col min="18" max="16384" width="9.125" style="51"/>
  </cols>
  <sheetData>
    <row r="1" spans="1:16" x14ac:dyDescent="0.3">
      <c r="A1" s="454" t="s">
        <v>97</v>
      </c>
      <c r="B1" s="454"/>
      <c r="C1" s="454"/>
      <c r="D1" s="454"/>
      <c r="E1" s="454"/>
      <c r="F1" s="454"/>
      <c r="G1" s="454"/>
      <c r="H1" s="454"/>
      <c r="I1" s="454"/>
      <c r="J1" s="454"/>
      <c r="K1" s="454"/>
      <c r="L1" s="454"/>
      <c r="O1" s="118" t="str">
        <f>CONCATENATE("A1:L",SUM(N:N)*32)</f>
        <v>A1:L32</v>
      </c>
    </row>
    <row r="2" spans="1:16" x14ac:dyDescent="0.3">
      <c r="A2" s="372" t="str">
        <f>IF(Yil&gt;0,CONCATENATE(Yil," yılına aittir."),"")</f>
        <v/>
      </c>
      <c r="B2" s="372"/>
      <c r="C2" s="372"/>
      <c r="D2" s="372"/>
      <c r="E2" s="372"/>
      <c r="F2" s="372"/>
      <c r="G2" s="372"/>
      <c r="H2" s="372"/>
      <c r="I2" s="372"/>
      <c r="J2" s="372"/>
      <c r="K2" s="372"/>
      <c r="L2" s="372"/>
    </row>
    <row r="3" spans="1:16" ht="16" customHeight="1" thickBot="1" x14ac:dyDescent="0.35">
      <c r="A3" s="455" t="s">
        <v>98</v>
      </c>
      <c r="B3" s="455"/>
      <c r="C3" s="455"/>
      <c r="D3" s="455"/>
      <c r="E3" s="455"/>
      <c r="F3" s="455"/>
      <c r="G3" s="455"/>
      <c r="H3" s="455"/>
      <c r="I3" s="455"/>
      <c r="J3" s="455"/>
      <c r="K3" s="455"/>
      <c r="L3" s="455"/>
    </row>
    <row r="4" spans="1:16" ht="31.6" customHeight="1" thickBot="1" x14ac:dyDescent="0.35">
      <c r="A4" s="456" t="s">
        <v>1</v>
      </c>
      <c r="B4" s="457"/>
      <c r="C4" s="444" t="str">
        <f>IF(ProjeNo&gt;0,ProjeNo,"")</f>
        <v/>
      </c>
      <c r="D4" s="445"/>
      <c r="E4" s="445"/>
      <c r="F4" s="445"/>
      <c r="G4" s="445"/>
      <c r="H4" s="445"/>
      <c r="I4" s="445"/>
      <c r="J4" s="445"/>
      <c r="K4" s="445"/>
      <c r="L4" s="446"/>
    </row>
    <row r="5" spans="1:16" ht="31.6" customHeight="1" thickBot="1" x14ac:dyDescent="0.35">
      <c r="A5" s="458" t="s">
        <v>12</v>
      </c>
      <c r="B5" s="459"/>
      <c r="C5" s="447" t="str">
        <f>IF(ProjeAdi&gt;0,ProjeAdi,"")</f>
        <v/>
      </c>
      <c r="D5" s="448"/>
      <c r="E5" s="448"/>
      <c r="F5" s="448"/>
      <c r="G5" s="448"/>
      <c r="H5" s="448"/>
      <c r="I5" s="448"/>
      <c r="J5" s="448"/>
      <c r="K5" s="448"/>
      <c r="L5" s="449"/>
    </row>
    <row r="6" spans="1:16" s="72" customFormat="1" ht="37.049999999999997" customHeight="1" thickBot="1" x14ac:dyDescent="0.35">
      <c r="A6" s="442" t="s">
        <v>7</v>
      </c>
      <c r="B6" s="442" t="s">
        <v>141</v>
      </c>
      <c r="C6" s="442" t="s">
        <v>157</v>
      </c>
      <c r="D6" s="442" t="s">
        <v>8</v>
      </c>
      <c r="E6" s="442" t="s">
        <v>180</v>
      </c>
      <c r="F6" s="442" t="s">
        <v>103</v>
      </c>
      <c r="G6" s="442" t="s">
        <v>104</v>
      </c>
      <c r="H6" s="442" t="s">
        <v>181</v>
      </c>
      <c r="I6" s="450" t="s">
        <v>99</v>
      </c>
      <c r="J6" s="452" t="s">
        <v>100</v>
      </c>
      <c r="K6" s="102" t="s">
        <v>101</v>
      </c>
      <c r="L6" s="102" t="s">
        <v>101</v>
      </c>
      <c r="M6" s="17"/>
      <c r="P6" s="235"/>
    </row>
    <row r="7" spans="1:16" ht="18" customHeight="1" thickBot="1" x14ac:dyDescent="0.35">
      <c r="A7" s="443"/>
      <c r="B7" s="443"/>
      <c r="C7" s="443"/>
      <c r="D7" s="443"/>
      <c r="E7" s="443"/>
      <c r="F7" s="443"/>
      <c r="G7" s="443"/>
      <c r="H7" s="443"/>
      <c r="I7" s="451"/>
      <c r="J7" s="453"/>
      <c r="K7" s="102" t="s">
        <v>102</v>
      </c>
      <c r="L7" s="102" t="s">
        <v>105</v>
      </c>
    </row>
    <row r="8" spans="1:16" ht="41.1" customHeight="1" x14ac:dyDescent="0.3">
      <c r="A8" s="52">
        <v>1</v>
      </c>
      <c r="B8" s="73"/>
      <c r="C8" s="74"/>
      <c r="D8" s="75"/>
      <c r="E8" s="75"/>
      <c r="F8" s="75"/>
      <c r="G8" s="75"/>
      <c r="H8" s="75"/>
      <c r="I8" s="197"/>
      <c r="J8" s="76"/>
      <c r="K8" s="204"/>
      <c r="L8" s="205"/>
      <c r="M8" s="177" t="str">
        <f>IF(AND(K8&gt;0,L8=""),"KDV Dahil Tutar Yazılmalıdır.","")</f>
        <v/>
      </c>
      <c r="P8" s="234">
        <f t="shared" ref="P8:P27" si="0">IF(OR(I8&lt;DönemBaşlama,I8&gt;DönemBitiş,I8=""),0,100000000)</f>
        <v>0</v>
      </c>
    </row>
    <row r="9" spans="1:16" ht="41.1" customHeight="1" x14ac:dyDescent="0.3">
      <c r="A9" s="53">
        <v>2</v>
      </c>
      <c r="B9" s="77"/>
      <c r="C9" s="78"/>
      <c r="D9" s="79"/>
      <c r="E9" s="79"/>
      <c r="F9" s="79"/>
      <c r="G9" s="79"/>
      <c r="H9" s="79"/>
      <c r="I9" s="99"/>
      <c r="J9" s="80"/>
      <c r="K9" s="203"/>
      <c r="L9" s="206"/>
      <c r="M9" s="177" t="str">
        <f t="shared" ref="M9:M17" si="1">IF(AND(K9&gt;0,L9=""),"KDV Dahil Tutar Yazılmalıdır.","")</f>
        <v/>
      </c>
      <c r="P9" s="234">
        <f t="shared" si="0"/>
        <v>0</v>
      </c>
    </row>
    <row r="10" spans="1:16" ht="41.1" customHeight="1" x14ac:dyDescent="0.3">
      <c r="A10" s="53">
        <v>3</v>
      </c>
      <c r="B10" s="77"/>
      <c r="C10" s="78"/>
      <c r="D10" s="79"/>
      <c r="E10" s="79"/>
      <c r="F10" s="79"/>
      <c r="G10" s="79"/>
      <c r="H10" s="79"/>
      <c r="I10" s="99"/>
      <c r="J10" s="80"/>
      <c r="K10" s="203"/>
      <c r="L10" s="206"/>
      <c r="M10" s="177" t="str">
        <f t="shared" si="1"/>
        <v/>
      </c>
      <c r="P10" s="234">
        <f t="shared" si="0"/>
        <v>0</v>
      </c>
    </row>
    <row r="11" spans="1:16" ht="41.1" customHeight="1" x14ac:dyDescent="0.3">
      <c r="A11" s="53">
        <v>4</v>
      </c>
      <c r="B11" s="77"/>
      <c r="C11" s="78"/>
      <c r="D11" s="79"/>
      <c r="E11" s="79"/>
      <c r="F11" s="79"/>
      <c r="G11" s="79"/>
      <c r="H11" s="79"/>
      <c r="I11" s="99"/>
      <c r="J11" s="80"/>
      <c r="K11" s="203"/>
      <c r="L11" s="206"/>
      <c r="M11" s="177" t="str">
        <f t="shared" si="1"/>
        <v/>
      </c>
      <c r="P11" s="234">
        <f t="shared" si="0"/>
        <v>0</v>
      </c>
    </row>
    <row r="12" spans="1:16" ht="41.1" customHeight="1" x14ac:dyDescent="0.3">
      <c r="A12" s="53">
        <v>5</v>
      </c>
      <c r="B12" s="77"/>
      <c r="C12" s="78"/>
      <c r="D12" s="79"/>
      <c r="E12" s="79"/>
      <c r="F12" s="79"/>
      <c r="G12" s="79"/>
      <c r="H12" s="79"/>
      <c r="I12" s="99"/>
      <c r="J12" s="80"/>
      <c r="K12" s="203"/>
      <c r="L12" s="206"/>
      <c r="M12" s="177" t="str">
        <f t="shared" si="1"/>
        <v/>
      </c>
      <c r="P12" s="234">
        <f t="shared" si="0"/>
        <v>0</v>
      </c>
    </row>
    <row r="13" spans="1:16" ht="41.1" customHeight="1" x14ac:dyDescent="0.3">
      <c r="A13" s="53">
        <v>6</v>
      </c>
      <c r="B13" s="77"/>
      <c r="C13" s="78"/>
      <c r="D13" s="79"/>
      <c r="E13" s="79"/>
      <c r="F13" s="79"/>
      <c r="G13" s="79"/>
      <c r="H13" s="79"/>
      <c r="I13" s="99"/>
      <c r="J13" s="80"/>
      <c r="K13" s="203"/>
      <c r="L13" s="206"/>
      <c r="M13" s="177" t="str">
        <f t="shared" si="1"/>
        <v/>
      </c>
      <c r="P13" s="234">
        <f t="shared" si="0"/>
        <v>0</v>
      </c>
    </row>
    <row r="14" spans="1:16" ht="41.1" customHeight="1" x14ac:dyDescent="0.3">
      <c r="A14" s="53">
        <v>7</v>
      </c>
      <c r="B14" s="77"/>
      <c r="C14" s="78"/>
      <c r="D14" s="79"/>
      <c r="E14" s="79"/>
      <c r="F14" s="79"/>
      <c r="G14" s="79"/>
      <c r="H14" s="79"/>
      <c r="I14" s="99"/>
      <c r="J14" s="80"/>
      <c r="K14" s="203"/>
      <c r="L14" s="206"/>
      <c r="M14" s="177" t="str">
        <f t="shared" si="1"/>
        <v/>
      </c>
      <c r="P14" s="234">
        <f t="shared" si="0"/>
        <v>0</v>
      </c>
    </row>
    <row r="15" spans="1:16" ht="41.1" customHeight="1" x14ac:dyDescent="0.3">
      <c r="A15" s="53">
        <v>8</v>
      </c>
      <c r="B15" s="77"/>
      <c r="C15" s="78"/>
      <c r="D15" s="79"/>
      <c r="E15" s="79"/>
      <c r="F15" s="79"/>
      <c r="G15" s="79"/>
      <c r="H15" s="79"/>
      <c r="I15" s="99"/>
      <c r="J15" s="80"/>
      <c r="K15" s="203"/>
      <c r="L15" s="206"/>
      <c r="M15" s="177" t="str">
        <f t="shared" si="1"/>
        <v/>
      </c>
      <c r="P15" s="234">
        <f t="shared" si="0"/>
        <v>0</v>
      </c>
    </row>
    <row r="16" spans="1:16" ht="41.1" customHeight="1" x14ac:dyDescent="0.3">
      <c r="A16" s="53">
        <v>9</v>
      </c>
      <c r="B16" s="77"/>
      <c r="C16" s="78"/>
      <c r="D16" s="79"/>
      <c r="E16" s="79"/>
      <c r="F16" s="79"/>
      <c r="G16" s="79"/>
      <c r="H16" s="79"/>
      <c r="I16" s="99"/>
      <c r="J16" s="80"/>
      <c r="K16" s="203"/>
      <c r="L16" s="206"/>
      <c r="M16" s="177" t="str">
        <f t="shared" si="1"/>
        <v/>
      </c>
      <c r="P16" s="234">
        <f t="shared" si="0"/>
        <v>0</v>
      </c>
    </row>
    <row r="17" spans="1:16" ht="41.1" customHeight="1" x14ac:dyDescent="0.3">
      <c r="A17" s="53">
        <v>10</v>
      </c>
      <c r="B17" s="77"/>
      <c r="C17" s="78"/>
      <c r="D17" s="79"/>
      <c r="E17" s="79"/>
      <c r="F17" s="79"/>
      <c r="G17" s="79"/>
      <c r="H17" s="79"/>
      <c r="I17" s="99"/>
      <c r="J17" s="80"/>
      <c r="K17" s="203"/>
      <c r="L17" s="206"/>
      <c r="M17" s="177" t="str">
        <f t="shared" si="1"/>
        <v/>
      </c>
      <c r="P17" s="234">
        <f t="shared" si="0"/>
        <v>0</v>
      </c>
    </row>
    <row r="18" spans="1:16" ht="41.1" customHeight="1" x14ac:dyDescent="0.3">
      <c r="A18" s="53">
        <v>11</v>
      </c>
      <c r="B18" s="77"/>
      <c r="C18" s="78"/>
      <c r="D18" s="79"/>
      <c r="E18" s="79"/>
      <c r="F18" s="79"/>
      <c r="G18" s="79"/>
      <c r="H18" s="79"/>
      <c r="I18" s="99"/>
      <c r="J18" s="80"/>
      <c r="K18" s="203"/>
      <c r="L18" s="206"/>
      <c r="M18" s="177" t="str">
        <f>IF(AND(K18&gt;0,L18=""),"KDV Dahil Tutar Yazılmalıdır.","")</f>
        <v/>
      </c>
      <c r="P18" s="234">
        <f t="shared" si="0"/>
        <v>0</v>
      </c>
    </row>
    <row r="19" spans="1:16" ht="41.1" customHeight="1" x14ac:dyDescent="0.3">
      <c r="A19" s="53">
        <v>12</v>
      </c>
      <c r="B19" s="77"/>
      <c r="C19" s="78"/>
      <c r="D19" s="79"/>
      <c r="E19" s="79"/>
      <c r="F19" s="79"/>
      <c r="G19" s="79"/>
      <c r="H19" s="79"/>
      <c r="I19" s="99"/>
      <c r="J19" s="80"/>
      <c r="K19" s="203"/>
      <c r="L19" s="206"/>
      <c r="M19" s="177" t="str">
        <f t="shared" ref="M19:M27" si="2">IF(AND(K19&gt;0,L19=""),"KDV Dahil Tutar Yazılmalıdır.","")</f>
        <v/>
      </c>
      <c r="P19" s="234">
        <f t="shared" si="0"/>
        <v>0</v>
      </c>
    </row>
    <row r="20" spans="1:16" ht="41.1" customHeight="1" x14ac:dyDescent="0.3">
      <c r="A20" s="53">
        <v>13</v>
      </c>
      <c r="B20" s="77"/>
      <c r="C20" s="78"/>
      <c r="D20" s="79"/>
      <c r="E20" s="79"/>
      <c r="F20" s="79"/>
      <c r="G20" s="79"/>
      <c r="H20" s="79"/>
      <c r="I20" s="99"/>
      <c r="J20" s="80"/>
      <c r="K20" s="203"/>
      <c r="L20" s="206"/>
      <c r="M20" s="177" t="str">
        <f t="shared" si="2"/>
        <v/>
      </c>
      <c r="P20" s="234">
        <f t="shared" si="0"/>
        <v>0</v>
      </c>
    </row>
    <row r="21" spans="1:16" ht="41.1" customHeight="1" x14ac:dyDescent="0.3">
      <c r="A21" s="53">
        <v>14</v>
      </c>
      <c r="B21" s="77"/>
      <c r="C21" s="78"/>
      <c r="D21" s="79"/>
      <c r="E21" s="79"/>
      <c r="F21" s="79"/>
      <c r="G21" s="79"/>
      <c r="H21" s="79"/>
      <c r="I21" s="99"/>
      <c r="J21" s="80"/>
      <c r="K21" s="203"/>
      <c r="L21" s="206"/>
      <c r="M21" s="177" t="str">
        <f t="shared" si="2"/>
        <v/>
      </c>
      <c r="P21" s="234">
        <f t="shared" si="0"/>
        <v>0</v>
      </c>
    </row>
    <row r="22" spans="1:16" ht="41.1" customHeight="1" x14ac:dyDescent="0.3">
      <c r="A22" s="53">
        <v>15</v>
      </c>
      <c r="B22" s="77"/>
      <c r="C22" s="78"/>
      <c r="D22" s="79"/>
      <c r="E22" s="79"/>
      <c r="F22" s="79"/>
      <c r="G22" s="79"/>
      <c r="H22" s="79"/>
      <c r="I22" s="99"/>
      <c r="J22" s="80"/>
      <c r="K22" s="203"/>
      <c r="L22" s="206"/>
      <c r="M22" s="177" t="str">
        <f t="shared" si="2"/>
        <v/>
      </c>
      <c r="P22" s="234">
        <f t="shared" si="0"/>
        <v>0</v>
      </c>
    </row>
    <row r="23" spans="1:16" ht="41.1" customHeight="1" x14ac:dyDescent="0.3">
      <c r="A23" s="53">
        <v>16</v>
      </c>
      <c r="B23" s="77"/>
      <c r="C23" s="78"/>
      <c r="D23" s="79"/>
      <c r="E23" s="79"/>
      <c r="F23" s="79"/>
      <c r="G23" s="79"/>
      <c r="H23" s="79"/>
      <c r="I23" s="99"/>
      <c r="J23" s="80"/>
      <c r="K23" s="203"/>
      <c r="L23" s="206"/>
      <c r="M23" s="177" t="str">
        <f t="shared" si="2"/>
        <v/>
      </c>
      <c r="P23" s="234">
        <f t="shared" si="0"/>
        <v>0</v>
      </c>
    </row>
    <row r="24" spans="1:16" ht="41.1" customHeight="1" x14ac:dyDescent="0.3">
      <c r="A24" s="53">
        <v>17</v>
      </c>
      <c r="B24" s="77"/>
      <c r="C24" s="78"/>
      <c r="D24" s="79"/>
      <c r="E24" s="79"/>
      <c r="F24" s="79"/>
      <c r="G24" s="79"/>
      <c r="H24" s="79"/>
      <c r="I24" s="99"/>
      <c r="J24" s="80"/>
      <c r="K24" s="203"/>
      <c r="L24" s="206"/>
      <c r="M24" s="177" t="str">
        <f t="shared" si="2"/>
        <v/>
      </c>
      <c r="P24" s="234">
        <f t="shared" si="0"/>
        <v>0</v>
      </c>
    </row>
    <row r="25" spans="1:16" ht="41.1" customHeight="1" x14ac:dyDescent="0.3">
      <c r="A25" s="53">
        <v>18</v>
      </c>
      <c r="B25" s="77"/>
      <c r="C25" s="78"/>
      <c r="D25" s="79"/>
      <c r="E25" s="79"/>
      <c r="F25" s="79"/>
      <c r="G25" s="79"/>
      <c r="H25" s="79"/>
      <c r="I25" s="99"/>
      <c r="J25" s="80"/>
      <c r="K25" s="203"/>
      <c r="L25" s="206"/>
      <c r="M25" s="177" t="str">
        <f t="shared" si="2"/>
        <v/>
      </c>
      <c r="P25" s="234">
        <f t="shared" si="0"/>
        <v>0</v>
      </c>
    </row>
    <row r="26" spans="1:16" ht="41.1" customHeight="1" x14ac:dyDescent="0.3">
      <c r="A26" s="53">
        <v>19</v>
      </c>
      <c r="B26" s="77"/>
      <c r="C26" s="78"/>
      <c r="D26" s="79"/>
      <c r="E26" s="79"/>
      <c r="F26" s="79"/>
      <c r="G26" s="79"/>
      <c r="H26" s="79"/>
      <c r="I26" s="99"/>
      <c r="J26" s="80"/>
      <c r="K26" s="203"/>
      <c r="L26" s="206"/>
      <c r="M26" s="177" t="str">
        <f t="shared" si="2"/>
        <v/>
      </c>
      <c r="P26" s="234">
        <f t="shared" si="0"/>
        <v>0</v>
      </c>
    </row>
    <row r="27" spans="1:16" ht="41.1" customHeight="1" thickBot="1" x14ac:dyDescent="0.35">
      <c r="A27" s="81">
        <v>20</v>
      </c>
      <c r="B27" s="221"/>
      <c r="C27" s="82"/>
      <c r="D27" s="83"/>
      <c r="E27" s="83"/>
      <c r="F27" s="83"/>
      <c r="G27" s="83"/>
      <c r="H27" s="83"/>
      <c r="I27" s="198"/>
      <c r="J27" s="84"/>
      <c r="K27" s="207"/>
      <c r="L27" s="208"/>
      <c r="M27" s="177" t="str">
        <f t="shared" si="2"/>
        <v/>
      </c>
      <c r="P27" s="234">
        <f t="shared" si="0"/>
        <v>0</v>
      </c>
    </row>
    <row r="28" spans="1:16" ht="23.95" customHeight="1" thickBot="1" x14ac:dyDescent="0.35">
      <c r="J28" s="87" t="s">
        <v>51</v>
      </c>
      <c r="K28" s="218">
        <f>SUM(K8:K27)</f>
        <v>0</v>
      </c>
      <c r="L28" s="218">
        <f>SUM(L8:L27)</f>
        <v>0</v>
      </c>
      <c r="N28" s="51">
        <v>1</v>
      </c>
    </row>
    <row r="29" spans="1:16" x14ac:dyDescent="0.3">
      <c r="A29" s="51" t="s">
        <v>92</v>
      </c>
    </row>
    <row r="31" spans="1:16" ht="19.05" x14ac:dyDescent="0.35">
      <c r="B31" s="307" t="s">
        <v>46</v>
      </c>
      <c r="C31" s="308">
        <f ca="1">imzatirihi</f>
        <v>45653</v>
      </c>
      <c r="D31" s="307" t="s">
        <v>48</v>
      </c>
      <c r="E31" s="309" t="str">
        <f>IF(kurulusyetkilisi&gt;0,kurulusyetkilisi,"")</f>
        <v/>
      </c>
    </row>
    <row r="32" spans="1:16" ht="19.05" x14ac:dyDescent="0.35">
      <c r="B32" s="311"/>
      <c r="C32" s="311"/>
      <c r="D32" s="424" t="s">
        <v>49</v>
      </c>
      <c r="E32" s="424"/>
    </row>
    <row r="33" spans="1:16" x14ac:dyDescent="0.3">
      <c r="A33" s="454" t="s">
        <v>97</v>
      </c>
      <c r="B33" s="454"/>
      <c r="C33" s="454"/>
      <c r="D33" s="454"/>
      <c r="E33" s="454"/>
      <c r="F33" s="454"/>
      <c r="G33" s="454"/>
      <c r="H33" s="454"/>
      <c r="I33" s="454"/>
      <c r="J33" s="454"/>
      <c r="K33" s="454"/>
      <c r="L33" s="454"/>
    </row>
    <row r="34" spans="1:16" x14ac:dyDescent="0.3">
      <c r="A34" s="372" t="str">
        <f>IF(Yil&gt;0,CONCATENATE(Yil," yılına aittir."),"")</f>
        <v/>
      </c>
      <c r="B34" s="372"/>
      <c r="C34" s="372"/>
      <c r="D34" s="372"/>
      <c r="E34" s="372"/>
      <c r="F34" s="372"/>
      <c r="G34" s="372"/>
      <c r="H34" s="372"/>
      <c r="I34" s="372"/>
      <c r="J34" s="372"/>
      <c r="K34" s="372"/>
      <c r="L34" s="372"/>
    </row>
    <row r="35" spans="1:16" ht="16" customHeight="1" thickBot="1" x14ac:dyDescent="0.35">
      <c r="A35" s="455" t="s">
        <v>98</v>
      </c>
      <c r="B35" s="455"/>
      <c r="C35" s="455"/>
      <c r="D35" s="455"/>
      <c r="E35" s="455"/>
      <c r="F35" s="455"/>
      <c r="G35" s="455"/>
      <c r="H35" s="455"/>
      <c r="I35" s="455"/>
      <c r="J35" s="455"/>
      <c r="K35" s="455"/>
      <c r="L35" s="455"/>
    </row>
    <row r="36" spans="1:16" ht="31.6" customHeight="1" thickBot="1" x14ac:dyDescent="0.35">
      <c r="A36" s="456" t="s">
        <v>1</v>
      </c>
      <c r="B36" s="457"/>
      <c r="C36" s="444" t="str">
        <f>IF(ProjeNo&gt;0,ProjeNo,"")</f>
        <v/>
      </c>
      <c r="D36" s="445"/>
      <c r="E36" s="445"/>
      <c r="F36" s="445"/>
      <c r="G36" s="445"/>
      <c r="H36" s="445"/>
      <c r="I36" s="445"/>
      <c r="J36" s="445"/>
      <c r="K36" s="445"/>
      <c r="L36" s="446"/>
    </row>
    <row r="37" spans="1:16" ht="31.6" customHeight="1" thickBot="1" x14ac:dyDescent="0.35">
      <c r="A37" s="458" t="s">
        <v>12</v>
      </c>
      <c r="B37" s="459"/>
      <c r="C37" s="447" t="str">
        <f>IF(ProjeAdi&gt;0,ProjeAdi,"")</f>
        <v/>
      </c>
      <c r="D37" s="448"/>
      <c r="E37" s="448"/>
      <c r="F37" s="448"/>
      <c r="G37" s="448"/>
      <c r="H37" s="448"/>
      <c r="I37" s="448"/>
      <c r="J37" s="448"/>
      <c r="K37" s="448"/>
      <c r="L37" s="449"/>
    </row>
    <row r="38" spans="1:16" s="72" customFormat="1" ht="37.049999999999997" customHeight="1" thickBot="1" x14ac:dyDescent="0.35">
      <c r="A38" s="442" t="s">
        <v>7</v>
      </c>
      <c r="B38" s="442" t="s">
        <v>141</v>
      </c>
      <c r="C38" s="442" t="s">
        <v>157</v>
      </c>
      <c r="D38" s="442" t="s">
        <v>8</v>
      </c>
      <c r="E38" s="442" t="s">
        <v>180</v>
      </c>
      <c r="F38" s="442" t="s">
        <v>103</v>
      </c>
      <c r="G38" s="442" t="s">
        <v>104</v>
      </c>
      <c r="H38" s="442" t="s">
        <v>181</v>
      </c>
      <c r="I38" s="450" t="s">
        <v>99</v>
      </c>
      <c r="J38" s="452" t="s">
        <v>100</v>
      </c>
      <c r="K38" s="102" t="s">
        <v>101</v>
      </c>
      <c r="L38" s="102" t="s">
        <v>101</v>
      </c>
      <c r="M38" s="17"/>
      <c r="P38" s="235"/>
    </row>
    <row r="39" spans="1:16" ht="18" customHeight="1" thickBot="1" x14ac:dyDescent="0.35">
      <c r="A39" s="443"/>
      <c r="B39" s="443"/>
      <c r="C39" s="443"/>
      <c r="D39" s="443"/>
      <c r="E39" s="443"/>
      <c r="F39" s="443"/>
      <c r="G39" s="443"/>
      <c r="H39" s="443"/>
      <c r="I39" s="451"/>
      <c r="J39" s="453"/>
      <c r="K39" s="102" t="s">
        <v>102</v>
      </c>
      <c r="L39" s="102" t="s">
        <v>105</v>
      </c>
    </row>
    <row r="40" spans="1:16" ht="41.1" customHeight="1" x14ac:dyDescent="0.3">
      <c r="A40" s="52">
        <v>21</v>
      </c>
      <c r="B40" s="73"/>
      <c r="C40" s="74"/>
      <c r="D40" s="75"/>
      <c r="E40" s="75"/>
      <c r="F40" s="75"/>
      <c r="G40" s="75"/>
      <c r="H40" s="75"/>
      <c r="I40" s="197"/>
      <c r="J40" s="76"/>
      <c r="K40" s="204"/>
      <c r="L40" s="205"/>
      <c r="M40" s="177" t="str">
        <f>IF(AND(K40&gt;0,L40=""),"KDV Dahil Tutar Yazılmalıdır.","")</f>
        <v/>
      </c>
      <c r="P40" s="234">
        <f t="shared" ref="P40:P59" si="3">IF(OR(I40&lt;DönemBaşlama,I40&gt;DönemBitiş,I40=""),0,100000000)</f>
        <v>0</v>
      </c>
    </row>
    <row r="41" spans="1:16" ht="41.1" customHeight="1" x14ac:dyDescent="0.3">
      <c r="A41" s="53">
        <v>22</v>
      </c>
      <c r="B41" s="77"/>
      <c r="C41" s="78"/>
      <c r="D41" s="79"/>
      <c r="E41" s="79"/>
      <c r="F41" s="79"/>
      <c r="G41" s="79"/>
      <c r="H41" s="79"/>
      <c r="I41" s="99"/>
      <c r="J41" s="80"/>
      <c r="K41" s="203"/>
      <c r="L41" s="206"/>
      <c r="M41" s="177" t="str">
        <f t="shared" ref="M41:M49" si="4">IF(AND(K41&gt;0,L41=""),"KDV Dahil Tutar Yazılmalıdır.","")</f>
        <v/>
      </c>
      <c r="P41" s="234">
        <f t="shared" si="3"/>
        <v>0</v>
      </c>
    </row>
    <row r="42" spans="1:16" ht="41.1" customHeight="1" x14ac:dyDescent="0.3">
      <c r="A42" s="53">
        <v>23</v>
      </c>
      <c r="B42" s="77"/>
      <c r="C42" s="78"/>
      <c r="D42" s="79"/>
      <c r="E42" s="79"/>
      <c r="F42" s="79"/>
      <c r="G42" s="79"/>
      <c r="H42" s="79"/>
      <c r="I42" s="99"/>
      <c r="J42" s="80"/>
      <c r="K42" s="203"/>
      <c r="L42" s="206"/>
      <c r="M42" s="177" t="str">
        <f t="shared" si="4"/>
        <v/>
      </c>
      <c r="P42" s="234">
        <f t="shared" si="3"/>
        <v>0</v>
      </c>
    </row>
    <row r="43" spans="1:16" ht="41.1" customHeight="1" x14ac:dyDescent="0.3">
      <c r="A43" s="53">
        <v>24</v>
      </c>
      <c r="B43" s="77"/>
      <c r="C43" s="78"/>
      <c r="D43" s="79"/>
      <c r="E43" s="79"/>
      <c r="F43" s="79"/>
      <c r="G43" s="79"/>
      <c r="H43" s="79"/>
      <c r="I43" s="99"/>
      <c r="J43" s="80"/>
      <c r="K43" s="203"/>
      <c r="L43" s="206"/>
      <c r="M43" s="177" t="str">
        <f t="shared" si="4"/>
        <v/>
      </c>
      <c r="P43" s="234">
        <f t="shared" si="3"/>
        <v>0</v>
      </c>
    </row>
    <row r="44" spans="1:16" ht="41.1" customHeight="1" x14ac:dyDescent="0.3">
      <c r="A44" s="53">
        <v>25</v>
      </c>
      <c r="B44" s="77"/>
      <c r="C44" s="78"/>
      <c r="D44" s="79"/>
      <c r="E44" s="79"/>
      <c r="F44" s="79"/>
      <c r="G44" s="79"/>
      <c r="H44" s="79"/>
      <c r="I44" s="99"/>
      <c r="J44" s="80"/>
      <c r="K44" s="203"/>
      <c r="L44" s="206"/>
      <c r="M44" s="177" t="str">
        <f t="shared" si="4"/>
        <v/>
      </c>
      <c r="P44" s="234">
        <f t="shared" si="3"/>
        <v>0</v>
      </c>
    </row>
    <row r="45" spans="1:16" ht="41.1" customHeight="1" x14ac:dyDescent="0.3">
      <c r="A45" s="53">
        <v>26</v>
      </c>
      <c r="B45" s="77"/>
      <c r="C45" s="78"/>
      <c r="D45" s="79"/>
      <c r="E45" s="79"/>
      <c r="F45" s="79"/>
      <c r="G45" s="79"/>
      <c r="H45" s="79"/>
      <c r="I45" s="99"/>
      <c r="J45" s="80"/>
      <c r="K45" s="203"/>
      <c r="L45" s="206"/>
      <c r="M45" s="177" t="str">
        <f t="shared" si="4"/>
        <v/>
      </c>
      <c r="P45" s="234">
        <f t="shared" si="3"/>
        <v>0</v>
      </c>
    </row>
    <row r="46" spans="1:16" ht="41.1" customHeight="1" x14ac:dyDescent="0.3">
      <c r="A46" s="53">
        <v>27</v>
      </c>
      <c r="B46" s="77"/>
      <c r="C46" s="78"/>
      <c r="D46" s="79"/>
      <c r="E46" s="79"/>
      <c r="F46" s="79"/>
      <c r="G46" s="79"/>
      <c r="H46" s="79"/>
      <c r="I46" s="99"/>
      <c r="J46" s="80"/>
      <c r="K46" s="203"/>
      <c r="L46" s="206"/>
      <c r="M46" s="177" t="str">
        <f t="shared" si="4"/>
        <v/>
      </c>
      <c r="P46" s="234">
        <f t="shared" si="3"/>
        <v>0</v>
      </c>
    </row>
    <row r="47" spans="1:16" ht="41.1" customHeight="1" x14ac:dyDescent="0.3">
      <c r="A47" s="53">
        <v>28</v>
      </c>
      <c r="B47" s="77"/>
      <c r="C47" s="78"/>
      <c r="D47" s="79"/>
      <c r="E47" s="79"/>
      <c r="F47" s="79"/>
      <c r="G47" s="79"/>
      <c r="H47" s="79"/>
      <c r="I47" s="99"/>
      <c r="J47" s="80"/>
      <c r="K47" s="203"/>
      <c r="L47" s="206"/>
      <c r="M47" s="177" t="str">
        <f t="shared" si="4"/>
        <v/>
      </c>
      <c r="P47" s="234">
        <f t="shared" si="3"/>
        <v>0</v>
      </c>
    </row>
    <row r="48" spans="1:16" ht="41.1" customHeight="1" x14ac:dyDescent="0.3">
      <c r="A48" s="53">
        <v>29</v>
      </c>
      <c r="B48" s="77"/>
      <c r="C48" s="78"/>
      <c r="D48" s="79"/>
      <c r="E48" s="79"/>
      <c r="F48" s="79"/>
      <c r="G48" s="79"/>
      <c r="H48" s="79"/>
      <c r="I48" s="99"/>
      <c r="J48" s="80"/>
      <c r="K48" s="203"/>
      <c r="L48" s="206"/>
      <c r="M48" s="177" t="str">
        <f t="shared" si="4"/>
        <v/>
      </c>
      <c r="P48" s="234">
        <f t="shared" si="3"/>
        <v>0</v>
      </c>
    </row>
    <row r="49" spans="1:16" ht="41.1" customHeight="1" x14ac:dyDescent="0.3">
      <c r="A49" s="53">
        <v>30</v>
      </c>
      <c r="B49" s="77"/>
      <c r="C49" s="78"/>
      <c r="D49" s="79"/>
      <c r="E49" s="79"/>
      <c r="F49" s="79"/>
      <c r="G49" s="79"/>
      <c r="H49" s="79"/>
      <c r="I49" s="99"/>
      <c r="J49" s="80"/>
      <c r="K49" s="203"/>
      <c r="L49" s="206"/>
      <c r="M49" s="177" t="str">
        <f t="shared" si="4"/>
        <v/>
      </c>
      <c r="P49" s="234">
        <f t="shared" si="3"/>
        <v>0</v>
      </c>
    </row>
    <row r="50" spans="1:16" ht="41.1" customHeight="1" x14ac:dyDescent="0.3">
      <c r="A50" s="53">
        <v>31</v>
      </c>
      <c r="B50" s="77"/>
      <c r="C50" s="78"/>
      <c r="D50" s="79"/>
      <c r="E50" s="79"/>
      <c r="F50" s="79"/>
      <c r="G50" s="79"/>
      <c r="H50" s="79"/>
      <c r="I50" s="99"/>
      <c r="J50" s="80"/>
      <c r="K50" s="203"/>
      <c r="L50" s="206"/>
      <c r="M50" s="177" t="str">
        <f>IF(AND(K50&gt;0,L50=""),"KDV Dahil Tutar Yazılmalıdır.","")</f>
        <v/>
      </c>
      <c r="P50" s="234">
        <f t="shared" si="3"/>
        <v>0</v>
      </c>
    </row>
    <row r="51" spans="1:16" ht="41.1" customHeight="1" x14ac:dyDescent="0.3">
      <c r="A51" s="53">
        <v>32</v>
      </c>
      <c r="B51" s="77"/>
      <c r="C51" s="78"/>
      <c r="D51" s="79"/>
      <c r="E51" s="79"/>
      <c r="F51" s="79"/>
      <c r="G51" s="79"/>
      <c r="H51" s="79"/>
      <c r="I51" s="99"/>
      <c r="J51" s="80"/>
      <c r="K51" s="203"/>
      <c r="L51" s="206"/>
      <c r="M51" s="177" t="str">
        <f t="shared" ref="M51:M59" si="5">IF(AND(K51&gt;0,L51=""),"KDV Dahil Tutar Yazılmalıdır.","")</f>
        <v/>
      </c>
      <c r="P51" s="234">
        <f t="shared" si="3"/>
        <v>0</v>
      </c>
    </row>
    <row r="52" spans="1:16" ht="41.1" customHeight="1" x14ac:dyDescent="0.3">
      <c r="A52" s="53">
        <v>33</v>
      </c>
      <c r="B52" s="77"/>
      <c r="C52" s="78"/>
      <c r="D52" s="79"/>
      <c r="E52" s="79"/>
      <c r="F52" s="79"/>
      <c r="G52" s="79"/>
      <c r="H52" s="79"/>
      <c r="I52" s="99"/>
      <c r="J52" s="80"/>
      <c r="K52" s="203"/>
      <c r="L52" s="206"/>
      <c r="M52" s="177" t="str">
        <f t="shared" si="5"/>
        <v/>
      </c>
      <c r="P52" s="234">
        <f t="shared" si="3"/>
        <v>0</v>
      </c>
    </row>
    <row r="53" spans="1:16" ht="41.1" customHeight="1" x14ac:dyDescent="0.3">
      <c r="A53" s="53">
        <v>34</v>
      </c>
      <c r="B53" s="77"/>
      <c r="C53" s="78"/>
      <c r="D53" s="79"/>
      <c r="E53" s="79"/>
      <c r="F53" s="79"/>
      <c r="G53" s="79"/>
      <c r="H53" s="79"/>
      <c r="I53" s="99"/>
      <c r="J53" s="80"/>
      <c r="K53" s="203"/>
      <c r="L53" s="206"/>
      <c r="M53" s="177" t="str">
        <f t="shared" si="5"/>
        <v/>
      </c>
      <c r="P53" s="234">
        <f t="shared" si="3"/>
        <v>0</v>
      </c>
    </row>
    <row r="54" spans="1:16" ht="41.1" customHeight="1" x14ac:dyDescent="0.3">
      <c r="A54" s="53">
        <v>35</v>
      </c>
      <c r="B54" s="77"/>
      <c r="C54" s="78"/>
      <c r="D54" s="79"/>
      <c r="E54" s="79"/>
      <c r="F54" s="79"/>
      <c r="G54" s="79"/>
      <c r="H54" s="79"/>
      <c r="I54" s="99"/>
      <c r="J54" s="80"/>
      <c r="K54" s="203"/>
      <c r="L54" s="206"/>
      <c r="M54" s="177" t="str">
        <f t="shared" si="5"/>
        <v/>
      </c>
      <c r="P54" s="234">
        <f t="shared" si="3"/>
        <v>0</v>
      </c>
    </row>
    <row r="55" spans="1:16" ht="41.1" customHeight="1" x14ac:dyDescent="0.3">
      <c r="A55" s="53">
        <v>36</v>
      </c>
      <c r="B55" s="77"/>
      <c r="C55" s="78"/>
      <c r="D55" s="79"/>
      <c r="E55" s="79"/>
      <c r="F55" s="79"/>
      <c r="G55" s="79"/>
      <c r="H55" s="79"/>
      <c r="I55" s="99"/>
      <c r="J55" s="80"/>
      <c r="K55" s="203"/>
      <c r="L55" s="206"/>
      <c r="M55" s="177" t="str">
        <f t="shared" si="5"/>
        <v/>
      </c>
      <c r="P55" s="234">
        <f t="shared" si="3"/>
        <v>0</v>
      </c>
    </row>
    <row r="56" spans="1:16" ht="41.1" customHeight="1" x14ac:dyDescent="0.3">
      <c r="A56" s="53">
        <v>37</v>
      </c>
      <c r="B56" s="77"/>
      <c r="C56" s="78"/>
      <c r="D56" s="79"/>
      <c r="E56" s="79"/>
      <c r="F56" s="79"/>
      <c r="G56" s="79"/>
      <c r="H56" s="79"/>
      <c r="I56" s="99"/>
      <c r="J56" s="80"/>
      <c r="K56" s="203"/>
      <c r="L56" s="206"/>
      <c r="M56" s="177" t="str">
        <f t="shared" si="5"/>
        <v/>
      </c>
      <c r="P56" s="234">
        <f t="shared" si="3"/>
        <v>0</v>
      </c>
    </row>
    <row r="57" spans="1:16" ht="41.1" customHeight="1" x14ac:dyDescent="0.3">
      <c r="A57" s="53">
        <v>38</v>
      </c>
      <c r="B57" s="77"/>
      <c r="C57" s="78"/>
      <c r="D57" s="79"/>
      <c r="E57" s="79"/>
      <c r="F57" s="79"/>
      <c r="G57" s="79"/>
      <c r="H57" s="79"/>
      <c r="I57" s="99"/>
      <c r="J57" s="80"/>
      <c r="K57" s="203"/>
      <c r="L57" s="206"/>
      <c r="M57" s="177" t="str">
        <f t="shared" si="5"/>
        <v/>
      </c>
      <c r="P57" s="234">
        <f t="shared" si="3"/>
        <v>0</v>
      </c>
    </row>
    <row r="58" spans="1:16" ht="41.1" customHeight="1" x14ac:dyDescent="0.3">
      <c r="A58" s="53">
        <v>39</v>
      </c>
      <c r="B58" s="77"/>
      <c r="C58" s="78"/>
      <c r="D58" s="79"/>
      <c r="E58" s="79"/>
      <c r="F58" s="79"/>
      <c r="G58" s="79"/>
      <c r="H58" s="79"/>
      <c r="I58" s="99"/>
      <c r="J58" s="80"/>
      <c r="K58" s="203"/>
      <c r="L58" s="206"/>
      <c r="M58" s="177" t="str">
        <f t="shared" si="5"/>
        <v/>
      </c>
      <c r="P58" s="234">
        <f t="shared" si="3"/>
        <v>0</v>
      </c>
    </row>
    <row r="59" spans="1:16" ht="41.1" customHeight="1" thickBot="1" x14ac:dyDescent="0.35">
      <c r="A59" s="81">
        <v>40</v>
      </c>
      <c r="B59" s="221"/>
      <c r="C59" s="82"/>
      <c r="D59" s="83"/>
      <c r="E59" s="83"/>
      <c r="F59" s="83"/>
      <c r="G59" s="83"/>
      <c r="H59" s="83"/>
      <c r="I59" s="198"/>
      <c r="J59" s="84"/>
      <c r="K59" s="207"/>
      <c r="L59" s="208"/>
      <c r="M59" s="177" t="str">
        <f t="shared" si="5"/>
        <v/>
      </c>
      <c r="P59" s="234">
        <f t="shared" si="3"/>
        <v>0</v>
      </c>
    </row>
    <row r="60" spans="1:16" ht="23.95" customHeight="1" thickBot="1" x14ac:dyDescent="0.35">
      <c r="J60" s="88" t="s">
        <v>51</v>
      </c>
      <c r="K60" s="218">
        <f>SUM(K40:K59)+K28</f>
        <v>0</v>
      </c>
      <c r="L60" s="218">
        <f>SUM(L40:L59)+L28</f>
        <v>0</v>
      </c>
      <c r="N60" s="118">
        <f>IF(COUNTA(B40:H59)&gt;0,1,0)</f>
        <v>0</v>
      </c>
    </row>
    <row r="61" spans="1:16" x14ac:dyDescent="0.3">
      <c r="A61" s="51" t="s">
        <v>92</v>
      </c>
    </row>
    <row r="63" spans="1:16" ht="19.05" x14ac:dyDescent="0.35">
      <c r="B63" s="307" t="s">
        <v>46</v>
      </c>
      <c r="C63" s="308">
        <f ca="1">imzatirihi</f>
        <v>45653</v>
      </c>
      <c r="D63" s="307" t="s">
        <v>48</v>
      </c>
      <c r="E63" s="309" t="str">
        <f>IF(kurulusyetkilisi&gt;0,kurulusyetkilisi,"")</f>
        <v/>
      </c>
    </row>
    <row r="64" spans="1:16" ht="19.05" x14ac:dyDescent="0.35">
      <c r="B64" s="311"/>
      <c r="C64" s="311"/>
      <c r="D64" s="424" t="s">
        <v>49</v>
      </c>
      <c r="E64" s="424"/>
    </row>
    <row r="65" spans="1:16" x14ac:dyDescent="0.3">
      <c r="A65" s="454" t="s">
        <v>97</v>
      </c>
      <c r="B65" s="454"/>
      <c r="C65" s="454"/>
      <c r="D65" s="454"/>
      <c r="E65" s="454"/>
      <c r="F65" s="454"/>
      <c r="G65" s="454"/>
      <c r="H65" s="454"/>
      <c r="I65" s="454"/>
      <c r="J65" s="454"/>
      <c r="K65" s="454"/>
      <c r="L65" s="454"/>
    </row>
    <row r="66" spans="1:16" x14ac:dyDescent="0.3">
      <c r="A66" s="372" t="str">
        <f>IF(Yil&gt;0,CONCATENATE(Yil," yılına aittir."),"")</f>
        <v/>
      </c>
      <c r="B66" s="372"/>
      <c r="C66" s="372"/>
      <c r="D66" s="372"/>
      <c r="E66" s="372"/>
      <c r="F66" s="372"/>
      <c r="G66" s="372"/>
      <c r="H66" s="372"/>
      <c r="I66" s="372"/>
      <c r="J66" s="372"/>
      <c r="K66" s="372"/>
      <c r="L66" s="372"/>
    </row>
    <row r="67" spans="1:16" ht="16" customHeight="1" thickBot="1" x14ac:dyDescent="0.35">
      <c r="A67" s="455" t="s">
        <v>98</v>
      </c>
      <c r="B67" s="455"/>
      <c r="C67" s="455"/>
      <c r="D67" s="455"/>
      <c r="E67" s="455"/>
      <c r="F67" s="455"/>
      <c r="G67" s="455"/>
      <c r="H67" s="455"/>
      <c r="I67" s="455"/>
      <c r="J67" s="455"/>
      <c r="K67" s="455"/>
      <c r="L67" s="455"/>
    </row>
    <row r="68" spans="1:16" ht="31.6" customHeight="1" thickBot="1" x14ac:dyDescent="0.35">
      <c r="A68" s="456" t="s">
        <v>1</v>
      </c>
      <c r="B68" s="457"/>
      <c r="C68" s="444" t="str">
        <f>IF(ProjeNo&gt;0,ProjeNo,"")</f>
        <v/>
      </c>
      <c r="D68" s="445"/>
      <c r="E68" s="445"/>
      <c r="F68" s="445"/>
      <c r="G68" s="445"/>
      <c r="H68" s="445"/>
      <c r="I68" s="445"/>
      <c r="J68" s="445"/>
      <c r="K68" s="445"/>
      <c r="L68" s="446"/>
    </row>
    <row r="69" spans="1:16" ht="31.6" customHeight="1" thickBot="1" x14ac:dyDescent="0.35">
      <c r="A69" s="458" t="s">
        <v>12</v>
      </c>
      <c r="B69" s="459"/>
      <c r="C69" s="447" t="str">
        <f>IF(ProjeAdi&gt;0,ProjeAdi,"")</f>
        <v/>
      </c>
      <c r="D69" s="448"/>
      <c r="E69" s="448"/>
      <c r="F69" s="448"/>
      <c r="G69" s="448"/>
      <c r="H69" s="448"/>
      <c r="I69" s="448"/>
      <c r="J69" s="448"/>
      <c r="K69" s="448"/>
      <c r="L69" s="449"/>
    </row>
    <row r="70" spans="1:16" s="72" customFormat="1" ht="37.049999999999997" customHeight="1" thickBot="1" x14ac:dyDescent="0.35">
      <c r="A70" s="442" t="s">
        <v>7</v>
      </c>
      <c r="B70" s="442" t="s">
        <v>141</v>
      </c>
      <c r="C70" s="442" t="s">
        <v>157</v>
      </c>
      <c r="D70" s="442" t="s">
        <v>8</v>
      </c>
      <c r="E70" s="442" t="s">
        <v>180</v>
      </c>
      <c r="F70" s="442" t="s">
        <v>103</v>
      </c>
      <c r="G70" s="442" t="s">
        <v>104</v>
      </c>
      <c r="H70" s="442" t="s">
        <v>181</v>
      </c>
      <c r="I70" s="450" t="s">
        <v>99</v>
      </c>
      <c r="J70" s="452" t="s">
        <v>100</v>
      </c>
      <c r="K70" s="102" t="s">
        <v>101</v>
      </c>
      <c r="L70" s="102" t="s">
        <v>101</v>
      </c>
      <c r="M70" s="17"/>
      <c r="P70" s="235"/>
    </row>
    <row r="71" spans="1:16" ht="18" customHeight="1" thickBot="1" x14ac:dyDescent="0.35">
      <c r="A71" s="443"/>
      <c r="B71" s="443"/>
      <c r="C71" s="443"/>
      <c r="D71" s="443"/>
      <c r="E71" s="443"/>
      <c r="F71" s="443"/>
      <c r="G71" s="443"/>
      <c r="H71" s="443"/>
      <c r="I71" s="451"/>
      <c r="J71" s="453"/>
      <c r="K71" s="102" t="s">
        <v>102</v>
      </c>
      <c r="L71" s="102" t="s">
        <v>105</v>
      </c>
    </row>
    <row r="72" spans="1:16" ht="41.1" customHeight="1" x14ac:dyDescent="0.3">
      <c r="A72" s="52">
        <v>41</v>
      </c>
      <c r="B72" s="73"/>
      <c r="C72" s="74"/>
      <c r="D72" s="75"/>
      <c r="E72" s="75"/>
      <c r="F72" s="75"/>
      <c r="G72" s="75"/>
      <c r="H72" s="75"/>
      <c r="I72" s="197"/>
      <c r="J72" s="76"/>
      <c r="K72" s="204"/>
      <c r="L72" s="205"/>
      <c r="M72" s="177" t="str">
        <f>IF(AND(K72&gt;0,L72=""),"KDV Dahil Tutar Yazılmalıdır.","")</f>
        <v/>
      </c>
      <c r="P72" s="234">
        <f t="shared" ref="P72:P91" si="6">IF(OR(I72&lt;DönemBaşlama,I72&gt;DönemBitiş,I72=""),0,100000000)</f>
        <v>0</v>
      </c>
    </row>
    <row r="73" spans="1:16" ht="41.1" customHeight="1" x14ac:dyDescent="0.3">
      <c r="A73" s="53">
        <v>42</v>
      </c>
      <c r="B73" s="77"/>
      <c r="C73" s="78"/>
      <c r="D73" s="79"/>
      <c r="E73" s="79"/>
      <c r="F73" s="79"/>
      <c r="G73" s="79"/>
      <c r="H73" s="79"/>
      <c r="I73" s="99"/>
      <c r="J73" s="80"/>
      <c r="K73" s="203"/>
      <c r="L73" s="206"/>
      <c r="M73" s="177" t="str">
        <f t="shared" ref="M73:M81" si="7">IF(AND(K73&gt;0,L73=""),"KDV Dahil Tutar Yazılmalıdır.","")</f>
        <v/>
      </c>
      <c r="P73" s="234">
        <f t="shared" si="6"/>
        <v>0</v>
      </c>
    </row>
    <row r="74" spans="1:16" ht="41.1" customHeight="1" x14ac:dyDescent="0.3">
      <c r="A74" s="53">
        <v>43</v>
      </c>
      <c r="B74" s="77"/>
      <c r="C74" s="78"/>
      <c r="D74" s="79"/>
      <c r="E74" s="79"/>
      <c r="F74" s="79"/>
      <c r="G74" s="79"/>
      <c r="H74" s="79"/>
      <c r="I74" s="99"/>
      <c r="J74" s="80"/>
      <c r="K74" s="203"/>
      <c r="L74" s="206"/>
      <c r="M74" s="177" t="str">
        <f t="shared" si="7"/>
        <v/>
      </c>
      <c r="P74" s="234">
        <f t="shared" si="6"/>
        <v>0</v>
      </c>
    </row>
    <row r="75" spans="1:16" ht="41.1" customHeight="1" x14ac:dyDescent="0.3">
      <c r="A75" s="53">
        <v>44</v>
      </c>
      <c r="B75" s="77"/>
      <c r="C75" s="78"/>
      <c r="D75" s="79"/>
      <c r="E75" s="79"/>
      <c r="F75" s="79"/>
      <c r="G75" s="79"/>
      <c r="H75" s="79"/>
      <c r="I75" s="99"/>
      <c r="J75" s="80"/>
      <c r="K75" s="203"/>
      <c r="L75" s="206"/>
      <c r="M75" s="177" t="str">
        <f t="shared" si="7"/>
        <v/>
      </c>
      <c r="P75" s="234">
        <f t="shared" si="6"/>
        <v>0</v>
      </c>
    </row>
    <row r="76" spans="1:16" ht="41.1" customHeight="1" x14ac:dyDescent="0.3">
      <c r="A76" s="53">
        <v>45</v>
      </c>
      <c r="B76" s="77"/>
      <c r="C76" s="78"/>
      <c r="D76" s="79"/>
      <c r="E76" s="79"/>
      <c r="F76" s="79"/>
      <c r="G76" s="79"/>
      <c r="H76" s="79"/>
      <c r="I76" s="99"/>
      <c r="J76" s="80"/>
      <c r="K76" s="203"/>
      <c r="L76" s="206"/>
      <c r="M76" s="177" t="str">
        <f t="shared" si="7"/>
        <v/>
      </c>
      <c r="P76" s="234">
        <f t="shared" si="6"/>
        <v>0</v>
      </c>
    </row>
    <row r="77" spans="1:16" ht="41.1" customHeight="1" x14ac:dyDescent="0.3">
      <c r="A77" s="53">
        <v>46</v>
      </c>
      <c r="B77" s="77"/>
      <c r="C77" s="78"/>
      <c r="D77" s="79"/>
      <c r="E77" s="79"/>
      <c r="F77" s="79"/>
      <c r="G77" s="79"/>
      <c r="H77" s="79"/>
      <c r="I77" s="99"/>
      <c r="J77" s="80"/>
      <c r="K77" s="203"/>
      <c r="L77" s="206"/>
      <c r="M77" s="177" t="str">
        <f t="shared" si="7"/>
        <v/>
      </c>
      <c r="P77" s="234">
        <f t="shared" si="6"/>
        <v>0</v>
      </c>
    </row>
    <row r="78" spans="1:16" ht="41.1" customHeight="1" x14ac:dyDescent="0.3">
      <c r="A78" s="53">
        <v>47</v>
      </c>
      <c r="B78" s="77"/>
      <c r="C78" s="78"/>
      <c r="D78" s="79"/>
      <c r="E78" s="79"/>
      <c r="F78" s="79"/>
      <c r="G78" s="79"/>
      <c r="H78" s="79"/>
      <c r="I78" s="99"/>
      <c r="J78" s="80"/>
      <c r="K78" s="203"/>
      <c r="L78" s="206"/>
      <c r="M78" s="177" t="str">
        <f t="shared" si="7"/>
        <v/>
      </c>
      <c r="P78" s="234">
        <f t="shared" si="6"/>
        <v>0</v>
      </c>
    </row>
    <row r="79" spans="1:16" ht="41.1" customHeight="1" x14ac:dyDescent="0.3">
      <c r="A79" s="53">
        <v>48</v>
      </c>
      <c r="B79" s="77"/>
      <c r="C79" s="78"/>
      <c r="D79" s="79"/>
      <c r="E79" s="79"/>
      <c r="F79" s="79"/>
      <c r="G79" s="79"/>
      <c r="H79" s="79"/>
      <c r="I79" s="99"/>
      <c r="J79" s="80"/>
      <c r="K79" s="203"/>
      <c r="L79" s="206"/>
      <c r="M79" s="177" t="str">
        <f t="shared" si="7"/>
        <v/>
      </c>
      <c r="P79" s="234">
        <f t="shared" si="6"/>
        <v>0</v>
      </c>
    </row>
    <row r="80" spans="1:16" ht="41.1" customHeight="1" x14ac:dyDescent="0.3">
      <c r="A80" s="53">
        <v>49</v>
      </c>
      <c r="B80" s="77"/>
      <c r="C80" s="78"/>
      <c r="D80" s="79"/>
      <c r="E80" s="79"/>
      <c r="F80" s="79"/>
      <c r="G80" s="79"/>
      <c r="H80" s="79"/>
      <c r="I80" s="99"/>
      <c r="J80" s="80"/>
      <c r="K80" s="203"/>
      <c r="L80" s="206"/>
      <c r="M80" s="177" t="str">
        <f t="shared" si="7"/>
        <v/>
      </c>
      <c r="P80" s="234">
        <f t="shared" si="6"/>
        <v>0</v>
      </c>
    </row>
    <row r="81" spans="1:16" ht="41.1" customHeight="1" x14ac:dyDescent="0.3">
      <c r="A81" s="53">
        <v>50</v>
      </c>
      <c r="B81" s="77"/>
      <c r="C81" s="78"/>
      <c r="D81" s="79"/>
      <c r="E81" s="79"/>
      <c r="F81" s="79"/>
      <c r="G81" s="79"/>
      <c r="H81" s="79"/>
      <c r="I81" s="99"/>
      <c r="J81" s="80"/>
      <c r="K81" s="203"/>
      <c r="L81" s="206"/>
      <c r="M81" s="177" t="str">
        <f t="shared" si="7"/>
        <v/>
      </c>
      <c r="P81" s="234">
        <f t="shared" si="6"/>
        <v>0</v>
      </c>
    </row>
    <row r="82" spans="1:16" ht="41.1" customHeight="1" x14ac:dyDescent="0.3">
      <c r="A82" s="53">
        <v>51</v>
      </c>
      <c r="B82" s="77"/>
      <c r="C82" s="78"/>
      <c r="D82" s="79"/>
      <c r="E82" s="79"/>
      <c r="F82" s="79"/>
      <c r="G82" s="79"/>
      <c r="H82" s="79"/>
      <c r="I82" s="99"/>
      <c r="J82" s="80"/>
      <c r="K82" s="203"/>
      <c r="L82" s="206"/>
      <c r="M82" s="177" t="str">
        <f>IF(AND(K82&gt;0,L82=""),"KDV Dahil Tutar Yazılmalıdır.","")</f>
        <v/>
      </c>
      <c r="P82" s="234">
        <f t="shared" si="6"/>
        <v>0</v>
      </c>
    </row>
    <row r="83" spans="1:16" ht="41.1" customHeight="1" x14ac:dyDescent="0.3">
      <c r="A83" s="53">
        <v>52</v>
      </c>
      <c r="B83" s="77"/>
      <c r="C83" s="78"/>
      <c r="D83" s="79"/>
      <c r="E83" s="79"/>
      <c r="F83" s="79"/>
      <c r="G83" s="79"/>
      <c r="H83" s="79"/>
      <c r="I83" s="99"/>
      <c r="J83" s="80"/>
      <c r="K83" s="203"/>
      <c r="L83" s="206"/>
      <c r="M83" s="177" t="str">
        <f t="shared" ref="M83:M91" si="8">IF(AND(K83&gt;0,L83=""),"KDV Dahil Tutar Yazılmalıdır.","")</f>
        <v/>
      </c>
      <c r="P83" s="234">
        <f t="shared" si="6"/>
        <v>0</v>
      </c>
    </row>
    <row r="84" spans="1:16" ht="41.1" customHeight="1" x14ac:dyDescent="0.3">
      <c r="A84" s="53">
        <v>53</v>
      </c>
      <c r="B84" s="77"/>
      <c r="C84" s="78"/>
      <c r="D84" s="79"/>
      <c r="E84" s="79"/>
      <c r="F84" s="79"/>
      <c r="G84" s="79"/>
      <c r="H84" s="79"/>
      <c r="I84" s="99"/>
      <c r="J84" s="80"/>
      <c r="K84" s="203"/>
      <c r="L84" s="206"/>
      <c r="M84" s="177" t="str">
        <f t="shared" si="8"/>
        <v/>
      </c>
      <c r="P84" s="234">
        <f t="shared" si="6"/>
        <v>0</v>
      </c>
    </row>
    <row r="85" spans="1:16" ht="41.1" customHeight="1" x14ac:dyDescent="0.3">
      <c r="A85" s="53">
        <v>54</v>
      </c>
      <c r="B85" s="77"/>
      <c r="C85" s="78"/>
      <c r="D85" s="79"/>
      <c r="E85" s="79"/>
      <c r="F85" s="79"/>
      <c r="G85" s="79"/>
      <c r="H85" s="79"/>
      <c r="I85" s="99"/>
      <c r="J85" s="80"/>
      <c r="K85" s="203"/>
      <c r="L85" s="206"/>
      <c r="M85" s="177" t="str">
        <f t="shared" si="8"/>
        <v/>
      </c>
      <c r="P85" s="234">
        <f t="shared" si="6"/>
        <v>0</v>
      </c>
    </row>
    <row r="86" spans="1:16" ht="41.1" customHeight="1" x14ac:dyDescent="0.3">
      <c r="A86" s="53">
        <v>55</v>
      </c>
      <c r="B86" s="77"/>
      <c r="C86" s="78"/>
      <c r="D86" s="79"/>
      <c r="E86" s="79"/>
      <c r="F86" s="79"/>
      <c r="G86" s="79"/>
      <c r="H86" s="79"/>
      <c r="I86" s="99"/>
      <c r="J86" s="80"/>
      <c r="K86" s="203"/>
      <c r="L86" s="206"/>
      <c r="M86" s="177" t="str">
        <f t="shared" si="8"/>
        <v/>
      </c>
      <c r="P86" s="234">
        <f t="shared" si="6"/>
        <v>0</v>
      </c>
    </row>
    <row r="87" spans="1:16" ht="41.1" customHeight="1" x14ac:dyDescent="0.3">
      <c r="A87" s="53">
        <v>56</v>
      </c>
      <c r="B87" s="77"/>
      <c r="C87" s="78"/>
      <c r="D87" s="79"/>
      <c r="E87" s="79"/>
      <c r="F87" s="79"/>
      <c r="G87" s="79"/>
      <c r="H87" s="79"/>
      <c r="I87" s="99"/>
      <c r="J87" s="80"/>
      <c r="K87" s="203"/>
      <c r="L87" s="206"/>
      <c r="M87" s="177" t="str">
        <f t="shared" si="8"/>
        <v/>
      </c>
      <c r="P87" s="234">
        <f t="shared" si="6"/>
        <v>0</v>
      </c>
    </row>
    <row r="88" spans="1:16" ht="41.1" customHeight="1" x14ac:dyDescent="0.3">
      <c r="A88" s="53">
        <v>57</v>
      </c>
      <c r="B88" s="77"/>
      <c r="C88" s="78"/>
      <c r="D88" s="79"/>
      <c r="E88" s="79"/>
      <c r="F88" s="79"/>
      <c r="G88" s="79"/>
      <c r="H88" s="79"/>
      <c r="I88" s="99"/>
      <c r="J88" s="80"/>
      <c r="K88" s="203"/>
      <c r="L88" s="206"/>
      <c r="M88" s="177" t="str">
        <f t="shared" si="8"/>
        <v/>
      </c>
      <c r="P88" s="234">
        <f t="shared" si="6"/>
        <v>0</v>
      </c>
    </row>
    <row r="89" spans="1:16" ht="41.1" customHeight="1" x14ac:dyDescent="0.3">
      <c r="A89" s="53">
        <v>58</v>
      </c>
      <c r="B89" s="77"/>
      <c r="C89" s="78"/>
      <c r="D89" s="79"/>
      <c r="E89" s="79"/>
      <c r="F89" s="79"/>
      <c r="G89" s="79"/>
      <c r="H89" s="79"/>
      <c r="I89" s="99"/>
      <c r="J89" s="80"/>
      <c r="K89" s="203"/>
      <c r="L89" s="206"/>
      <c r="M89" s="177" t="str">
        <f t="shared" si="8"/>
        <v/>
      </c>
      <c r="P89" s="234">
        <f t="shared" si="6"/>
        <v>0</v>
      </c>
    </row>
    <row r="90" spans="1:16" ht="41.1" customHeight="1" x14ac:dyDescent="0.3">
      <c r="A90" s="53">
        <v>59</v>
      </c>
      <c r="B90" s="77"/>
      <c r="C90" s="78"/>
      <c r="D90" s="79"/>
      <c r="E90" s="79"/>
      <c r="F90" s="79"/>
      <c r="G90" s="79"/>
      <c r="H90" s="79"/>
      <c r="I90" s="99"/>
      <c r="J90" s="80"/>
      <c r="K90" s="203"/>
      <c r="L90" s="206"/>
      <c r="M90" s="177" t="str">
        <f t="shared" si="8"/>
        <v/>
      </c>
      <c r="P90" s="234">
        <f t="shared" si="6"/>
        <v>0</v>
      </c>
    </row>
    <row r="91" spans="1:16" ht="41.1" customHeight="1" thickBot="1" x14ac:dyDescent="0.35">
      <c r="A91" s="81">
        <v>60</v>
      </c>
      <c r="B91" s="221"/>
      <c r="C91" s="82"/>
      <c r="D91" s="83"/>
      <c r="E91" s="83"/>
      <c r="F91" s="83"/>
      <c r="G91" s="83"/>
      <c r="H91" s="83"/>
      <c r="I91" s="198"/>
      <c r="J91" s="84"/>
      <c r="K91" s="207"/>
      <c r="L91" s="208"/>
      <c r="M91" s="177" t="str">
        <f t="shared" si="8"/>
        <v/>
      </c>
      <c r="P91" s="234">
        <f t="shared" si="6"/>
        <v>0</v>
      </c>
    </row>
    <row r="92" spans="1:16" ht="23.95" customHeight="1" thickBot="1" x14ac:dyDescent="0.35">
      <c r="J92" s="88" t="s">
        <v>51</v>
      </c>
      <c r="K92" s="218">
        <f>SUM(K72:K91)+K60</f>
        <v>0</v>
      </c>
      <c r="L92" s="218">
        <f>SUM(L72:L91)+L60</f>
        <v>0</v>
      </c>
      <c r="N92" s="118">
        <f>IF(COUNTA(B72:H91)&gt;0,1,0)</f>
        <v>0</v>
      </c>
    </row>
    <row r="93" spans="1:16" x14ac:dyDescent="0.3">
      <c r="A93" s="51" t="s">
        <v>92</v>
      </c>
    </row>
    <row r="95" spans="1:16" ht="19.05" x14ac:dyDescent="0.35">
      <c r="B95" s="307" t="s">
        <v>46</v>
      </c>
      <c r="C95" s="308">
        <f ca="1">imzatirihi</f>
        <v>45653</v>
      </c>
      <c r="D95" s="307" t="s">
        <v>48</v>
      </c>
      <c r="E95" s="309" t="str">
        <f>IF(kurulusyetkilisi&gt;0,kurulusyetkilisi,"")</f>
        <v/>
      </c>
    </row>
    <row r="96" spans="1:16" ht="19.05" x14ac:dyDescent="0.35">
      <c r="B96" s="311"/>
      <c r="C96" s="311"/>
      <c r="D96" s="424" t="s">
        <v>49</v>
      </c>
      <c r="E96" s="424"/>
    </row>
    <row r="97" spans="1:16" x14ac:dyDescent="0.3">
      <c r="A97" s="454" t="s">
        <v>97</v>
      </c>
      <c r="B97" s="454"/>
      <c r="C97" s="454"/>
      <c r="D97" s="454"/>
      <c r="E97" s="454"/>
      <c r="F97" s="454"/>
      <c r="G97" s="454"/>
      <c r="H97" s="454"/>
      <c r="I97" s="454"/>
      <c r="J97" s="454"/>
      <c r="K97" s="454"/>
      <c r="L97" s="454"/>
    </row>
    <row r="98" spans="1:16" x14ac:dyDescent="0.3">
      <c r="A98" s="372" t="str">
        <f>IF(Yil&gt;0,CONCATENATE(Yil," yılına aittir."),"")</f>
        <v/>
      </c>
      <c r="B98" s="372"/>
      <c r="C98" s="372"/>
      <c r="D98" s="372"/>
      <c r="E98" s="372"/>
      <c r="F98" s="372"/>
      <c r="G98" s="372"/>
      <c r="H98" s="372"/>
      <c r="I98" s="372"/>
      <c r="J98" s="372"/>
      <c r="K98" s="372"/>
      <c r="L98" s="372"/>
    </row>
    <row r="99" spans="1:16" ht="16" customHeight="1" thickBot="1" x14ac:dyDescent="0.35">
      <c r="A99" s="455" t="s">
        <v>98</v>
      </c>
      <c r="B99" s="455"/>
      <c r="C99" s="455"/>
      <c r="D99" s="455"/>
      <c r="E99" s="455"/>
      <c r="F99" s="455"/>
      <c r="G99" s="455"/>
      <c r="H99" s="455"/>
      <c r="I99" s="455"/>
      <c r="J99" s="455"/>
      <c r="K99" s="455"/>
      <c r="L99" s="455"/>
    </row>
    <row r="100" spans="1:16" ht="31.6" customHeight="1" thickBot="1" x14ac:dyDescent="0.35">
      <c r="A100" s="456" t="s">
        <v>1</v>
      </c>
      <c r="B100" s="457"/>
      <c r="C100" s="444" t="str">
        <f>IF(ProjeNo&gt;0,ProjeNo,"")</f>
        <v/>
      </c>
      <c r="D100" s="445"/>
      <c r="E100" s="445"/>
      <c r="F100" s="445"/>
      <c r="G100" s="445"/>
      <c r="H100" s="445"/>
      <c r="I100" s="445"/>
      <c r="J100" s="445"/>
      <c r="K100" s="445"/>
      <c r="L100" s="446"/>
    </row>
    <row r="101" spans="1:16" ht="31.6" customHeight="1" thickBot="1" x14ac:dyDescent="0.35">
      <c r="A101" s="458" t="s">
        <v>12</v>
      </c>
      <c r="B101" s="459"/>
      <c r="C101" s="447" t="str">
        <f>IF(ProjeAdi&gt;0,ProjeAdi,"")</f>
        <v/>
      </c>
      <c r="D101" s="448"/>
      <c r="E101" s="448"/>
      <c r="F101" s="448"/>
      <c r="G101" s="448"/>
      <c r="H101" s="448"/>
      <c r="I101" s="448"/>
      <c r="J101" s="448"/>
      <c r="K101" s="448"/>
      <c r="L101" s="449"/>
    </row>
    <row r="102" spans="1:16" s="72" customFormat="1" ht="37.049999999999997" customHeight="1" thickBot="1" x14ac:dyDescent="0.35">
      <c r="A102" s="442" t="s">
        <v>7</v>
      </c>
      <c r="B102" s="442" t="s">
        <v>141</v>
      </c>
      <c r="C102" s="442" t="s">
        <v>157</v>
      </c>
      <c r="D102" s="442" t="s">
        <v>8</v>
      </c>
      <c r="E102" s="442" t="s">
        <v>180</v>
      </c>
      <c r="F102" s="442" t="s">
        <v>103</v>
      </c>
      <c r="G102" s="442" t="s">
        <v>104</v>
      </c>
      <c r="H102" s="442" t="s">
        <v>181</v>
      </c>
      <c r="I102" s="450" t="s">
        <v>99</v>
      </c>
      <c r="J102" s="452" t="s">
        <v>100</v>
      </c>
      <c r="K102" s="102" t="s">
        <v>101</v>
      </c>
      <c r="L102" s="102" t="s">
        <v>101</v>
      </c>
      <c r="M102" s="17"/>
      <c r="P102" s="235"/>
    </row>
    <row r="103" spans="1:16" ht="18" customHeight="1" thickBot="1" x14ac:dyDescent="0.35">
      <c r="A103" s="443"/>
      <c r="B103" s="443"/>
      <c r="C103" s="443"/>
      <c r="D103" s="443"/>
      <c r="E103" s="443"/>
      <c r="F103" s="443"/>
      <c r="G103" s="443"/>
      <c r="H103" s="443"/>
      <c r="I103" s="451"/>
      <c r="J103" s="453"/>
      <c r="K103" s="102" t="s">
        <v>102</v>
      </c>
      <c r="L103" s="102" t="s">
        <v>105</v>
      </c>
    </row>
    <row r="104" spans="1:16" ht="41.1" customHeight="1" x14ac:dyDescent="0.3">
      <c r="A104" s="52">
        <v>61</v>
      </c>
      <c r="B104" s="73"/>
      <c r="C104" s="74"/>
      <c r="D104" s="75"/>
      <c r="E104" s="75"/>
      <c r="F104" s="75"/>
      <c r="G104" s="75"/>
      <c r="H104" s="75"/>
      <c r="I104" s="197"/>
      <c r="J104" s="76"/>
      <c r="K104" s="204"/>
      <c r="L104" s="205"/>
      <c r="M104" s="177" t="str">
        <f>IF(AND(K104&gt;0,L104=""),"KDV Dahil Tutar Yazılmalıdır.","")</f>
        <v/>
      </c>
      <c r="P104" s="234">
        <f t="shared" ref="P104:P123" si="9">IF(OR(I104&lt;DönemBaşlama,I104&gt;DönemBitiş,I104=""),0,100000000)</f>
        <v>0</v>
      </c>
    </row>
    <row r="105" spans="1:16" ht="41.1" customHeight="1" x14ac:dyDescent="0.3">
      <c r="A105" s="53">
        <v>62</v>
      </c>
      <c r="B105" s="77"/>
      <c r="C105" s="78"/>
      <c r="D105" s="79"/>
      <c r="E105" s="79"/>
      <c r="F105" s="79"/>
      <c r="G105" s="79"/>
      <c r="H105" s="79"/>
      <c r="I105" s="99"/>
      <c r="J105" s="80"/>
      <c r="K105" s="203"/>
      <c r="L105" s="206"/>
      <c r="M105" s="177" t="str">
        <f t="shared" ref="M105:M113" si="10">IF(AND(K105&gt;0,L105=""),"KDV Dahil Tutar Yazılmalıdır.","")</f>
        <v/>
      </c>
      <c r="P105" s="234">
        <f t="shared" si="9"/>
        <v>0</v>
      </c>
    </row>
    <row r="106" spans="1:16" ht="41.1" customHeight="1" x14ac:dyDescent="0.3">
      <c r="A106" s="53">
        <v>63</v>
      </c>
      <c r="B106" s="77"/>
      <c r="C106" s="78"/>
      <c r="D106" s="79"/>
      <c r="E106" s="79"/>
      <c r="F106" s="79"/>
      <c r="G106" s="79"/>
      <c r="H106" s="79"/>
      <c r="I106" s="99"/>
      <c r="J106" s="80"/>
      <c r="K106" s="203"/>
      <c r="L106" s="206"/>
      <c r="M106" s="177" t="str">
        <f t="shared" si="10"/>
        <v/>
      </c>
      <c r="P106" s="234">
        <f t="shared" si="9"/>
        <v>0</v>
      </c>
    </row>
    <row r="107" spans="1:16" ht="41.1" customHeight="1" x14ac:dyDescent="0.3">
      <c r="A107" s="53">
        <v>64</v>
      </c>
      <c r="B107" s="77"/>
      <c r="C107" s="78"/>
      <c r="D107" s="79"/>
      <c r="E107" s="79"/>
      <c r="F107" s="79"/>
      <c r="G107" s="79"/>
      <c r="H107" s="79"/>
      <c r="I107" s="99"/>
      <c r="J107" s="80"/>
      <c r="K107" s="203"/>
      <c r="L107" s="206"/>
      <c r="M107" s="177" t="str">
        <f t="shared" si="10"/>
        <v/>
      </c>
      <c r="P107" s="234">
        <f t="shared" si="9"/>
        <v>0</v>
      </c>
    </row>
    <row r="108" spans="1:16" ht="41.1" customHeight="1" x14ac:dyDescent="0.3">
      <c r="A108" s="53">
        <v>65</v>
      </c>
      <c r="B108" s="77"/>
      <c r="C108" s="78"/>
      <c r="D108" s="79"/>
      <c r="E108" s="79"/>
      <c r="F108" s="79"/>
      <c r="G108" s="79"/>
      <c r="H108" s="79"/>
      <c r="I108" s="99"/>
      <c r="J108" s="80"/>
      <c r="K108" s="203"/>
      <c r="L108" s="206"/>
      <c r="M108" s="177" t="str">
        <f t="shared" si="10"/>
        <v/>
      </c>
      <c r="P108" s="234">
        <f t="shared" si="9"/>
        <v>0</v>
      </c>
    </row>
    <row r="109" spans="1:16" ht="41.1" customHeight="1" x14ac:dyDescent="0.3">
      <c r="A109" s="53">
        <v>66</v>
      </c>
      <c r="B109" s="77"/>
      <c r="C109" s="78"/>
      <c r="D109" s="79"/>
      <c r="E109" s="79"/>
      <c r="F109" s="79"/>
      <c r="G109" s="79"/>
      <c r="H109" s="79"/>
      <c r="I109" s="99"/>
      <c r="J109" s="80"/>
      <c r="K109" s="203"/>
      <c r="L109" s="206"/>
      <c r="M109" s="177" t="str">
        <f t="shared" si="10"/>
        <v/>
      </c>
      <c r="P109" s="234">
        <f t="shared" si="9"/>
        <v>0</v>
      </c>
    </row>
    <row r="110" spans="1:16" ht="41.1" customHeight="1" x14ac:dyDescent="0.3">
      <c r="A110" s="53">
        <v>67</v>
      </c>
      <c r="B110" s="77"/>
      <c r="C110" s="78"/>
      <c r="D110" s="79"/>
      <c r="E110" s="79"/>
      <c r="F110" s="79"/>
      <c r="G110" s="79"/>
      <c r="H110" s="79"/>
      <c r="I110" s="99"/>
      <c r="J110" s="80"/>
      <c r="K110" s="203"/>
      <c r="L110" s="206"/>
      <c r="M110" s="177" t="str">
        <f t="shared" si="10"/>
        <v/>
      </c>
      <c r="P110" s="234">
        <f t="shared" si="9"/>
        <v>0</v>
      </c>
    </row>
    <row r="111" spans="1:16" ht="41.1" customHeight="1" x14ac:dyDescent="0.3">
      <c r="A111" s="53">
        <v>68</v>
      </c>
      <c r="B111" s="77"/>
      <c r="C111" s="78"/>
      <c r="D111" s="79"/>
      <c r="E111" s="79"/>
      <c r="F111" s="79"/>
      <c r="G111" s="79"/>
      <c r="H111" s="79"/>
      <c r="I111" s="99"/>
      <c r="J111" s="80"/>
      <c r="K111" s="203"/>
      <c r="L111" s="206"/>
      <c r="M111" s="177" t="str">
        <f t="shared" si="10"/>
        <v/>
      </c>
      <c r="P111" s="234">
        <f t="shared" si="9"/>
        <v>0</v>
      </c>
    </row>
    <row r="112" spans="1:16" ht="41.1" customHeight="1" x14ac:dyDescent="0.3">
      <c r="A112" s="53">
        <v>69</v>
      </c>
      <c r="B112" s="77"/>
      <c r="C112" s="78"/>
      <c r="D112" s="79"/>
      <c r="E112" s="79"/>
      <c r="F112" s="79"/>
      <c r="G112" s="79"/>
      <c r="H112" s="79"/>
      <c r="I112" s="99"/>
      <c r="J112" s="80"/>
      <c r="K112" s="203"/>
      <c r="L112" s="206"/>
      <c r="M112" s="177" t="str">
        <f t="shared" si="10"/>
        <v/>
      </c>
      <c r="P112" s="234">
        <f t="shared" si="9"/>
        <v>0</v>
      </c>
    </row>
    <row r="113" spans="1:16" ht="41.1" customHeight="1" x14ac:dyDescent="0.3">
      <c r="A113" s="53">
        <v>70</v>
      </c>
      <c r="B113" s="77"/>
      <c r="C113" s="78"/>
      <c r="D113" s="79"/>
      <c r="E113" s="79"/>
      <c r="F113" s="79"/>
      <c r="G113" s="79"/>
      <c r="H113" s="79"/>
      <c r="I113" s="99"/>
      <c r="J113" s="80"/>
      <c r="K113" s="203"/>
      <c r="L113" s="206"/>
      <c r="M113" s="177" t="str">
        <f t="shared" si="10"/>
        <v/>
      </c>
      <c r="P113" s="234">
        <f t="shared" si="9"/>
        <v>0</v>
      </c>
    </row>
    <row r="114" spans="1:16" ht="41.1" customHeight="1" x14ac:dyDescent="0.3">
      <c r="A114" s="53">
        <v>71</v>
      </c>
      <c r="B114" s="77"/>
      <c r="C114" s="78"/>
      <c r="D114" s="79"/>
      <c r="E114" s="79"/>
      <c r="F114" s="79"/>
      <c r="G114" s="79"/>
      <c r="H114" s="79"/>
      <c r="I114" s="99"/>
      <c r="J114" s="80"/>
      <c r="K114" s="203"/>
      <c r="L114" s="206"/>
      <c r="M114" s="177" t="str">
        <f>IF(AND(K114&gt;0,L114=""),"KDV Dahil Tutar Yazılmalıdır.","")</f>
        <v/>
      </c>
      <c r="P114" s="234">
        <f t="shared" si="9"/>
        <v>0</v>
      </c>
    </row>
    <row r="115" spans="1:16" ht="41.1" customHeight="1" x14ac:dyDescent="0.3">
      <c r="A115" s="53">
        <v>72</v>
      </c>
      <c r="B115" s="77"/>
      <c r="C115" s="78"/>
      <c r="D115" s="79"/>
      <c r="E115" s="79"/>
      <c r="F115" s="79"/>
      <c r="G115" s="79"/>
      <c r="H115" s="79"/>
      <c r="I115" s="99"/>
      <c r="J115" s="80"/>
      <c r="K115" s="203"/>
      <c r="L115" s="206"/>
      <c r="M115" s="177" t="str">
        <f t="shared" ref="M115:M123" si="11">IF(AND(K115&gt;0,L115=""),"KDV Dahil Tutar Yazılmalıdır.","")</f>
        <v/>
      </c>
      <c r="P115" s="234">
        <f t="shared" si="9"/>
        <v>0</v>
      </c>
    </row>
    <row r="116" spans="1:16" ht="41.1" customHeight="1" x14ac:dyDescent="0.3">
      <c r="A116" s="53">
        <v>73</v>
      </c>
      <c r="B116" s="77"/>
      <c r="C116" s="78"/>
      <c r="D116" s="79"/>
      <c r="E116" s="79"/>
      <c r="F116" s="79"/>
      <c r="G116" s="79"/>
      <c r="H116" s="79"/>
      <c r="I116" s="99"/>
      <c r="J116" s="80"/>
      <c r="K116" s="203"/>
      <c r="L116" s="206"/>
      <c r="M116" s="177" t="str">
        <f t="shared" si="11"/>
        <v/>
      </c>
      <c r="P116" s="234">
        <f t="shared" si="9"/>
        <v>0</v>
      </c>
    </row>
    <row r="117" spans="1:16" ht="41.1" customHeight="1" x14ac:dyDescent="0.3">
      <c r="A117" s="53">
        <v>74</v>
      </c>
      <c r="B117" s="77"/>
      <c r="C117" s="78"/>
      <c r="D117" s="79"/>
      <c r="E117" s="79"/>
      <c r="F117" s="79"/>
      <c r="G117" s="79"/>
      <c r="H117" s="79"/>
      <c r="I117" s="99"/>
      <c r="J117" s="80"/>
      <c r="K117" s="203"/>
      <c r="L117" s="206"/>
      <c r="M117" s="177" t="str">
        <f t="shared" si="11"/>
        <v/>
      </c>
      <c r="P117" s="234">
        <f t="shared" si="9"/>
        <v>0</v>
      </c>
    </row>
    <row r="118" spans="1:16" ht="41.1" customHeight="1" x14ac:dyDescent="0.3">
      <c r="A118" s="53">
        <v>75</v>
      </c>
      <c r="B118" s="77"/>
      <c r="C118" s="78"/>
      <c r="D118" s="79"/>
      <c r="E118" s="79"/>
      <c r="F118" s="79"/>
      <c r="G118" s="79"/>
      <c r="H118" s="79"/>
      <c r="I118" s="99"/>
      <c r="J118" s="80"/>
      <c r="K118" s="203"/>
      <c r="L118" s="206"/>
      <c r="M118" s="177" t="str">
        <f t="shared" si="11"/>
        <v/>
      </c>
      <c r="P118" s="234">
        <f t="shared" si="9"/>
        <v>0</v>
      </c>
    </row>
    <row r="119" spans="1:16" ht="41.1" customHeight="1" x14ac:dyDescent="0.3">
      <c r="A119" s="53">
        <v>76</v>
      </c>
      <c r="B119" s="77"/>
      <c r="C119" s="78"/>
      <c r="D119" s="79"/>
      <c r="E119" s="79"/>
      <c r="F119" s="79"/>
      <c r="G119" s="79"/>
      <c r="H119" s="79"/>
      <c r="I119" s="99"/>
      <c r="J119" s="80"/>
      <c r="K119" s="203"/>
      <c r="L119" s="206"/>
      <c r="M119" s="177" t="str">
        <f t="shared" si="11"/>
        <v/>
      </c>
      <c r="P119" s="234">
        <f t="shared" si="9"/>
        <v>0</v>
      </c>
    </row>
    <row r="120" spans="1:16" ht="41.1" customHeight="1" x14ac:dyDescent="0.3">
      <c r="A120" s="53">
        <v>77</v>
      </c>
      <c r="B120" s="77"/>
      <c r="C120" s="78"/>
      <c r="D120" s="79"/>
      <c r="E120" s="79"/>
      <c r="F120" s="79"/>
      <c r="G120" s="79"/>
      <c r="H120" s="79"/>
      <c r="I120" s="99"/>
      <c r="J120" s="80"/>
      <c r="K120" s="203"/>
      <c r="L120" s="206"/>
      <c r="M120" s="177" t="str">
        <f t="shared" si="11"/>
        <v/>
      </c>
      <c r="P120" s="234">
        <f t="shared" si="9"/>
        <v>0</v>
      </c>
    </row>
    <row r="121" spans="1:16" ht="41.1" customHeight="1" x14ac:dyDescent="0.3">
      <c r="A121" s="53">
        <v>78</v>
      </c>
      <c r="B121" s="77"/>
      <c r="C121" s="78"/>
      <c r="D121" s="79"/>
      <c r="E121" s="79"/>
      <c r="F121" s="79"/>
      <c r="G121" s="79"/>
      <c r="H121" s="79"/>
      <c r="I121" s="99"/>
      <c r="J121" s="80"/>
      <c r="K121" s="203"/>
      <c r="L121" s="206"/>
      <c r="M121" s="177" t="str">
        <f t="shared" si="11"/>
        <v/>
      </c>
      <c r="P121" s="234">
        <f t="shared" si="9"/>
        <v>0</v>
      </c>
    </row>
    <row r="122" spans="1:16" ht="41.1" customHeight="1" x14ac:dyDescent="0.3">
      <c r="A122" s="53">
        <v>79</v>
      </c>
      <c r="B122" s="77"/>
      <c r="C122" s="78"/>
      <c r="D122" s="79"/>
      <c r="E122" s="79"/>
      <c r="F122" s="79"/>
      <c r="G122" s="79"/>
      <c r="H122" s="79"/>
      <c r="I122" s="99"/>
      <c r="J122" s="80"/>
      <c r="K122" s="203"/>
      <c r="L122" s="206"/>
      <c r="M122" s="177" t="str">
        <f t="shared" si="11"/>
        <v/>
      </c>
      <c r="P122" s="234">
        <f t="shared" si="9"/>
        <v>0</v>
      </c>
    </row>
    <row r="123" spans="1:16" ht="41.1" customHeight="1" thickBot="1" x14ac:dyDescent="0.35">
      <c r="A123" s="81">
        <v>80</v>
      </c>
      <c r="B123" s="221"/>
      <c r="C123" s="82"/>
      <c r="D123" s="83"/>
      <c r="E123" s="83"/>
      <c r="F123" s="83"/>
      <c r="G123" s="83"/>
      <c r="H123" s="83"/>
      <c r="I123" s="198"/>
      <c r="J123" s="84"/>
      <c r="K123" s="207"/>
      <c r="L123" s="208"/>
      <c r="M123" s="177" t="str">
        <f t="shared" si="11"/>
        <v/>
      </c>
      <c r="P123" s="234">
        <f t="shared" si="9"/>
        <v>0</v>
      </c>
    </row>
    <row r="124" spans="1:16" ht="23.95" customHeight="1" thickBot="1" x14ac:dyDescent="0.35">
      <c r="J124" s="88" t="s">
        <v>51</v>
      </c>
      <c r="K124" s="218">
        <f>SUM(K104:K123)+K92</f>
        <v>0</v>
      </c>
      <c r="L124" s="218">
        <f>SUM(L104:L123)+L92</f>
        <v>0</v>
      </c>
      <c r="N124" s="118">
        <f>IF(COUNTA(B104:H123)&gt;0,1,0)</f>
        <v>0</v>
      </c>
    </row>
    <row r="125" spans="1:16" x14ac:dyDescent="0.3">
      <c r="A125" s="51" t="s">
        <v>92</v>
      </c>
    </row>
    <row r="127" spans="1:16" ht="19.05" x14ac:dyDescent="0.35">
      <c r="B127" s="307" t="s">
        <v>46</v>
      </c>
      <c r="C127" s="308">
        <f ca="1">imzatirihi</f>
        <v>45653</v>
      </c>
      <c r="D127" s="307" t="s">
        <v>48</v>
      </c>
      <c r="E127" s="309" t="str">
        <f>IF(kurulusyetkilisi&gt;0,kurulusyetkilisi,"")</f>
        <v/>
      </c>
    </row>
    <row r="128" spans="1:16" ht="19.05" x14ac:dyDescent="0.35">
      <c r="B128" s="311"/>
      <c r="C128" s="311"/>
      <c r="D128" s="424" t="s">
        <v>49</v>
      </c>
      <c r="E128" s="424"/>
    </row>
    <row r="129" spans="1:16" x14ac:dyDescent="0.3">
      <c r="A129" s="454" t="s">
        <v>97</v>
      </c>
      <c r="B129" s="454"/>
      <c r="C129" s="454"/>
      <c r="D129" s="454"/>
      <c r="E129" s="454"/>
      <c r="F129" s="454"/>
      <c r="G129" s="454"/>
      <c r="H129" s="454"/>
      <c r="I129" s="454"/>
      <c r="J129" s="454"/>
      <c r="K129" s="454"/>
      <c r="L129" s="454"/>
    </row>
    <row r="130" spans="1:16" x14ac:dyDescent="0.3">
      <c r="A130" s="372" t="str">
        <f>IF(Yil&gt;0,CONCATENATE(Yil," yılına aittir."),"")</f>
        <v/>
      </c>
      <c r="B130" s="372"/>
      <c r="C130" s="372"/>
      <c r="D130" s="372"/>
      <c r="E130" s="372"/>
      <c r="F130" s="372"/>
      <c r="G130" s="372"/>
      <c r="H130" s="372"/>
      <c r="I130" s="372"/>
      <c r="J130" s="372"/>
      <c r="K130" s="372"/>
      <c r="L130" s="372"/>
    </row>
    <row r="131" spans="1:16" ht="16" customHeight="1" thickBot="1" x14ac:dyDescent="0.35">
      <c r="A131" s="455" t="s">
        <v>98</v>
      </c>
      <c r="B131" s="455"/>
      <c r="C131" s="455"/>
      <c r="D131" s="455"/>
      <c r="E131" s="455"/>
      <c r="F131" s="455"/>
      <c r="G131" s="455"/>
      <c r="H131" s="455"/>
      <c r="I131" s="455"/>
      <c r="J131" s="455"/>
      <c r="K131" s="455"/>
      <c r="L131" s="455"/>
    </row>
    <row r="132" spans="1:16" ht="31.6" customHeight="1" thickBot="1" x14ac:dyDescent="0.35">
      <c r="A132" s="456" t="s">
        <v>1</v>
      </c>
      <c r="B132" s="457"/>
      <c r="C132" s="444" t="str">
        <f>IF(ProjeNo&gt;0,ProjeNo,"")</f>
        <v/>
      </c>
      <c r="D132" s="445"/>
      <c r="E132" s="445"/>
      <c r="F132" s="445"/>
      <c r="G132" s="445"/>
      <c r="H132" s="445"/>
      <c r="I132" s="445"/>
      <c r="J132" s="445"/>
      <c r="K132" s="445"/>
      <c r="L132" s="446"/>
    </row>
    <row r="133" spans="1:16" ht="31.6" customHeight="1" thickBot="1" x14ac:dyDescent="0.35">
      <c r="A133" s="458" t="s">
        <v>12</v>
      </c>
      <c r="B133" s="459"/>
      <c r="C133" s="447" t="str">
        <f>IF(ProjeAdi&gt;0,ProjeAdi,"")</f>
        <v/>
      </c>
      <c r="D133" s="448"/>
      <c r="E133" s="448"/>
      <c r="F133" s="448"/>
      <c r="G133" s="448"/>
      <c r="H133" s="448"/>
      <c r="I133" s="448"/>
      <c r="J133" s="448"/>
      <c r="K133" s="448"/>
      <c r="L133" s="449"/>
    </row>
    <row r="134" spans="1:16" s="72" customFormat="1" ht="37.049999999999997" customHeight="1" thickBot="1" x14ac:dyDescent="0.35">
      <c r="A134" s="442" t="s">
        <v>7</v>
      </c>
      <c r="B134" s="442" t="s">
        <v>141</v>
      </c>
      <c r="C134" s="442" t="s">
        <v>157</v>
      </c>
      <c r="D134" s="442" t="s">
        <v>8</v>
      </c>
      <c r="E134" s="442" t="s">
        <v>180</v>
      </c>
      <c r="F134" s="442" t="s">
        <v>103</v>
      </c>
      <c r="G134" s="442" t="s">
        <v>104</v>
      </c>
      <c r="H134" s="442" t="s">
        <v>181</v>
      </c>
      <c r="I134" s="450" t="s">
        <v>99</v>
      </c>
      <c r="J134" s="452" t="s">
        <v>100</v>
      </c>
      <c r="K134" s="102" t="s">
        <v>101</v>
      </c>
      <c r="L134" s="102" t="s">
        <v>101</v>
      </c>
      <c r="M134" s="17"/>
      <c r="P134" s="235"/>
    </row>
    <row r="135" spans="1:16" ht="18" customHeight="1" thickBot="1" x14ac:dyDescent="0.35">
      <c r="A135" s="443"/>
      <c r="B135" s="443"/>
      <c r="C135" s="443"/>
      <c r="D135" s="443"/>
      <c r="E135" s="443"/>
      <c r="F135" s="443"/>
      <c r="G135" s="443"/>
      <c r="H135" s="443"/>
      <c r="I135" s="451"/>
      <c r="J135" s="453"/>
      <c r="K135" s="102" t="s">
        <v>102</v>
      </c>
      <c r="L135" s="102" t="s">
        <v>105</v>
      </c>
    </row>
    <row r="136" spans="1:16" ht="41.1" customHeight="1" x14ac:dyDescent="0.3">
      <c r="A136" s="52">
        <v>81</v>
      </c>
      <c r="B136" s="73"/>
      <c r="C136" s="74"/>
      <c r="D136" s="75"/>
      <c r="E136" s="75"/>
      <c r="F136" s="75"/>
      <c r="G136" s="75"/>
      <c r="H136" s="75"/>
      <c r="I136" s="197"/>
      <c r="J136" s="76"/>
      <c r="K136" s="204"/>
      <c r="L136" s="205"/>
      <c r="M136" s="177" t="str">
        <f>IF(AND(K136&gt;0,L136=""),"KDV Dahil Tutar Yazılmalıdır.","")</f>
        <v/>
      </c>
      <c r="P136" s="234">
        <f t="shared" ref="P136:P155" si="12">IF(OR(I136&lt;DönemBaşlama,I136&gt;DönemBitiş,I136=""),0,100000000)</f>
        <v>0</v>
      </c>
    </row>
    <row r="137" spans="1:16" ht="41.1" customHeight="1" x14ac:dyDescent="0.3">
      <c r="A137" s="53">
        <v>82</v>
      </c>
      <c r="B137" s="77"/>
      <c r="C137" s="78"/>
      <c r="D137" s="79"/>
      <c r="E137" s="79"/>
      <c r="F137" s="79"/>
      <c r="G137" s="79"/>
      <c r="H137" s="79"/>
      <c r="I137" s="99"/>
      <c r="J137" s="80"/>
      <c r="K137" s="203"/>
      <c r="L137" s="206"/>
      <c r="M137" s="177" t="str">
        <f t="shared" ref="M137:M145" si="13">IF(AND(K137&gt;0,L137=""),"KDV Dahil Tutar Yazılmalıdır.","")</f>
        <v/>
      </c>
      <c r="P137" s="234">
        <f t="shared" si="12"/>
        <v>0</v>
      </c>
    </row>
    <row r="138" spans="1:16" ht="41.1" customHeight="1" x14ac:dyDescent="0.3">
      <c r="A138" s="53">
        <v>83</v>
      </c>
      <c r="B138" s="77"/>
      <c r="C138" s="78"/>
      <c r="D138" s="79"/>
      <c r="E138" s="79"/>
      <c r="F138" s="79"/>
      <c r="G138" s="79"/>
      <c r="H138" s="79"/>
      <c r="I138" s="99"/>
      <c r="J138" s="80"/>
      <c r="K138" s="203"/>
      <c r="L138" s="206"/>
      <c r="M138" s="177" t="str">
        <f t="shared" si="13"/>
        <v/>
      </c>
      <c r="P138" s="234">
        <f t="shared" si="12"/>
        <v>0</v>
      </c>
    </row>
    <row r="139" spans="1:16" ht="41.1" customHeight="1" x14ac:dyDescent="0.3">
      <c r="A139" s="53">
        <v>84</v>
      </c>
      <c r="B139" s="77"/>
      <c r="C139" s="78"/>
      <c r="D139" s="79"/>
      <c r="E139" s="79"/>
      <c r="F139" s="79"/>
      <c r="G139" s="79"/>
      <c r="H139" s="79"/>
      <c r="I139" s="99"/>
      <c r="J139" s="80"/>
      <c r="K139" s="203"/>
      <c r="L139" s="206"/>
      <c r="M139" s="177" t="str">
        <f t="shared" si="13"/>
        <v/>
      </c>
      <c r="P139" s="234">
        <f t="shared" si="12"/>
        <v>0</v>
      </c>
    </row>
    <row r="140" spans="1:16" ht="41.1" customHeight="1" x14ac:dyDescent="0.3">
      <c r="A140" s="53">
        <v>85</v>
      </c>
      <c r="B140" s="77"/>
      <c r="C140" s="78"/>
      <c r="D140" s="79"/>
      <c r="E140" s="79"/>
      <c r="F140" s="79"/>
      <c r="G140" s="79"/>
      <c r="H140" s="79"/>
      <c r="I140" s="99"/>
      <c r="J140" s="80"/>
      <c r="K140" s="203"/>
      <c r="L140" s="206"/>
      <c r="M140" s="177" t="str">
        <f t="shared" si="13"/>
        <v/>
      </c>
      <c r="P140" s="234">
        <f t="shared" si="12"/>
        <v>0</v>
      </c>
    </row>
    <row r="141" spans="1:16" ht="41.1" customHeight="1" x14ac:dyDescent="0.3">
      <c r="A141" s="53">
        <v>86</v>
      </c>
      <c r="B141" s="77"/>
      <c r="C141" s="78"/>
      <c r="D141" s="79"/>
      <c r="E141" s="79"/>
      <c r="F141" s="79"/>
      <c r="G141" s="79"/>
      <c r="H141" s="79"/>
      <c r="I141" s="99"/>
      <c r="J141" s="80"/>
      <c r="K141" s="203"/>
      <c r="L141" s="206"/>
      <c r="M141" s="177" t="str">
        <f t="shared" si="13"/>
        <v/>
      </c>
      <c r="P141" s="234">
        <f t="shared" si="12"/>
        <v>0</v>
      </c>
    </row>
    <row r="142" spans="1:16" ht="41.1" customHeight="1" x14ac:dyDescent="0.3">
      <c r="A142" s="53">
        <v>87</v>
      </c>
      <c r="B142" s="77"/>
      <c r="C142" s="78"/>
      <c r="D142" s="79"/>
      <c r="E142" s="79"/>
      <c r="F142" s="79"/>
      <c r="G142" s="79"/>
      <c r="H142" s="79"/>
      <c r="I142" s="99"/>
      <c r="J142" s="80"/>
      <c r="K142" s="203"/>
      <c r="L142" s="206"/>
      <c r="M142" s="177" t="str">
        <f t="shared" si="13"/>
        <v/>
      </c>
      <c r="P142" s="234">
        <f t="shared" si="12"/>
        <v>0</v>
      </c>
    </row>
    <row r="143" spans="1:16" ht="41.1" customHeight="1" x14ac:dyDescent="0.3">
      <c r="A143" s="53">
        <v>88</v>
      </c>
      <c r="B143" s="77"/>
      <c r="C143" s="78"/>
      <c r="D143" s="79"/>
      <c r="E143" s="79"/>
      <c r="F143" s="79"/>
      <c r="G143" s="79"/>
      <c r="H143" s="79"/>
      <c r="I143" s="99"/>
      <c r="J143" s="80"/>
      <c r="K143" s="203"/>
      <c r="L143" s="206"/>
      <c r="M143" s="177" t="str">
        <f t="shared" si="13"/>
        <v/>
      </c>
      <c r="P143" s="234">
        <f t="shared" si="12"/>
        <v>0</v>
      </c>
    </row>
    <row r="144" spans="1:16" ht="41.1" customHeight="1" x14ac:dyDescent="0.3">
      <c r="A144" s="53">
        <v>89</v>
      </c>
      <c r="B144" s="77"/>
      <c r="C144" s="78"/>
      <c r="D144" s="79"/>
      <c r="E144" s="79"/>
      <c r="F144" s="79"/>
      <c r="G144" s="79"/>
      <c r="H144" s="79"/>
      <c r="I144" s="99"/>
      <c r="J144" s="80"/>
      <c r="K144" s="203"/>
      <c r="L144" s="206"/>
      <c r="M144" s="177" t="str">
        <f t="shared" si="13"/>
        <v/>
      </c>
      <c r="P144" s="234">
        <f t="shared" si="12"/>
        <v>0</v>
      </c>
    </row>
    <row r="145" spans="1:16" ht="41.1" customHeight="1" x14ac:dyDescent="0.3">
      <c r="A145" s="53">
        <v>90</v>
      </c>
      <c r="B145" s="77"/>
      <c r="C145" s="78"/>
      <c r="D145" s="79"/>
      <c r="E145" s="79"/>
      <c r="F145" s="79"/>
      <c r="G145" s="79"/>
      <c r="H145" s="79"/>
      <c r="I145" s="99"/>
      <c r="J145" s="80"/>
      <c r="K145" s="203"/>
      <c r="L145" s="206"/>
      <c r="M145" s="177" t="str">
        <f t="shared" si="13"/>
        <v/>
      </c>
      <c r="P145" s="234">
        <f t="shared" si="12"/>
        <v>0</v>
      </c>
    </row>
    <row r="146" spans="1:16" ht="41.1" customHeight="1" x14ac:dyDescent="0.3">
      <c r="A146" s="53">
        <v>91</v>
      </c>
      <c r="B146" s="77"/>
      <c r="C146" s="78"/>
      <c r="D146" s="79"/>
      <c r="E146" s="79"/>
      <c r="F146" s="79"/>
      <c r="G146" s="79"/>
      <c r="H146" s="79"/>
      <c r="I146" s="99"/>
      <c r="J146" s="80"/>
      <c r="K146" s="203"/>
      <c r="L146" s="206"/>
      <c r="M146" s="177" t="str">
        <f>IF(AND(K146&gt;0,L146=""),"KDV Dahil Tutar Yazılmalıdır.","")</f>
        <v/>
      </c>
      <c r="P146" s="234">
        <f t="shared" si="12"/>
        <v>0</v>
      </c>
    </row>
    <row r="147" spans="1:16" ht="41.1" customHeight="1" x14ac:dyDescent="0.3">
      <c r="A147" s="53">
        <v>92</v>
      </c>
      <c r="B147" s="77"/>
      <c r="C147" s="78"/>
      <c r="D147" s="79"/>
      <c r="E147" s="79"/>
      <c r="F147" s="79"/>
      <c r="G147" s="79"/>
      <c r="H147" s="79"/>
      <c r="I147" s="99"/>
      <c r="J147" s="80"/>
      <c r="K147" s="203"/>
      <c r="L147" s="206"/>
      <c r="M147" s="177" t="str">
        <f t="shared" ref="M147:M155" si="14">IF(AND(K147&gt;0,L147=""),"KDV Dahil Tutar Yazılmalıdır.","")</f>
        <v/>
      </c>
      <c r="P147" s="234">
        <f t="shared" si="12"/>
        <v>0</v>
      </c>
    </row>
    <row r="148" spans="1:16" ht="41.1" customHeight="1" x14ac:dyDescent="0.3">
      <c r="A148" s="53">
        <v>93</v>
      </c>
      <c r="B148" s="77"/>
      <c r="C148" s="78"/>
      <c r="D148" s="79"/>
      <c r="E148" s="79"/>
      <c r="F148" s="79"/>
      <c r="G148" s="79"/>
      <c r="H148" s="79"/>
      <c r="I148" s="99"/>
      <c r="J148" s="80"/>
      <c r="K148" s="203"/>
      <c r="L148" s="206"/>
      <c r="M148" s="177" t="str">
        <f t="shared" si="14"/>
        <v/>
      </c>
      <c r="P148" s="234">
        <f t="shared" si="12"/>
        <v>0</v>
      </c>
    </row>
    <row r="149" spans="1:16" ht="41.1" customHeight="1" x14ac:dyDescent="0.3">
      <c r="A149" s="53">
        <v>94</v>
      </c>
      <c r="B149" s="77"/>
      <c r="C149" s="78"/>
      <c r="D149" s="79"/>
      <c r="E149" s="79"/>
      <c r="F149" s="79"/>
      <c r="G149" s="79"/>
      <c r="H149" s="79"/>
      <c r="I149" s="99"/>
      <c r="J149" s="80"/>
      <c r="K149" s="203"/>
      <c r="L149" s="206"/>
      <c r="M149" s="177" t="str">
        <f t="shared" si="14"/>
        <v/>
      </c>
      <c r="P149" s="234">
        <f t="shared" si="12"/>
        <v>0</v>
      </c>
    </row>
    <row r="150" spans="1:16" ht="41.1" customHeight="1" x14ac:dyDescent="0.3">
      <c r="A150" s="53">
        <v>95</v>
      </c>
      <c r="B150" s="77"/>
      <c r="C150" s="78"/>
      <c r="D150" s="79"/>
      <c r="E150" s="79"/>
      <c r="F150" s="79"/>
      <c r="G150" s="79"/>
      <c r="H150" s="79"/>
      <c r="I150" s="99"/>
      <c r="J150" s="80"/>
      <c r="K150" s="203"/>
      <c r="L150" s="206"/>
      <c r="M150" s="177" t="str">
        <f t="shared" si="14"/>
        <v/>
      </c>
      <c r="P150" s="234">
        <f t="shared" si="12"/>
        <v>0</v>
      </c>
    </row>
    <row r="151" spans="1:16" ht="41.1" customHeight="1" x14ac:dyDescent="0.3">
      <c r="A151" s="53">
        <v>96</v>
      </c>
      <c r="B151" s="77"/>
      <c r="C151" s="78"/>
      <c r="D151" s="79"/>
      <c r="E151" s="79"/>
      <c r="F151" s="79"/>
      <c r="G151" s="79"/>
      <c r="H151" s="79"/>
      <c r="I151" s="99"/>
      <c r="J151" s="80"/>
      <c r="K151" s="203"/>
      <c r="L151" s="206"/>
      <c r="M151" s="177" t="str">
        <f t="shared" si="14"/>
        <v/>
      </c>
      <c r="P151" s="234">
        <f t="shared" si="12"/>
        <v>0</v>
      </c>
    </row>
    <row r="152" spans="1:16" ht="41.1" customHeight="1" x14ac:dyDescent="0.3">
      <c r="A152" s="53">
        <v>97</v>
      </c>
      <c r="B152" s="77"/>
      <c r="C152" s="78"/>
      <c r="D152" s="79"/>
      <c r="E152" s="79"/>
      <c r="F152" s="79"/>
      <c r="G152" s="79"/>
      <c r="H152" s="79"/>
      <c r="I152" s="99"/>
      <c r="J152" s="80"/>
      <c r="K152" s="203"/>
      <c r="L152" s="206"/>
      <c r="M152" s="177" t="str">
        <f t="shared" si="14"/>
        <v/>
      </c>
      <c r="P152" s="234">
        <f t="shared" si="12"/>
        <v>0</v>
      </c>
    </row>
    <row r="153" spans="1:16" ht="41.1" customHeight="1" x14ac:dyDescent="0.3">
      <c r="A153" s="53">
        <v>98</v>
      </c>
      <c r="B153" s="77"/>
      <c r="C153" s="78"/>
      <c r="D153" s="79"/>
      <c r="E153" s="79"/>
      <c r="F153" s="79"/>
      <c r="G153" s="79"/>
      <c r="H153" s="79"/>
      <c r="I153" s="99"/>
      <c r="J153" s="80"/>
      <c r="K153" s="203"/>
      <c r="L153" s="206"/>
      <c r="M153" s="177" t="str">
        <f t="shared" si="14"/>
        <v/>
      </c>
      <c r="P153" s="234">
        <f t="shared" si="12"/>
        <v>0</v>
      </c>
    </row>
    <row r="154" spans="1:16" ht="41.1" customHeight="1" x14ac:dyDescent="0.3">
      <c r="A154" s="53">
        <v>99</v>
      </c>
      <c r="B154" s="77"/>
      <c r="C154" s="78"/>
      <c r="D154" s="79"/>
      <c r="E154" s="79"/>
      <c r="F154" s="79"/>
      <c r="G154" s="79"/>
      <c r="H154" s="79"/>
      <c r="I154" s="99"/>
      <c r="J154" s="80"/>
      <c r="K154" s="203"/>
      <c r="L154" s="206"/>
      <c r="M154" s="177" t="str">
        <f t="shared" si="14"/>
        <v/>
      </c>
      <c r="P154" s="234">
        <f t="shared" si="12"/>
        <v>0</v>
      </c>
    </row>
    <row r="155" spans="1:16" ht="41.1" customHeight="1" thickBot="1" x14ac:dyDescent="0.35">
      <c r="A155" s="81">
        <v>100</v>
      </c>
      <c r="B155" s="221"/>
      <c r="C155" s="82"/>
      <c r="D155" s="83"/>
      <c r="E155" s="83"/>
      <c r="F155" s="83"/>
      <c r="G155" s="83"/>
      <c r="H155" s="83"/>
      <c r="I155" s="198"/>
      <c r="J155" s="84"/>
      <c r="K155" s="207"/>
      <c r="L155" s="208"/>
      <c r="M155" s="177" t="str">
        <f t="shared" si="14"/>
        <v/>
      </c>
      <c r="P155" s="234">
        <f t="shared" si="12"/>
        <v>0</v>
      </c>
    </row>
    <row r="156" spans="1:16" ht="23.95" customHeight="1" thickBot="1" x14ac:dyDescent="0.35">
      <c r="J156" s="88" t="s">
        <v>51</v>
      </c>
      <c r="K156" s="218">
        <f>SUM(K136:K155)+K124</f>
        <v>0</v>
      </c>
      <c r="L156" s="218">
        <f>SUM(L136:L155)+L124</f>
        <v>0</v>
      </c>
      <c r="N156" s="118">
        <f>IF(COUNTA(B136:H155)&gt;0,1,0)</f>
        <v>0</v>
      </c>
    </row>
    <row r="157" spans="1:16" x14ac:dyDescent="0.3">
      <c r="A157" s="51" t="s">
        <v>92</v>
      </c>
    </row>
    <row r="159" spans="1:16" ht="19.05" x14ac:dyDescent="0.35">
      <c r="B159" s="307" t="s">
        <v>46</v>
      </c>
      <c r="C159" s="308">
        <f ca="1">imzatirihi</f>
        <v>45653</v>
      </c>
      <c r="D159" s="307" t="s">
        <v>48</v>
      </c>
      <c r="E159" s="309" t="str">
        <f>IF(kurulusyetkilisi&gt;0,kurulusyetkilisi,"")</f>
        <v/>
      </c>
    </row>
    <row r="160" spans="1:16" ht="19.05" x14ac:dyDescent="0.35">
      <c r="B160" s="311"/>
      <c r="C160" s="311"/>
      <c r="D160" s="424" t="s">
        <v>49</v>
      </c>
      <c r="E160" s="424"/>
    </row>
    <row r="161" spans="1:16" hidden="1" x14ac:dyDescent="0.3">
      <c r="A161" s="454" t="s">
        <v>97</v>
      </c>
      <c r="B161" s="454"/>
      <c r="C161" s="454"/>
      <c r="D161" s="454"/>
      <c r="E161" s="454"/>
      <c r="F161" s="454"/>
      <c r="G161" s="454"/>
      <c r="H161" s="454"/>
      <c r="I161" s="454"/>
      <c r="J161" s="454"/>
      <c r="K161" s="454"/>
      <c r="L161" s="454"/>
    </row>
    <row r="162" spans="1:16" hidden="1" x14ac:dyDescent="0.3">
      <c r="A162" s="372" t="str">
        <f>IF(Yil&gt;0,CONCATENATE(Yil," yılına aittir."),"")</f>
        <v/>
      </c>
      <c r="B162" s="372"/>
      <c r="C162" s="372"/>
      <c r="D162" s="372"/>
      <c r="E162" s="372"/>
      <c r="F162" s="372"/>
      <c r="G162" s="372"/>
      <c r="H162" s="372"/>
      <c r="I162" s="372"/>
      <c r="J162" s="372"/>
      <c r="K162" s="372"/>
      <c r="L162" s="372"/>
    </row>
    <row r="163" spans="1:16" ht="16" hidden="1" customHeight="1" thickBot="1" x14ac:dyDescent="0.35">
      <c r="A163" s="455" t="s">
        <v>98</v>
      </c>
      <c r="B163" s="455"/>
      <c r="C163" s="455"/>
      <c r="D163" s="455"/>
      <c r="E163" s="455"/>
      <c r="F163" s="455"/>
      <c r="G163" s="455"/>
      <c r="H163" s="455"/>
      <c r="I163" s="455"/>
      <c r="J163" s="455"/>
      <c r="K163" s="455"/>
      <c r="L163" s="455"/>
    </row>
    <row r="164" spans="1:16" ht="31.6" hidden="1" customHeight="1" thickBot="1" x14ac:dyDescent="0.35">
      <c r="A164" s="456" t="s">
        <v>1</v>
      </c>
      <c r="B164" s="457"/>
      <c r="C164" s="444" t="str">
        <f>IF(ProjeNo&gt;0,ProjeNo,"")</f>
        <v/>
      </c>
      <c r="D164" s="445"/>
      <c r="E164" s="445"/>
      <c r="F164" s="445"/>
      <c r="G164" s="445"/>
      <c r="H164" s="445"/>
      <c r="I164" s="445"/>
      <c r="J164" s="445"/>
      <c r="K164" s="445"/>
      <c r="L164" s="446"/>
    </row>
    <row r="165" spans="1:16" ht="31.6" hidden="1" customHeight="1" thickBot="1" x14ac:dyDescent="0.35">
      <c r="A165" s="458" t="s">
        <v>12</v>
      </c>
      <c r="B165" s="459"/>
      <c r="C165" s="447" t="str">
        <f>IF(ProjeAdi&gt;0,ProjeAdi,"")</f>
        <v/>
      </c>
      <c r="D165" s="448"/>
      <c r="E165" s="448"/>
      <c r="F165" s="448"/>
      <c r="G165" s="448"/>
      <c r="H165" s="448"/>
      <c r="I165" s="448"/>
      <c r="J165" s="448"/>
      <c r="K165" s="448"/>
      <c r="L165" s="449"/>
    </row>
    <row r="166" spans="1:16" s="72" customFormat="1" ht="37.049999999999997" hidden="1" customHeight="1" thickBot="1" x14ac:dyDescent="0.35">
      <c r="A166" s="442" t="s">
        <v>7</v>
      </c>
      <c r="B166" s="442" t="s">
        <v>141</v>
      </c>
      <c r="C166" s="442" t="s">
        <v>157</v>
      </c>
      <c r="D166" s="442" t="s">
        <v>8</v>
      </c>
      <c r="E166" s="442" t="s">
        <v>180</v>
      </c>
      <c r="F166" s="442" t="s">
        <v>103</v>
      </c>
      <c r="G166" s="442" t="s">
        <v>104</v>
      </c>
      <c r="H166" s="442" t="s">
        <v>181</v>
      </c>
      <c r="I166" s="450" t="s">
        <v>99</v>
      </c>
      <c r="J166" s="452" t="s">
        <v>100</v>
      </c>
      <c r="K166" s="102" t="s">
        <v>101</v>
      </c>
      <c r="L166" s="102" t="s">
        <v>101</v>
      </c>
      <c r="M166" s="17"/>
      <c r="P166" s="235"/>
    </row>
    <row r="167" spans="1:16" ht="18" hidden="1" customHeight="1" thickBot="1" x14ac:dyDescent="0.35">
      <c r="A167" s="443"/>
      <c r="B167" s="443"/>
      <c r="C167" s="443"/>
      <c r="D167" s="443"/>
      <c r="E167" s="443"/>
      <c r="F167" s="443"/>
      <c r="G167" s="443"/>
      <c r="H167" s="443"/>
      <c r="I167" s="451"/>
      <c r="J167" s="453"/>
      <c r="K167" s="102" t="s">
        <v>102</v>
      </c>
      <c r="L167" s="102" t="s">
        <v>105</v>
      </c>
    </row>
    <row r="168" spans="1:16" ht="41.1" hidden="1" customHeight="1" x14ac:dyDescent="0.3">
      <c r="A168" s="52">
        <v>101</v>
      </c>
      <c r="B168" s="73"/>
      <c r="C168" s="74"/>
      <c r="D168" s="75"/>
      <c r="E168" s="75"/>
      <c r="F168" s="75"/>
      <c r="G168" s="75"/>
      <c r="H168" s="75"/>
      <c r="I168" s="197"/>
      <c r="J168" s="76"/>
      <c r="K168" s="204"/>
      <c r="L168" s="205"/>
      <c r="M168" s="177" t="str">
        <f>IF(AND(K168&gt;0,L168=""),"KDV Dahil Tutar Yazılmalıdır.","")</f>
        <v/>
      </c>
    </row>
    <row r="169" spans="1:16" ht="41.1" hidden="1" customHeight="1" x14ac:dyDescent="0.3">
      <c r="A169" s="53">
        <v>102</v>
      </c>
      <c r="B169" s="77"/>
      <c r="C169" s="78"/>
      <c r="D169" s="79"/>
      <c r="E169" s="79"/>
      <c r="F169" s="79"/>
      <c r="G169" s="79"/>
      <c r="H169" s="79"/>
      <c r="I169" s="99"/>
      <c r="J169" s="80"/>
      <c r="K169" s="203"/>
      <c r="L169" s="206"/>
      <c r="M169" s="177" t="str">
        <f t="shared" ref="M169:M177" si="15">IF(AND(K169&gt;0,L169=""),"KDV Dahil Tutar Yazılmalıdır.","")</f>
        <v/>
      </c>
      <c r="P169" s="236"/>
    </row>
    <row r="170" spans="1:16" ht="41.1" hidden="1" customHeight="1" x14ac:dyDescent="0.3">
      <c r="A170" s="53">
        <v>103</v>
      </c>
      <c r="B170" s="77"/>
      <c r="C170" s="78"/>
      <c r="D170" s="79"/>
      <c r="E170" s="79"/>
      <c r="F170" s="79"/>
      <c r="G170" s="79"/>
      <c r="H170" s="79"/>
      <c r="I170" s="99"/>
      <c r="J170" s="80"/>
      <c r="K170" s="203"/>
      <c r="L170" s="206"/>
      <c r="M170" s="177" t="str">
        <f t="shared" si="15"/>
        <v/>
      </c>
      <c r="P170" s="236"/>
    </row>
    <row r="171" spans="1:16" ht="41.1" hidden="1" customHeight="1" x14ac:dyDescent="0.3">
      <c r="A171" s="53">
        <v>104</v>
      </c>
      <c r="B171" s="77"/>
      <c r="C171" s="78"/>
      <c r="D171" s="79"/>
      <c r="E171" s="79"/>
      <c r="F171" s="79"/>
      <c r="G171" s="79"/>
      <c r="H171" s="79"/>
      <c r="I171" s="99"/>
      <c r="J171" s="80"/>
      <c r="K171" s="203"/>
      <c r="L171" s="206"/>
      <c r="M171" s="177" t="str">
        <f t="shared" si="15"/>
        <v/>
      </c>
      <c r="P171" s="236"/>
    </row>
    <row r="172" spans="1:16" ht="41.1" hidden="1" customHeight="1" x14ac:dyDescent="0.3">
      <c r="A172" s="53">
        <v>105</v>
      </c>
      <c r="B172" s="77"/>
      <c r="C172" s="78"/>
      <c r="D172" s="79"/>
      <c r="E172" s="79"/>
      <c r="F172" s="79"/>
      <c r="G172" s="79"/>
      <c r="H172" s="79"/>
      <c r="I172" s="99"/>
      <c r="J172" s="80"/>
      <c r="K172" s="203"/>
      <c r="L172" s="206"/>
      <c r="M172" s="177" t="str">
        <f t="shared" si="15"/>
        <v/>
      </c>
      <c r="P172" s="236"/>
    </row>
    <row r="173" spans="1:16" ht="41.1" hidden="1" customHeight="1" x14ac:dyDescent="0.3">
      <c r="A173" s="53">
        <v>106</v>
      </c>
      <c r="B173" s="77"/>
      <c r="C173" s="78"/>
      <c r="D173" s="79"/>
      <c r="E173" s="79"/>
      <c r="F173" s="79"/>
      <c r="G173" s="79"/>
      <c r="H173" s="79"/>
      <c r="I173" s="99"/>
      <c r="J173" s="80"/>
      <c r="K173" s="203"/>
      <c r="L173" s="206"/>
      <c r="M173" s="177" t="str">
        <f t="shared" si="15"/>
        <v/>
      </c>
      <c r="P173" s="236"/>
    </row>
    <row r="174" spans="1:16" ht="41.1" hidden="1" customHeight="1" x14ac:dyDescent="0.3">
      <c r="A174" s="53">
        <v>107</v>
      </c>
      <c r="B174" s="77"/>
      <c r="C174" s="78"/>
      <c r="D174" s="79"/>
      <c r="E174" s="79"/>
      <c r="F174" s="79"/>
      <c r="G174" s="79"/>
      <c r="H174" s="79"/>
      <c r="I174" s="99"/>
      <c r="J174" s="80"/>
      <c r="K174" s="203"/>
      <c r="L174" s="206"/>
      <c r="M174" s="177" t="str">
        <f t="shared" si="15"/>
        <v/>
      </c>
      <c r="P174" s="236"/>
    </row>
    <row r="175" spans="1:16" ht="41.1" hidden="1" customHeight="1" x14ac:dyDescent="0.3">
      <c r="A175" s="53">
        <v>108</v>
      </c>
      <c r="B175" s="77"/>
      <c r="C175" s="78"/>
      <c r="D175" s="79"/>
      <c r="E175" s="79"/>
      <c r="F175" s="79"/>
      <c r="G175" s="79"/>
      <c r="H175" s="79"/>
      <c r="I175" s="99"/>
      <c r="J175" s="80"/>
      <c r="K175" s="203"/>
      <c r="L175" s="206"/>
      <c r="M175" s="177" t="str">
        <f t="shared" si="15"/>
        <v/>
      </c>
      <c r="P175" s="236"/>
    </row>
    <row r="176" spans="1:16" ht="41.1" hidden="1" customHeight="1" x14ac:dyDescent="0.3">
      <c r="A176" s="53">
        <v>109</v>
      </c>
      <c r="B176" s="77"/>
      <c r="C176" s="78"/>
      <c r="D176" s="79"/>
      <c r="E176" s="79"/>
      <c r="F176" s="79"/>
      <c r="G176" s="79"/>
      <c r="H176" s="79"/>
      <c r="I176" s="99"/>
      <c r="J176" s="80"/>
      <c r="K176" s="203"/>
      <c r="L176" s="206"/>
      <c r="M176" s="177" t="str">
        <f t="shared" si="15"/>
        <v/>
      </c>
      <c r="P176" s="236"/>
    </row>
    <row r="177" spans="1:16" ht="41.1" hidden="1" customHeight="1" x14ac:dyDescent="0.3">
      <c r="A177" s="53">
        <v>110</v>
      </c>
      <c r="B177" s="77"/>
      <c r="C177" s="78"/>
      <c r="D177" s="79"/>
      <c r="E177" s="79"/>
      <c r="F177" s="79"/>
      <c r="G177" s="79"/>
      <c r="H177" s="79"/>
      <c r="I177" s="99"/>
      <c r="J177" s="80"/>
      <c r="K177" s="203"/>
      <c r="L177" s="206"/>
      <c r="M177" s="177" t="str">
        <f t="shared" si="15"/>
        <v/>
      </c>
      <c r="P177" s="236"/>
    </row>
    <row r="178" spans="1:16" ht="41.1" hidden="1" customHeight="1" x14ac:dyDescent="0.3">
      <c r="A178" s="53">
        <v>111</v>
      </c>
      <c r="B178" s="77"/>
      <c r="C178" s="78"/>
      <c r="D178" s="79"/>
      <c r="E178" s="79"/>
      <c r="F178" s="79"/>
      <c r="G178" s="79"/>
      <c r="H178" s="79"/>
      <c r="I178" s="99"/>
      <c r="J178" s="80"/>
      <c r="K178" s="203"/>
      <c r="L178" s="206"/>
      <c r="M178" s="177" t="str">
        <f>IF(AND(K178&gt;0,L178=""),"KDV Dahil Tutar Yazılmalıdır.","")</f>
        <v/>
      </c>
    </row>
    <row r="179" spans="1:16" ht="41.1" hidden="1" customHeight="1" x14ac:dyDescent="0.3">
      <c r="A179" s="53">
        <v>112</v>
      </c>
      <c r="B179" s="77"/>
      <c r="C179" s="78"/>
      <c r="D179" s="79"/>
      <c r="E179" s="79"/>
      <c r="F179" s="79"/>
      <c r="G179" s="79"/>
      <c r="H179" s="79"/>
      <c r="I179" s="99"/>
      <c r="J179" s="80"/>
      <c r="K179" s="203"/>
      <c r="L179" s="206"/>
      <c r="M179" s="177" t="str">
        <f t="shared" ref="M179:M187" si="16">IF(AND(K179&gt;0,L179=""),"KDV Dahil Tutar Yazılmalıdır.","")</f>
        <v/>
      </c>
      <c r="P179" s="236"/>
    </row>
    <row r="180" spans="1:16" ht="41.1" hidden="1" customHeight="1" x14ac:dyDescent="0.3">
      <c r="A180" s="53">
        <v>113</v>
      </c>
      <c r="B180" s="77"/>
      <c r="C180" s="78"/>
      <c r="D180" s="79"/>
      <c r="E180" s="79"/>
      <c r="F180" s="79"/>
      <c r="G180" s="79"/>
      <c r="H180" s="79"/>
      <c r="I180" s="99"/>
      <c r="J180" s="80"/>
      <c r="K180" s="203"/>
      <c r="L180" s="206"/>
      <c r="M180" s="177" t="str">
        <f t="shared" si="16"/>
        <v/>
      </c>
      <c r="P180" s="236"/>
    </row>
    <row r="181" spans="1:16" ht="41.1" hidden="1" customHeight="1" x14ac:dyDescent="0.3">
      <c r="A181" s="53">
        <v>114</v>
      </c>
      <c r="B181" s="77"/>
      <c r="C181" s="78"/>
      <c r="D181" s="79"/>
      <c r="E181" s="79"/>
      <c r="F181" s="79"/>
      <c r="G181" s="79"/>
      <c r="H181" s="79"/>
      <c r="I181" s="99"/>
      <c r="J181" s="80"/>
      <c r="K181" s="203"/>
      <c r="L181" s="206"/>
      <c r="M181" s="177" t="str">
        <f t="shared" si="16"/>
        <v/>
      </c>
      <c r="P181" s="236"/>
    </row>
    <row r="182" spans="1:16" ht="41.1" hidden="1" customHeight="1" x14ac:dyDescent="0.3">
      <c r="A182" s="53">
        <v>115</v>
      </c>
      <c r="B182" s="77"/>
      <c r="C182" s="78"/>
      <c r="D182" s="79"/>
      <c r="E182" s="79"/>
      <c r="F182" s="79"/>
      <c r="G182" s="79"/>
      <c r="H182" s="79"/>
      <c r="I182" s="99"/>
      <c r="J182" s="80"/>
      <c r="K182" s="203"/>
      <c r="L182" s="206"/>
      <c r="M182" s="177" t="str">
        <f t="shared" si="16"/>
        <v/>
      </c>
      <c r="P182" s="236"/>
    </row>
    <row r="183" spans="1:16" ht="41.1" hidden="1" customHeight="1" x14ac:dyDescent="0.3">
      <c r="A183" s="53">
        <v>116</v>
      </c>
      <c r="B183" s="77"/>
      <c r="C183" s="78"/>
      <c r="D183" s="79"/>
      <c r="E183" s="79"/>
      <c r="F183" s="79"/>
      <c r="G183" s="79"/>
      <c r="H183" s="79"/>
      <c r="I183" s="99"/>
      <c r="J183" s="80"/>
      <c r="K183" s="203"/>
      <c r="L183" s="206"/>
      <c r="M183" s="177" t="str">
        <f t="shared" si="16"/>
        <v/>
      </c>
      <c r="P183" s="236"/>
    </row>
    <row r="184" spans="1:16" ht="41.1" hidden="1" customHeight="1" x14ac:dyDescent="0.3">
      <c r="A184" s="53">
        <v>117</v>
      </c>
      <c r="B184" s="77"/>
      <c r="C184" s="78"/>
      <c r="D184" s="79"/>
      <c r="E184" s="79"/>
      <c r="F184" s="79"/>
      <c r="G184" s="79"/>
      <c r="H184" s="79"/>
      <c r="I184" s="99"/>
      <c r="J184" s="80"/>
      <c r="K184" s="203"/>
      <c r="L184" s="206"/>
      <c r="M184" s="177" t="str">
        <f t="shared" si="16"/>
        <v/>
      </c>
      <c r="P184" s="236"/>
    </row>
    <row r="185" spans="1:16" ht="41.1" hidden="1" customHeight="1" x14ac:dyDescent="0.3">
      <c r="A185" s="53">
        <v>118</v>
      </c>
      <c r="B185" s="77"/>
      <c r="C185" s="78"/>
      <c r="D185" s="79"/>
      <c r="E185" s="79"/>
      <c r="F185" s="79"/>
      <c r="G185" s="79"/>
      <c r="H185" s="79"/>
      <c r="I185" s="99"/>
      <c r="J185" s="80"/>
      <c r="K185" s="203"/>
      <c r="L185" s="206"/>
      <c r="M185" s="177" t="str">
        <f t="shared" si="16"/>
        <v/>
      </c>
      <c r="P185" s="236"/>
    </row>
    <row r="186" spans="1:16" ht="41.1" hidden="1" customHeight="1" x14ac:dyDescent="0.3">
      <c r="A186" s="53">
        <v>119</v>
      </c>
      <c r="B186" s="77"/>
      <c r="C186" s="78"/>
      <c r="D186" s="79"/>
      <c r="E186" s="79"/>
      <c r="F186" s="79"/>
      <c r="G186" s="79"/>
      <c r="H186" s="79"/>
      <c r="I186" s="99"/>
      <c r="J186" s="80"/>
      <c r="K186" s="203"/>
      <c r="L186" s="206"/>
      <c r="M186" s="177" t="str">
        <f t="shared" si="16"/>
        <v/>
      </c>
      <c r="P186" s="236"/>
    </row>
    <row r="187" spans="1:16" ht="41.1" hidden="1" customHeight="1" thickBot="1" x14ac:dyDescent="0.35">
      <c r="A187" s="81">
        <v>120</v>
      </c>
      <c r="B187" s="221"/>
      <c r="C187" s="82"/>
      <c r="D187" s="83"/>
      <c r="E187" s="83"/>
      <c r="F187" s="83"/>
      <c r="G187" s="83"/>
      <c r="H187" s="83"/>
      <c r="I187" s="198"/>
      <c r="J187" s="84"/>
      <c r="K187" s="207"/>
      <c r="L187" s="208"/>
      <c r="M187" s="177" t="str">
        <f t="shared" si="16"/>
        <v/>
      </c>
      <c r="P187" s="236"/>
    </row>
    <row r="188" spans="1:16" ht="23.95" hidden="1" customHeight="1" thickBot="1" x14ac:dyDescent="0.35">
      <c r="J188" s="88" t="s">
        <v>51</v>
      </c>
      <c r="K188" s="218">
        <f>SUM(K168:K187)+K156</f>
        <v>0</v>
      </c>
      <c r="L188" s="218">
        <f>SUM(L168:L187)+L156</f>
        <v>0</v>
      </c>
      <c r="N188" s="118">
        <f>IF(COUNTA(B168:H186)&gt;0,1,0)</f>
        <v>0</v>
      </c>
    </row>
    <row r="189" spans="1:16" hidden="1" x14ac:dyDescent="0.3">
      <c r="A189" s="51" t="s">
        <v>92</v>
      </c>
    </row>
    <row r="190" spans="1:16" hidden="1" x14ac:dyDescent="0.3"/>
    <row r="191" spans="1:16" hidden="1" x14ac:dyDescent="0.3">
      <c r="B191" s="51" t="s">
        <v>46</v>
      </c>
      <c r="D191" s="51" t="s">
        <v>47</v>
      </c>
      <c r="E191" s="51" t="s">
        <v>48</v>
      </c>
      <c r="F191" s="51" t="s">
        <v>50</v>
      </c>
    </row>
    <row r="192" spans="1:16" hidden="1" x14ac:dyDescent="0.3">
      <c r="E192" s="51" t="s">
        <v>49</v>
      </c>
    </row>
    <row r="193" spans="1:16" hidden="1" x14ac:dyDescent="0.3">
      <c r="A193" s="454" t="s">
        <v>97</v>
      </c>
      <c r="B193" s="454"/>
      <c r="C193" s="454"/>
      <c r="D193" s="454"/>
      <c r="E193" s="454"/>
      <c r="F193" s="454"/>
      <c r="G193" s="454"/>
      <c r="H193" s="454"/>
      <c r="I193" s="454"/>
      <c r="J193" s="454"/>
      <c r="K193" s="454"/>
      <c r="L193" s="454"/>
    </row>
    <row r="194" spans="1:16" hidden="1" x14ac:dyDescent="0.3">
      <c r="A194" s="372" t="str">
        <f>IF(Yil&gt;0,CONCATENATE(Yil," yılına aittir."),"")</f>
        <v/>
      </c>
      <c r="B194" s="372"/>
      <c r="C194" s="372"/>
      <c r="D194" s="372"/>
      <c r="E194" s="372"/>
      <c r="F194" s="372"/>
      <c r="G194" s="372"/>
      <c r="H194" s="372"/>
      <c r="I194" s="372"/>
      <c r="J194" s="372"/>
      <c r="K194" s="372"/>
      <c r="L194" s="372"/>
    </row>
    <row r="195" spans="1:16" ht="16" hidden="1" customHeight="1" thickBot="1" x14ac:dyDescent="0.35">
      <c r="A195" s="455" t="s">
        <v>98</v>
      </c>
      <c r="B195" s="455"/>
      <c r="C195" s="455"/>
      <c r="D195" s="455"/>
      <c r="E195" s="455"/>
      <c r="F195" s="455"/>
      <c r="G195" s="455"/>
      <c r="H195" s="455"/>
      <c r="I195" s="455"/>
      <c r="J195" s="455"/>
      <c r="K195" s="455"/>
      <c r="L195" s="455"/>
    </row>
    <row r="196" spans="1:16" ht="31.6" hidden="1" customHeight="1" thickBot="1" x14ac:dyDescent="0.35">
      <c r="A196" s="456" t="s">
        <v>1</v>
      </c>
      <c r="B196" s="457"/>
      <c r="C196" s="444" t="str">
        <f>IF(ProjeNo&gt;0,ProjeNo,"")</f>
        <v/>
      </c>
      <c r="D196" s="445"/>
      <c r="E196" s="445"/>
      <c r="F196" s="445"/>
      <c r="G196" s="445"/>
      <c r="H196" s="445"/>
      <c r="I196" s="445"/>
      <c r="J196" s="445"/>
      <c r="K196" s="445"/>
      <c r="L196" s="446"/>
    </row>
    <row r="197" spans="1:16" ht="31.6" hidden="1" customHeight="1" thickBot="1" x14ac:dyDescent="0.35">
      <c r="A197" s="458" t="s">
        <v>12</v>
      </c>
      <c r="B197" s="459"/>
      <c r="C197" s="447" t="str">
        <f>IF(ProjeAdi&gt;0,ProjeAdi,"")</f>
        <v/>
      </c>
      <c r="D197" s="448"/>
      <c r="E197" s="448"/>
      <c r="F197" s="448"/>
      <c r="G197" s="448"/>
      <c r="H197" s="448"/>
      <c r="I197" s="448"/>
      <c r="J197" s="448"/>
      <c r="K197" s="448"/>
      <c r="L197" s="449"/>
    </row>
    <row r="198" spans="1:16" s="72" customFormat="1" ht="37.049999999999997" hidden="1" customHeight="1" thickBot="1" x14ac:dyDescent="0.35">
      <c r="A198" s="442" t="s">
        <v>7</v>
      </c>
      <c r="B198" s="442" t="s">
        <v>141</v>
      </c>
      <c r="C198" s="442" t="s">
        <v>157</v>
      </c>
      <c r="D198" s="442" t="s">
        <v>8</v>
      </c>
      <c r="E198" s="442" t="s">
        <v>180</v>
      </c>
      <c r="F198" s="442" t="s">
        <v>103</v>
      </c>
      <c r="G198" s="442" t="s">
        <v>104</v>
      </c>
      <c r="H198" s="442" t="s">
        <v>181</v>
      </c>
      <c r="I198" s="450" t="s">
        <v>99</v>
      </c>
      <c r="J198" s="452" t="s">
        <v>100</v>
      </c>
      <c r="K198" s="102" t="s">
        <v>101</v>
      </c>
      <c r="L198" s="102" t="s">
        <v>101</v>
      </c>
      <c r="M198" s="17"/>
      <c r="P198" s="235"/>
    </row>
    <row r="199" spans="1:16" ht="18" hidden="1" customHeight="1" thickBot="1" x14ac:dyDescent="0.35">
      <c r="A199" s="443"/>
      <c r="B199" s="443"/>
      <c r="C199" s="443"/>
      <c r="D199" s="443"/>
      <c r="E199" s="443"/>
      <c r="F199" s="443"/>
      <c r="G199" s="443"/>
      <c r="H199" s="443"/>
      <c r="I199" s="451"/>
      <c r="J199" s="453"/>
      <c r="K199" s="102" t="s">
        <v>102</v>
      </c>
      <c r="L199" s="102" t="s">
        <v>105</v>
      </c>
    </row>
    <row r="200" spans="1:16" ht="41.1" hidden="1" customHeight="1" x14ac:dyDescent="0.3">
      <c r="A200" s="52">
        <v>121</v>
      </c>
      <c r="B200" s="73"/>
      <c r="C200" s="74"/>
      <c r="D200" s="75"/>
      <c r="E200" s="75"/>
      <c r="F200" s="75"/>
      <c r="G200" s="75"/>
      <c r="H200" s="75"/>
      <c r="I200" s="197"/>
      <c r="J200" s="76"/>
      <c r="K200" s="204"/>
      <c r="L200" s="205"/>
      <c r="M200" s="177" t="str">
        <f>IF(AND(K200&gt;0,L200=""),"KDV Dahil Tutar Yazılmalıdır.","")</f>
        <v/>
      </c>
    </row>
    <row r="201" spans="1:16" ht="41.1" hidden="1" customHeight="1" x14ac:dyDescent="0.3">
      <c r="A201" s="53">
        <v>122</v>
      </c>
      <c r="B201" s="77"/>
      <c r="C201" s="78"/>
      <c r="D201" s="79"/>
      <c r="E201" s="79"/>
      <c r="F201" s="79"/>
      <c r="G201" s="79"/>
      <c r="H201" s="79"/>
      <c r="I201" s="99"/>
      <c r="J201" s="80"/>
      <c r="K201" s="203"/>
      <c r="L201" s="206"/>
      <c r="M201" s="177" t="str">
        <f t="shared" ref="M201:M209" si="17">IF(AND(K201&gt;0,L201=""),"KDV Dahil Tutar Yazılmalıdır.","")</f>
        <v/>
      </c>
      <c r="P201" s="236"/>
    </row>
    <row r="202" spans="1:16" ht="41.1" hidden="1" customHeight="1" x14ac:dyDescent="0.3">
      <c r="A202" s="53">
        <v>123</v>
      </c>
      <c r="B202" s="77"/>
      <c r="C202" s="78"/>
      <c r="D202" s="79"/>
      <c r="E202" s="79"/>
      <c r="F202" s="79"/>
      <c r="G202" s="79"/>
      <c r="H202" s="79"/>
      <c r="I202" s="99"/>
      <c r="J202" s="80"/>
      <c r="K202" s="203"/>
      <c r="L202" s="206"/>
      <c r="M202" s="177" t="str">
        <f t="shared" si="17"/>
        <v/>
      </c>
      <c r="P202" s="236"/>
    </row>
    <row r="203" spans="1:16" ht="41.1" hidden="1" customHeight="1" x14ac:dyDescent="0.3">
      <c r="A203" s="53">
        <v>124</v>
      </c>
      <c r="B203" s="77"/>
      <c r="C203" s="78"/>
      <c r="D203" s="79"/>
      <c r="E203" s="79"/>
      <c r="F203" s="79"/>
      <c r="G203" s="79"/>
      <c r="H203" s="79"/>
      <c r="I203" s="99"/>
      <c r="J203" s="80"/>
      <c r="K203" s="203"/>
      <c r="L203" s="206"/>
      <c r="M203" s="177" t="str">
        <f t="shared" si="17"/>
        <v/>
      </c>
      <c r="P203" s="236"/>
    </row>
    <row r="204" spans="1:16" ht="41.1" hidden="1" customHeight="1" x14ac:dyDescent="0.3">
      <c r="A204" s="53">
        <v>125</v>
      </c>
      <c r="B204" s="77"/>
      <c r="C204" s="78"/>
      <c r="D204" s="79"/>
      <c r="E204" s="79"/>
      <c r="F204" s="79"/>
      <c r="G204" s="79"/>
      <c r="H204" s="79"/>
      <c r="I204" s="99"/>
      <c r="J204" s="80"/>
      <c r="K204" s="203"/>
      <c r="L204" s="206"/>
      <c r="M204" s="177" t="str">
        <f t="shared" si="17"/>
        <v/>
      </c>
      <c r="P204" s="236"/>
    </row>
    <row r="205" spans="1:16" ht="41.1" hidden="1" customHeight="1" x14ac:dyDescent="0.3">
      <c r="A205" s="53">
        <v>126</v>
      </c>
      <c r="B205" s="77"/>
      <c r="C205" s="78"/>
      <c r="D205" s="79"/>
      <c r="E205" s="79"/>
      <c r="F205" s="79"/>
      <c r="G205" s="79"/>
      <c r="H205" s="79"/>
      <c r="I205" s="99"/>
      <c r="J205" s="80"/>
      <c r="K205" s="203"/>
      <c r="L205" s="206"/>
      <c r="M205" s="177" t="str">
        <f t="shared" si="17"/>
        <v/>
      </c>
      <c r="P205" s="236"/>
    </row>
    <row r="206" spans="1:16" ht="41.1" hidden="1" customHeight="1" x14ac:dyDescent="0.3">
      <c r="A206" s="53">
        <v>127</v>
      </c>
      <c r="B206" s="77"/>
      <c r="C206" s="78"/>
      <c r="D206" s="79"/>
      <c r="E206" s="79"/>
      <c r="F206" s="79"/>
      <c r="G206" s="79"/>
      <c r="H206" s="79"/>
      <c r="I206" s="99"/>
      <c r="J206" s="80"/>
      <c r="K206" s="203"/>
      <c r="L206" s="206"/>
      <c r="M206" s="177" t="str">
        <f t="shared" si="17"/>
        <v/>
      </c>
      <c r="P206" s="236"/>
    </row>
    <row r="207" spans="1:16" ht="41.1" hidden="1" customHeight="1" x14ac:dyDescent="0.3">
      <c r="A207" s="53">
        <v>128</v>
      </c>
      <c r="B207" s="77"/>
      <c r="C207" s="78"/>
      <c r="D207" s="79"/>
      <c r="E207" s="79"/>
      <c r="F207" s="79"/>
      <c r="G207" s="79"/>
      <c r="H207" s="79"/>
      <c r="I207" s="99"/>
      <c r="J207" s="80"/>
      <c r="K207" s="203"/>
      <c r="L207" s="206"/>
      <c r="M207" s="177" t="str">
        <f t="shared" si="17"/>
        <v/>
      </c>
      <c r="P207" s="236"/>
    </row>
    <row r="208" spans="1:16" ht="41.1" hidden="1" customHeight="1" x14ac:dyDescent="0.3">
      <c r="A208" s="53">
        <v>129</v>
      </c>
      <c r="B208" s="77"/>
      <c r="C208" s="78"/>
      <c r="D208" s="79"/>
      <c r="E208" s="79"/>
      <c r="F208" s="79"/>
      <c r="G208" s="79"/>
      <c r="H208" s="79"/>
      <c r="I208" s="99"/>
      <c r="J208" s="80"/>
      <c r="K208" s="203"/>
      <c r="L208" s="206"/>
      <c r="M208" s="177" t="str">
        <f t="shared" si="17"/>
        <v/>
      </c>
      <c r="P208" s="236"/>
    </row>
    <row r="209" spans="1:16" ht="41.1" hidden="1" customHeight="1" x14ac:dyDescent="0.3">
      <c r="A209" s="53">
        <v>130</v>
      </c>
      <c r="B209" s="77"/>
      <c r="C209" s="78"/>
      <c r="D209" s="79"/>
      <c r="E209" s="79"/>
      <c r="F209" s="79"/>
      <c r="G209" s="79"/>
      <c r="H209" s="79"/>
      <c r="I209" s="99"/>
      <c r="J209" s="80"/>
      <c r="K209" s="203"/>
      <c r="L209" s="206"/>
      <c r="M209" s="177" t="str">
        <f t="shared" si="17"/>
        <v/>
      </c>
      <c r="P209" s="236"/>
    </row>
    <row r="210" spans="1:16" ht="41.1" hidden="1" customHeight="1" x14ac:dyDescent="0.3">
      <c r="A210" s="53">
        <v>131</v>
      </c>
      <c r="B210" s="77"/>
      <c r="C210" s="78"/>
      <c r="D210" s="79"/>
      <c r="E210" s="79"/>
      <c r="F210" s="79"/>
      <c r="G210" s="79"/>
      <c r="H210" s="79"/>
      <c r="I210" s="99"/>
      <c r="J210" s="80"/>
      <c r="K210" s="203"/>
      <c r="L210" s="206"/>
      <c r="M210" s="177" t="str">
        <f>IF(AND(K210&gt;0,L210=""),"KDV Dahil Tutar Yazılmalıdır.","")</f>
        <v/>
      </c>
    </row>
    <row r="211" spans="1:16" ht="41.1" hidden="1" customHeight="1" x14ac:dyDescent="0.3">
      <c r="A211" s="53">
        <v>132</v>
      </c>
      <c r="B211" s="77"/>
      <c r="C211" s="78"/>
      <c r="D211" s="79"/>
      <c r="E211" s="79"/>
      <c r="F211" s="79"/>
      <c r="G211" s="79"/>
      <c r="H211" s="79"/>
      <c r="I211" s="99"/>
      <c r="J211" s="80"/>
      <c r="K211" s="203"/>
      <c r="L211" s="206"/>
      <c r="M211" s="177" t="str">
        <f t="shared" ref="M211:M219" si="18">IF(AND(K211&gt;0,L211=""),"KDV Dahil Tutar Yazılmalıdır.","")</f>
        <v/>
      </c>
      <c r="P211" s="236"/>
    </row>
    <row r="212" spans="1:16" ht="41.1" hidden="1" customHeight="1" x14ac:dyDescent="0.3">
      <c r="A212" s="53">
        <v>133</v>
      </c>
      <c r="B212" s="77"/>
      <c r="C212" s="78"/>
      <c r="D212" s="79"/>
      <c r="E212" s="79"/>
      <c r="F212" s="79"/>
      <c r="G212" s="79"/>
      <c r="H212" s="79"/>
      <c r="I212" s="99"/>
      <c r="J212" s="80"/>
      <c r="K212" s="203"/>
      <c r="L212" s="206"/>
      <c r="M212" s="177" t="str">
        <f t="shared" si="18"/>
        <v/>
      </c>
      <c r="P212" s="236"/>
    </row>
    <row r="213" spans="1:16" ht="41.1" hidden="1" customHeight="1" x14ac:dyDescent="0.3">
      <c r="A213" s="53">
        <v>134</v>
      </c>
      <c r="B213" s="77"/>
      <c r="C213" s="78"/>
      <c r="D213" s="79"/>
      <c r="E213" s="79"/>
      <c r="F213" s="79"/>
      <c r="G213" s="79"/>
      <c r="H213" s="79"/>
      <c r="I213" s="99"/>
      <c r="J213" s="80"/>
      <c r="K213" s="203"/>
      <c r="L213" s="206"/>
      <c r="M213" s="177" t="str">
        <f t="shared" si="18"/>
        <v/>
      </c>
      <c r="P213" s="236"/>
    </row>
    <row r="214" spans="1:16" ht="41.1" hidden="1" customHeight="1" x14ac:dyDescent="0.3">
      <c r="A214" s="53">
        <v>135</v>
      </c>
      <c r="B214" s="77"/>
      <c r="C214" s="78"/>
      <c r="D214" s="79"/>
      <c r="E214" s="79"/>
      <c r="F214" s="79"/>
      <c r="G214" s="79"/>
      <c r="H214" s="79"/>
      <c r="I214" s="99"/>
      <c r="J214" s="80"/>
      <c r="K214" s="203"/>
      <c r="L214" s="206"/>
      <c r="M214" s="177" t="str">
        <f t="shared" si="18"/>
        <v/>
      </c>
      <c r="P214" s="236"/>
    </row>
    <row r="215" spans="1:16" ht="41.1" hidden="1" customHeight="1" x14ac:dyDescent="0.3">
      <c r="A215" s="53">
        <v>136</v>
      </c>
      <c r="B215" s="77"/>
      <c r="C215" s="78"/>
      <c r="D215" s="79"/>
      <c r="E215" s="79"/>
      <c r="F215" s="79"/>
      <c r="G215" s="79"/>
      <c r="H215" s="79"/>
      <c r="I215" s="99"/>
      <c r="J215" s="80"/>
      <c r="K215" s="203"/>
      <c r="L215" s="206"/>
      <c r="M215" s="177" t="str">
        <f t="shared" si="18"/>
        <v/>
      </c>
      <c r="P215" s="236"/>
    </row>
    <row r="216" spans="1:16" ht="41.1" hidden="1" customHeight="1" x14ac:dyDescent="0.3">
      <c r="A216" s="53">
        <v>137</v>
      </c>
      <c r="B216" s="77"/>
      <c r="C216" s="78"/>
      <c r="D216" s="79"/>
      <c r="E216" s="79"/>
      <c r="F216" s="79"/>
      <c r="G216" s="79"/>
      <c r="H216" s="79"/>
      <c r="I216" s="99"/>
      <c r="J216" s="80"/>
      <c r="K216" s="203"/>
      <c r="L216" s="206"/>
      <c r="M216" s="177" t="str">
        <f t="shared" si="18"/>
        <v/>
      </c>
      <c r="P216" s="236"/>
    </row>
    <row r="217" spans="1:16" ht="41.1" hidden="1" customHeight="1" x14ac:dyDescent="0.3">
      <c r="A217" s="53">
        <v>138</v>
      </c>
      <c r="B217" s="77"/>
      <c r="C217" s="78"/>
      <c r="D217" s="79"/>
      <c r="E217" s="79"/>
      <c r="F217" s="79"/>
      <c r="G217" s="79"/>
      <c r="H217" s="79"/>
      <c r="I217" s="99"/>
      <c r="J217" s="80"/>
      <c r="K217" s="203"/>
      <c r="L217" s="206"/>
      <c r="M217" s="177" t="str">
        <f t="shared" si="18"/>
        <v/>
      </c>
      <c r="P217" s="236"/>
    </row>
    <row r="218" spans="1:16" ht="41.1" hidden="1" customHeight="1" x14ac:dyDescent="0.3">
      <c r="A218" s="53">
        <v>139</v>
      </c>
      <c r="B218" s="77"/>
      <c r="C218" s="78"/>
      <c r="D218" s="79"/>
      <c r="E218" s="79"/>
      <c r="F218" s="79"/>
      <c r="G218" s="79"/>
      <c r="H218" s="79"/>
      <c r="I218" s="99"/>
      <c r="J218" s="80"/>
      <c r="K218" s="203"/>
      <c r="L218" s="206"/>
      <c r="M218" s="177" t="str">
        <f t="shared" si="18"/>
        <v/>
      </c>
      <c r="P218" s="236"/>
    </row>
    <row r="219" spans="1:16" ht="41.1" hidden="1" customHeight="1" thickBot="1" x14ac:dyDescent="0.35">
      <c r="A219" s="81">
        <v>140</v>
      </c>
      <c r="B219" s="221"/>
      <c r="C219" s="82"/>
      <c r="D219" s="83"/>
      <c r="E219" s="83"/>
      <c r="F219" s="83"/>
      <c r="G219" s="83"/>
      <c r="H219" s="83"/>
      <c r="I219" s="198"/>
      <c r="J219" s="84"/>
      <c r="K219" s="207"/>
      <c r="L219" s="208"/>
      <c r="M219" s="177" t="str">
        <f t="shared" si="18"/>
        <v/>
      </c>
      <c r="P219" s="236"/>
    </row>
    <row r="220" spans="1:16" ht="23.95" hidden="1" customHeight="1" thickBot="1" x14ac:dyDescent="0.35">
      <c r="J220" s="88" t="s">
        <v>51</v>
      </c>
      <c r="K220" s="218">
        <f>SUM(K200:K219)+K188</f>
        <v>0</v>
      </c>
      <c r="L220" s="218">
        <f>SUM(L200:L219)+L188</f>
        <v>0</v>
      </c>
      <c r="N220" s="118">
        <f>IF(COUNTA(B200:H218)&gt;0,1,0)</f>
        <v>0</v>
      </c>
    </row>
    <row r="221" spans="1:16" hidden="1" x14ac:dyDescent="0.3">
      <c r="A221" s="51" t="s">
        <v>92</v>
      </c>
    </row>
    <row r="222" spans="1:16" hidden="1" x14ac:dyDescent="0.3"/>
    <row r="223" spans="1:16" hidden="1" x14ac:dyDescent="0.3">
      <c r="B223" s="51" t="s">
        <v>46</v>
      </c>
      <c r="D223" s="51" t="s">
        <v>47</v>
      </c>
      <c r="E223" s="51" t="s">
        <v>48</v>
      </c>
      <c r="F223" s="51" t="s">
        <v>50</v>
      </c>
    </row>
    <row r="224" spans="1:16" hidden="1" x14ac:dyDescent="0.3">
      <c r="E224" s="51" t="s">
        <v>49</v>
      </c>
    </row>
    <row r="225" spans="1:16" hidden="1" x14ac:dyDescent="0.3">
      <c r="A225" s="454" t="s">
        <v>97</v>
      </c>
      <c r="B225" s="454"/>
      <c r="C225" s="454"/>
      <c r="D225" s="454"/>
      <c r="E225" s="454"/>
      <c r="F225" s="454"/>
      <c r="G225" s="454"/>
      <c r="H225" s="454"/>
      <c r="I225" s="454"/>
      <c r="J225" s="454"/>
      <c r="K225" s="454"/>
      <c r="L225" s="454"/>
    </row>
    <row r="226" spans="1:16" hidden="1" x14ac:dyDescent="0.3">
      <c r="A226" s="372" t="str">
        <f>IF(Yil&gt;0,CONCATENATE(Yil," yılına aittir."),"")</f>
        <v/>
      </c>
      <c r="B226" s="372"/>
      <c r="C226" s="372"/>
      <c r="D226" s="372"/>
      <c r="E226" s="372"/>
      <c r="F226" s="372"/>
      <c r="G226" s="372"/>
      <c r="H226" s="372"/>
      <c r="I226" s="372"/>
      <c r="J226" s="372"/>
      <c r="K226" s="372"/>
      <c r="L226" s="372"/>
    </row>
    <row r="227" spans="1:16" ht="16" hidden="1" customHeight="1" thickBot="1" x14ac:dyDescent="0.35">
      <c r="A227" s="455" t="s">
        <v>98</v>
      </c>
      <c r="B227" s="455"/>
      <c r="C227" s="455"/>
      <c r="D227" s="455"/>
      <c r="E227" s="455"/>
      <c r="F227" s="455"/>
      <c r="G227" s="455"/>
      <c r="H227" s="455"/>
      <c r="I227" s="455"/>
      <c r="J227" s="455"/>
      <c r="K227" s="455"/>
      <c r="L227" s="455"/>
    </row>
    <row r="228" spans="1:16" ht="31.6" hidden="1" customHeight="1" thickBot="1" x14ac:dyDescent="0.35">
      <c r="A228" s="456" t="s">
        <v>1</v>
      </c>
      <c r="B228" s="457"/>
      <c r="C228" s="444" t="str">
        <f>IF(ProjeNo&gt;0,ProjeNo,"")</f>
        <v/>
      </c>
      <c r="D228" s="445"/>
      <c r="E228" s="445"/>
      <c r="F228" s="445"/>
      <c r="G228" s="445"/>
      <c r="H228" s="445"/>
      <c r="I228" s="445"/>
      <c r="J228" s="445"/>
      <c r="K228" s="445"/>
      <c r="L228" s="446"/>
    </row>
    <row r="229" spans="1:16" ht="31.6" hidden="1" customHeight="1" thickBot="1" x14ac:dyDescent="0.35">
      <c r="A229" s="458" t="s">
        <v>12</v>
      </c>
      <c r="B229" s="459"/>
      <c r="C229" s="447" t="str">
        <f>IF(ProjeAdi&gt;0,ProjeAdi,"")</f>
        <v/>
      </c>
      <c r="D229" s="448"/>
      <c r="E229" s="448"/>
      <c r="F229" s="448"/>
      <c r="G229" s="448"/>
      <c r="H229" s="448"/>
      <c r="I229" s="448"/>
      <c r="J229" s="448"/>
      <c r="K229" s="448"/>
      <c r="L229" s="449"/>
    </row>
    <row r="230" spans="1:16" s="72" customFormat="1" ht="37.049999999999997" hidden="1" customHeight="1" thickBot="1" x14ac:dyDescent="0.35">
      <c r="A230" s="442" t="s">
        <v>7</v>
      </c>
      <c r="B230" s="442" t="s">
        <v>141</v>
      </c>
      <c r="C230" s="442" t="s">
        <v>157</v>
      </c>
      <c r="D230" s="442" t="s">
        <v>8</v>
      </c>
      <c r="E230" s="442" t="s">
        <v>180</v>
      </c>
      <c r="F230" s="442" t="s">
        <v>103</v>
      </c>
      <c r="G230" s="442" t="s">
        <v>104</v>
      </c>
      <c r="H230" s="442" t="s">
        <v>181</v>
      </c>
      <c r="I230" s="450" t="s">
        <v>99</v>
      </c>
      <c r="J230" s="452" t="s">
        <v>100</v>
      </c>
      <c r="K230" s="102" t="s">
        <v>101</v>
      </c>
      <c r="L230" s="102" t="s">
        <v>101</v>
      </c>
      <c r="M230" s="17"/>
      <c r="P230" s="235"/>
    </row>
    <row r="231" spans="1:16" ht="18" hidden="1" customHeight="1" thickBot="1" x14ac:dyDescent="0.35">
      <c r="A231" s="443"/>
      <c r="B231" s="443"/>
      <c r="C231" s="443"/>
      <c r="D231" s="443"/>
      <c r="E231" s="443"/>
      <c r="F231" s="443"/>
      <c r="G231" s="443"/>
      <c r="H231" s="443"/>
      <c r="I231" s="451"/>
      <c r="J231" s="453"/>
      <c r="K231" s="102" t="s">
        <v>102</v>
      </c>
      <c r="L231" s="102" t="s">
        <v>105</v>
      </c>
    </row>
    <row r="232" spans="1:16" ht="41.1" hidden="1" customHeight="1" x14ac:dyDescent="0.3">
      <c r="A232" s="52">
        <v>141</v>
      </c>
      <c r="B232" s="73"/>
      <c r="C232" s="74"/>
      <c r="D232" s="75"/>
      <c r="E232" s="75"/>
      <c r="F232" s="75"/>
      <c r="G232" s="75"/>
      <c r="H232" s="75"/>
      <c r="I232" s="197"/>
      <c r="J232" s="76"/>
      <c r="K232" s="204"/>
      <c r="L232" s="205"/>
      <c r="M232" s="177" t="str">
        <f>IF(AND(K232&gt;0,L232=""),"KDV Dahil Tutar Yazılmalıdır.","")</f>
        <v/>
      </c>
    </row>
    <row r="233" spans="1:16" ht="41.1" hidden="1" customHeight="1" x14ac:dyDescent="0.3">
      <c r="A233" s="53">
        <v>142</v>
      </c>
      <c r="B233" s="77"/>
      <c r="C233" s="78"/>
      <c r="D233" s="79"/>
      <c r="E233" s="79"/>
      <c r="F233" s="79"/>
      <c r="G233" s="79"/>
      <c r="H233" s="79"/>
      <c r="I233" s="99"/>
      <c r="J233" s="80"/>
      <c r="K233" s="203"/>
      <c r="L233" s="206"/>
      <c r="M233" s="177" t="str">
        <f t="shared" ref="M233:M241" si="19">IF(AND(K233&gt;0,L233=""),"KDV Dahil Tutar Yazılmalıdır.","")</f>
        <v/>
      </c>
      <c r="P233" s="236"/>
    </row>
    <row r="234" spans="1:16" ht="41.1" hidden="1" customHeight="1" x14ac:dyDescent="0.3">
      <c r="A234" s="53">
        <v>143</v>
      </c>
      <c r="B234" s="77"/>
      <c r="C234" s="78"/>
      <c r="D234" s="79"/>
      <c r="E234" s="79"/>
      <c r="F234" s="79"/>
      <c r="G234" s="79"/>
      <c r="H234" s="79"/>
      <c r="I234" s="99"/>
      <c r="J234" s="80"/>
      <c r="K234" s="203"/>
      <c r="L234" s="206"/>
      <c r="M234" s="177" t="str">
        <f t="shared" si="19"/>
        <v/>
      </c>
      <c r="P234" s="236"/>
    </row>
    <row r="235" spans="1:16" ht="41.1" hidden="1" customHeight="1" x14ac:dyDescent="0.3">
      <c r="A235" s="53">
        <v>144</v>
      </c>
      <c r="B235" s="77"/>
      <c r="C235" s="78"/>
      <c r="D235" s="79"/>
      <c r="E235" s="79"/>
      <c r="F235" s="79"/>
      <c r="G235" s="79"/>
      <c r="H235" s="79"/>
      <c r="I235" s="99"/>
      <c r="J235" s="80"/>
      <c r="K235" s="203"/>
      <c r="L235" s="206"/>
      <c r="M235" s="177" t="str">
        <f t="shared" si="19"/>
        <v/>
      </c>
      <c r="P235" s="236"/>
    </row>
    <row r="236" spans="1:16" ht="41.1" hidden="1" customHeight="1" x14ac:dyDescent="0.3">
      <c r="A236" s="53">
        <v>145</v>
      </c>
      <c r="B236" s="77"/>
      <c r="C236" s="78"/>
      <c r="D236" s="79"/>
      <c r="E236" s="79"/>
      <c r="F236" s="79"/>
      <c r="G236" s="79"/>
      <c r="H236" s="79"/>
      <c r="I236" s="99"/>
      <c r="J236" s="80"/>
      <c r="K236" s="203"/>
      <c r="L236" s="206"/>
      <c r="M236" s="177" t="str">
        <f t="shared" si="19"/>
        <v/>
      </c>
      <c r="P236" s="236"/>
    </row>
    <row r="237" spans="1:16" ht="41.1" hidden="1" customHeight="1" x14ac:dyDescent="0.3">
      <c r="A237" s="53">
        <v>146</v>
      </c>
      <c r="B237" s="77"/>
      <c r="C237" s="78"/>
      <c r="D237" s="79"/>
      <c r="E237" s="79"/>
      <c r="F237" s="79"/>
      <c r="G237" s="79"/>
      <c r="H237" s="79"/>
      <c r="I237" s="99"/>
      <c r="J237" s="80"/>
      <c r="K237" s="203"/>
      <c r="L237" s="206"/>
      <c r="M237" s="177" t="str">
        <f t="shared" si="19"/>
        <v/>
      </c>
      <c r="P237" s="236"/>
    </row>
    <row r="238" spans="1:16" ht="41.1" hidden="1" customHeight="1" x14ac:dyDescent="0.3">
      <c r="A238" s="53">
        <v>147</v>
      </c>
      <c r="B238" s="77"/>
      <c r="C238" s="78"/>
      <c r="D238" s="79"/>
      <c r="E238" s="79"/>
      <c r="F238" s="79"/>
      <c r="G238" s="79"/>
      <c r="H238" s="79"/>
      <c r="I238" s="99"/>
      <c r="J238" s="80"/>
      <c r="K238" s="203"/>
      <c r="L238" s="206"/>
      <c r="M238" s="177" t="str">
        <f t="shared" si="19"/>
        <v/>
      </c>
      <c r="P238" s="236"/>
    </row>
    <row r="239" spans="1:16" ht="41.1" hidden="1" customHeight="1" x14ac:dyDescent="0.3">
      <c r="A239" s="53">
        <v>148</v>
      </c>
      <c r="B239" s="77"/>
      <c r="C239" s="78"/>
      <c r="D239" s="79"/>
      <c r="E239" s="79"/>
      <c r="F239" s="79"/>
      <c r="G239" s="79"/>
      <c r="H239" s="79"/>
      <c r="I239" s="99"/>
      <c r="J239" s="80"/>
      <c r="K239" s="203"/>
      <c r="L239" s="206"/>
      <c r="M239" s="177" t="str">
        <f t="shared" si="19"/>
        <v/>
      </c>
      <c r="P239" s="236"/>
    </row>
    <row r="240" spans="1:16" ht="41.1" hidden="1" customHeight="1" x14ac:dyDescent="0.3">
      <c r="A240" s="53">
        <v>149</v>
      </c>
      <c r="B240" s="77"/>
      <c r="C240" s="78"/>
      <c r="D240" s="79"/>
      <c r="E240" s="79"/>
      <c r="F240" s="79"/>
      <c r="G240" s="79"/>
      <c r="H240" s="79"/>
      <c r="I240" s="99"/>
      <c r="J240" s="80"/>
      <c r="K240" s="203"/>
      <c r="L240" s="206"/>
      <c r="M240" s="177" t="str">
        <f t="shared" si="19"/>
        <v/>
      </c>
      <c r="P240" s="236"/>
    </row>
    <row r="241" spans="1:16" ht="41.1" hidden="1" customHeight="1" x14ac:dyDescent="0.3">
      <c r="A241" s="53">
        <v>150</v>
      </c>
      <c r="B241" s="77"/>
      <c r="C241" s="78"/>
      <c r="D241" s="79"/>
      <c r="E241" s="79"/>
      <c r="F241" s="79"/>
      <c r="G241" s="79"/>
      <c r="H241" s="79"/>
      <c r="I241" s="99"/>
      <c r="J241" s="80"/>
      <c r="K241" s="203"/>
      <c r="L241" s="206"/>
      <c r="M241" s="177" t="str">
        <f t="shared" si="19"/>
        <v/>
      </c>
      <c r="P241" s="236"/>
    </row>
    <row r="242" spans="1:16" ht="41.1" hidden="1" customHeight="1" x14ac:dyDescent="0.3">
      <c r="A242" s="53">
        <v>151</v>
      </c>
      <c r="B242" s="77"/>
      <c r="C242" s="78"/>
      <c r="D242" s="79"/>
      <c r="E242" s="79"/>
      <c r="F242" s="79"/>
      <c r="G242" s="79"/>
      <c r="H242" s="79"/>
      <c r="I242" s="99"/>
      <c r="J242" s="80"/>
      <c r="K242" s="203"/>
      <c r="L242" s="206"/>
      <c r="M242" s="177" t="str">
        <f>IF(AND(K242&gt;0,L242=""),"KDV Dahil Tutar Yazılmalıdır.","")</f>
        <v/>
      </c>
    </row>
    <row r="243" spans="1:16" ht="41.1" hidden="1" customHeight="1" x14ac:dyDescent="0.3">
      <c r="A243" s="53">
        <v>152</v>
      </c>
      <c r="B243" s="77"/>
      <c r="C243" s="78"/>
      <c r="D243" s="79"/>
      <c r="E243" s="79"/>
      <c r="F243" s="79"/>
      <c r="G243" s="79"/>
      <c r="H243" s="79"/>
      <c r="I243" s="99"/>
      <c r="J243" s="80"/>
      <c r="K243" s="203"/>
      <c r="L243" s="206"/>
      <c r="M243" s="177" t="str">
        <f t="shared" ref="M243:M251" si="20">IF(AND(K243&gt;0,L243=""),"KDV Dahil Tutar Yazılmalıdır.","")</f>
        <v/>
      </c>
      <c r="P243" s="236"/>
    </row>
    <row r="244" spans="1:16" ht="41.1" hidden="1" customHeight="1" x14ac:dyDescent="0.3">
      <c r="A244" s="53">
        <v>153</v>
      </c>
      <c r="B244" s="77"/>
      <c r="C244" s="78"/>
      <c r="D244" s="79"/>
      <c r="E244" s="79"/>
      <c r="F244" s="79"/>
      <c r="G244" s="79"/>
      <c r="H244" s="79"/>
      <c r="I244" s="99"/>
      <c r="J244" s="80"/>
      <c r="K244" s="203"/>
      <c r="L244" s="206"/>
      <c r="M244" s="177" t="str">
        <f t="shared" si="20"/>
        <v/>
      </c>
      <c r="P244" s="236"/>
    </row>
    <row r="245" spans="1:16" ht="41.1" hidden="1" customHeight="1" x14ac:dyDescent="0.3">
      <c r="A245" s="53">
        <v>154</v>
      </c>
      <c r="B245" s="77"/>
      <c r="C245" s="78"/>
      <c r="D245" s="79"/>
      <c r="E245" s="79"/>
      <c r="F245" s="79"/>
      <c r="G245" s="79"/>
      <c r="H245" s="79"/>
      <c r="I245" s="99"/>
      <c r="J245" s="80"/>
      <c r="K245" s="203"/>
      <c r="L245" s="206"/>
      <c r="M245" s="177" t="str">
        <f t="shared" si="20"/>
        <v/>
      </c>
      <c r="P245" s="236"/>
    </row>
    <row r="246" spans="1:16" ht="41.1" hidden="1" customHeight="1" x14ac:dyDescent="0.3">
      <c r="A246" s="53">
        <v>155</v>
      </c>
      <c r="B246" s="77"/>
      <c r="C246" s="78"/>
      <c r="D246" s="79"/>
      <c r="E246" s="79"/>
      <c r="F246" s="79"/>
      <c r="G246" s="79"/>
      <c r="H246" s="79"/>
      <c r="I246" s="99"/>
      <c r="J246" s="80"/>
      <c r="K246" s="203"/>
      <c r="L246" s="206"/>
      <c r="M246" s="177" t="str">
        <f t="shared" si="20"/>
        <v/>
      </c>
      <c r="P246" s="236"/>
    </row>
    <row r="247" spans="1:16" ht="41.1" hidden="1" customHeight="1" x14ac:dyDescent="0.3">
      <c r="A247" s="53">
        <v>156</v>
      </c>
      <c r="B247" s="77"/>
      <c r="C247" s="78"/>
      <c r="D247" s="79"/>
      <c r="E247" s="79"/>
      <c r="F247" s="79"/>
      <c r="G247" s="79"/>
      <c r="H247" s="79"/>
      <c r="I247" s="99"/>
      <c r="J247" s="80"/>
      <c r="K247" s="203"/>
      <c r="L247" s="206"/>
      <c r="M247" s="177" t="str">
        <f t="shared" si="20"/>
        <v/>
      </c>
      <c r="P247" s="236"/>
    </row>
    <row r="248" spans="1:16" ht="41.1" hidden="1" customHeight="1" x14ac:dyDescent="0.3">
      <c r="A248" s="53">
        <v>157</v>
      </c>
      <c r="B248" s="77"/>
      <c r="C248" s="78"/>
      <c r="D248" s="79"/>
      <c r="E248" s="79"/>
      <c r="F248" s="79"/>
      <c r="G248" s="79"/>
      <c r="H248" s="79"/>
      <c r="I248" s="99"/>
      <c r="J248" s="80"/>
      <c r="K248" s="203"/>
      <c r="L248" s="206"/>
      <c r="M248" s="177" t="str">
        <f t="shared" si="20"/>
        <v/>
      </c>
      <c r="P248" s="236"/>
    </row>
    <row r="249" spans="1:16" ht="41.1" hidden="1" customHeight="1" x14ac:dyDescent="0.3">
      <c r="A249" s="53">
        <v>158</v>
      </c>
      <c r="B249" s="77"/>
      <c r="C249" s="78"/>
      <c r="D249" s="79"/>
      <c r="E249" s="79"/>
      <c r="F249" s="79"/>
      <c r="G249" s="79"/>
      <c r="H249" s="79"/>
      <c r="I249" s="99"/>
      <c r="J249" s="80"/>
      <c r="K249" s="203"/>
      <c r="L249" s="206"/>
      <c r="M249" s="177" t="str">
        <f t="shared" si="20"/>
        <v/>
      </c>
      <c r="P249" s="236"/>
    </row>
    <row r="250" spans="1:16" ht="41.1" hidden="1" customHeight="1" x14ac:dyDescent="0.3">
      <c r="A250" s="53">
        <v>159</v>
      </c>
      <c r="B250" s="77"/>
      <c r="C250" s="78"/>
      <c r="D250" s="79"/>
      <c r="E250" s="79"/>
      <c r="F250" s="79"/>
      <c r="G250" s="79"/>
      <c r="H250" s="79"/>
      <c r="I250" s="99"/>
      <c r="J250" s="80"/>
      <c r="K250" s="203"/>
      <c r="L250" s="206"/>
      <c r="M250" s="177" t="str">
        <f t="shared" si="20"/>
        <v/>
      </c>
      <c r="P250" s="236"/>
    </row>
    <row r="251" spans="1:16" ht="41.1" hidden="1" customHeight="1" thickBot="1" x14ac:dyDescent="0.35">
      <c r="A251" s="81">
        <v>160</v>
      </c>
      <c r="B251" s="221"/>
      <c r="C251" s="82"/>
      <c r="D251" s="83"/>
      <c r="E251" s="83"/>
      <c r="F251" s="83"/>
      <c r="G251" s="83"/>
      <c r="H251" s="83"/>
      <c r="I251" s="198"/>
      <c r="J251" s="84"/>
      <c r="K251" s="207"/>
      <c r="L251" s="208"/>
      <c r="M251" s="177" t="str">
        <f t="shared" si="20"/>
        <v/>
      </c>
      <c r="P251" s="236"/>
    </row>
    <row r="252" spans="1:16" ht="23.95" hidden="1" customHeight="1" thickBot="1" x14ac:dyDescent="0.35">
      <c r="J252" s="88" t="s">
        <v>51</v>
      </c>
      <c r="K252" s="218">
        <f>SUM(K232:K251)+K220</f>
        <v>0</v>
      </c>
      <c r="L252" s="218">
        <f>SUM(L232:L251)+L220</f>
        <v>0</v>
      </c>
      <c r="N252" s="118">
        <f>IF(COUNTA(B232:H250)&gt;0,1,0)</f>
        <v>0</v>
      </c>
    </row>
    <row r="253" spans="1:16" hidden="1" x14ac:dyDescent="0.3">
      <c r="A253" s="51" t="s">
        <v>92</v>
      </c>
    </row>
    <row r="254" spans="1:16" hidden="1" x14ac:dyDescent="0.3"/>
    <row r="255" spans="1:16" hidden="1" x14ac:dyDescent="0.3">
      <c r="B255" s="51" t="s">
        <v>46</v>
      </c>
      <c r="D255" s="51" t="s">
        <v>47</v>
      </c>
      <c r="E255" s="51" t="s">
        <v>48</v>
      </c>
      <c r="F255" s="51" t="s">
        <v>50</v>
      </c>
    </row>
    <row r="256" spans="1:16" hidden="1" x14ac:dyDescent="0.3">
      <c r="E256" s="51" t="s">
        <v>49</v>
      </c>
    </row>
    <row r="257" spans="1:16" hidden="1" x14ac:dyDescent="0.3">
      <c r="A257" s="454" t="s">
        <v>97</v>
      </c>
      <c r="B257" s="454"/>
      <c r="C257" s="454"/>
      <c r="D257" s="454"/>
      <c r="E257" s="454"/>
      <c r="F257" s="454"/>
      <c r="G257" s="454"/>
      <c r="H257" s="454"/>
      <c r="I257" s="454"/>
      <c r="J257" s="454"/>
      <c r="K257" s="454"/>
      <c r="L257" s="454"/>
    </row>
    <row r="258" spans="1:16" hidden="1" x14ac:dyDescent="0.3">
      <c r="A258" s="372" t="str">
        <f>IF(Yil&gt;0,CONCATENATE(Yil," yılına aittir."),"")</f>
        <v/>
      </c>
      <c r="B258" s="372"/>
      <c r="C258" s="372"/>
      <c r="D258" s="372"/>
      <c r="E258" s="372"/>
      <c r="F258" s="372"/>
      <c r="G258" s="372"/>
      <c r="H258" s="372"/>
      <c r="I258" s="372"/>
      <c r="J258" s="372"/>
      <c r="K258" s="372"/>
      <c r="L258" s="372"/>
    </row>
    <row r="259" spans="1:16" ht="16" hidden="1" customHeight="1" thickBot="1" x14ac:dyDescent="0.35">
      <c r="A259" s="455" t="s">
        <v>98</v>
      </c>
      <c r="B259" s="455"/>
      <c r="C259" s="455"/>
      <c r="D259" s="455"/>
      <c r="E259" s="455"/>
      <c r="F259" s="455"/>
      <c r="G259" s="455"/>
      <c r="H259" s="455"/>
      <c r="I259" s="455"/>
      <c r="J259" s="455"/>
      <c r="K259" s="455"/>
      <c r="L259" s="455"/>
    </row>
    <row r="260" spans="1:16" ht="31.6" hidden="1" customHeight="1" thickBot="1" x14ac:dyDescent="0.35">
      <c r="A260" s="456" t="s">
        <v>1</v>
      </c>
      <c r="B260" s="457"/>
      <c r="C260" s="444" t="str">
        <f>IF(ProjeNo&gt;0,ProjeNo,"")</f>
        <v/>
      </c>
      <c r="D260" s="445"/>
      <c r="E260" s="445"/>
      <c r="F260" s="445"/>
      <c r="G260" s="445"/>
      <c r="H260" s="445"/>
      <c r="I260" s="445"/>
      <c r="J260" s="445"/>
      <c r="K260" s="445"/>
      <c r="L260" s="446"/>
    </row>
    <row r="261" spans="1:16" ht="31.6" hidden="1" customHeight="1" thickBot="1" x14ac:dyDescent="0.35">
      <c r="A261" s="458" t="s">
        <v>12</v>
      </c>
      <c r="B261" s="459"/>
      <c r="C261" s="447" t="str">
        <f>IF(ProjeAdi&gt;0,ProjeAdi,"")</f>
        <v/>
      </c>
      <c r="D261" s="448"/>
      <c r="E261" s="448"/>
      <c r="F261" s="448"/>
      <c r="G261" s="448"/>
      <c r="H261" s="448"/>
      <c r="I261" s="448"/>
      <c r="J261" s="448"/>
      <c r="K261" s="448"/>
      <c r="L261" s="449"/>
    </row>
    <row r="262" spans="1:16" s="72" customFormat="1" ht="37.049999999999997" hidden="1" customHeight="1" thickBot="1" x14ac:dyDescent="0.35">
      <c r="A262" s="442" t="s">
        <v>7</v>
      </c>
      <c r="B262" s="442" t="s">
        <v>141</v>
      </c>
      <c r="C262" s="442" t="s">
        <v>157</v>
      </c>
      <c r="D262" s="442" t="s">
        <v>8</v>
      </c>
      <c r="E262" s="442" t="s">
        <v>180</v>
      </c>
      <c r="F262" s="442" t="s">
        <v>103</v>
      </c>
      <c r="G262" s="442" t="s">
        <v>104</v>
      </c>
      <c r="H262" s="442" t="s">
        <v>181</v>
      </c>
      <c r="I262" s="450" t="s">
        <v>99</v>
      </c>
      <c r="J262" s="452" t="s">
        <v>100</v>
      </c>
      <c r="K262" s="102" t="s">
        <v>101</v>
      </c>
      <c r="L262" s="102" t="s">
        <v>101</v>
      </c>
      <c r="M262" s="17"/>
      <c r="P262" s="235"/>
    </row>
    <row r="263" spans="1:16" ht="18" hidden="1" customHeight="1" thickBot="1" x14ac:dyDescent="0.35">
      <c r="A263" s="443"/>
      <c r="B263" s="443"/>
      <c r="C263" s="443"/>
      <c r="D263" s="443"/>
      <c r="E263" s="443"/>
      <c r="F263" s="443"/>
      <c r="G263" s="443"/>
      <c r="H263" s="443"/>
      <c r="I263" s="451"/>
      <c r="J263" s="453"/>
      <c r="K263" s="102" t="s">
        <v>102</v>
      </c>
      <c r="L263" s="102" t="s">
        <v>105</v>
      </c>
    </row>
    <row r="264" spans="1:16" ht="41.1" hidden="1" customHeight="1" x14ac:dyDescent="0.3">
      <c r="A264" s="52">
        <v>161</v>
      </c>
      <c r="B264" s="73"/>
      <c r="C264" s="74"/>
      <c r="D264" s="75"/>
      <c r="E264" s="75"/>
      <c r="F264" s="75"/>
      <c r="G264" s="75"/>
      <c r="H264" s="75"/>
      <c r="I264" s="197"/>
      <c r="J264" s="76"/>
      <c r="K264" s="204"/>
      <c r="L264" s="205"/>
      <c r="M264" s="177" t="str">
        <f>IF(AND(K264&gt;0,L264=""),"KDV Dahil Tutar Yazılmalıdır.","")</f>
        <v/>
      </c>
    </row>
    <row r="265" spans="1:16" ht="41.1" hidden="1" customHeight="1" x14ac:dyDescent="0.3">
      <c r="A265" s="53">
        <v>162</v>
      </c>
      <c r="B265" s="77"/>
      <c r="C265" s="78"/>
      <c r="D265" s="79"/>
      <c r="E265" s="79"/>
      <c r="F265" s="79"/>
      <c r="G265" s="79"/>
      <c r="H265" s="79"/>
      <c r="I265" s="99"/>
      <c r="J265" s="80"/>
      <c r="K265" s="203"/>
      <c r="L265" s="206"/>
      <c r="M265" s="177" t="str">
        <f t="shared" ref="M265:M273" si="21">IF(AND(K265&gt;0,L265=""),"KDV Dahil Tutar Yazılmalıdır.","")</f>
        <v/>
      </c>
      <c r="P265" s="236"/>
    </row>
    <row r="266" spans="1:16" ht="41.1" hidden="1" customHeight="1" x14ac:dyDescent="0.3">
      <c r="A266" s="53">
        <v>163</v>
      </c>
      <c r="B266" s="77"/>
      <c r="C266" s="78"/>
      <c r="D266" s="79"/>
      <c r="E266" s="79"/>
      <c r="F266" s="79"/>
      <c r="G266" s="79"/>
      <c r="H266" s="79"/>
      <c r="I266" s="99"/>
      <c r="J266" s="80"/>
      <c r="K266" s="203"/>
      <c r="L266" s="206"/>
      <c r="M266" s="177" t="str">
        <f t="shared" si="21"/>
        <v/>
      </c>
      <c r="P266" s="236"/>
    </row>
    <row r="267" spans="1:16" ht="41.1" hidden="1" customHeight="1" x14ac:dyDescent="0.3">
      <c r="A267" s="53">
        <v>164</v>
      </c>
      <c r="B267" s="77"/>
      <c r="C267" s="78"/>
      <c r="D267" s="79"/>
      <c r="E267" s="79"/>
      <c r="F267" s="79"/>
      <c r="G267" s="79"/>
      <c r="H267" s="79"/>
      <c r="I267" s="99"/>
      <c r="J267" s="80"/>
      <c r="K267" s="203"/>
      <c r="L267" s="206"/>
      <c r="M267" s="177" t="str">
        <f t="shared" si="21"/>
        <v/>
      </c>
      <c r="P267" s="236"/>
    </row>
    <row r="268" spans="1:16" ht="41.1" hidden="1" customHeight="1" x14ac:dyDescent="0.3">
      <c r="A268" s="53">
        <v>165</v>
      </c>
      <c r="B268" s="77"/>
      <c r="C268" s="78"/>
      <c r="D268" s="79"/>
      <c r="E268" s="79"/>
      <c r="F268" s="79"/>
      <c r="G268" s="79"/>
      <c r="H268" s="79"/>
      <c r="I268" s="99"/>
      <c r="J268" s="80"/>
      <c r="K268" s="203"/>
      <c r="L268" s="206"/>
      <c r="M268" s="177" t="str">
        <f t="shared" si="21"/>
        <v/>
      </c>
      <c r="P268" s="236"/>
    </row>
    <row r="269" spans="1:16" ht="41.1" hidden="1" customHeight="1" x14ac:dyDescent="0.3">
      <c r="A269" s="53">
        <v>166</v>
      </c>
      <c r="B269" s="77"/>
      <c r="C269" s="78"/>
      <c r="D269" s="79"/>
      <c r="E269" s="79"/>
      <c r="F269" s="79"/>
      <c r="G269" s="79"/>
      <c r="H269" s="79"/>
      <c r="I269" s="99"/>
      <c r="J269" s="80"/>
      <c r="K269" s="203"/>
      <c r="L269" s="206"/>
      <c r="M269" s="177" t="str">
        <f t="shared" si="21"/>
        <v/>
      </c>
      <c r="P269" s="236"/>
    </row>
    <row r="270" spans="1:16" ht="41.1" hidden="1" customHeight="1" x14ac:dyDescent="0.3">
      <c r="A270" s="53">
        <v>167</v>
      </c>
      <c r="B270" s="77"/>
      <c r="C270" s="78"/>
      <c r="D270" s="79"/>
      <c r="E270" s="79"/>
      <c r="F270" s="79"/>
      <c r="G270" s="79"/>
      <c r="H270" s="79"/>
      <c r="I270" s="99"/>
      <c r="J270" s="80"/>
      <c r="K270" s="203"/>
      <c r="L270" s="206"/>
      <c r="M270" s="177" t="str">
        <f t="shared" si="21"/>
        <v/>
      </c>
      <c r="P270" s="236"/>
    </row>
    <row r="271" spans="1:16" ht="41.1" hidden="1" customHeight="1" x14ac:dyDescent="0.3">
      <c r="A271" s="53">
        <v>168</v>
      </c>
      <c r="B271" s="77"/>
      <c r="C271" s="78"/>
      <c r="D271" s="79"/>
      <c r="E271" s="79"/>
      <c r="F271" s="79"/>
      <c r="G271" s="79"/>
      <c r="H271" s="79"/>
      <c r="I271" s="99"/>
      <c r="J271" s="80"/>
      <c r="K271" s="203"/>
      <c r="L271" s="206"/>
      <c r="M271" s="177" t="str">
        <f t="shared" si="21"/>
        <v/>
      </c>
      <c r="P271" s="236"/>
    </row>
    <row r="272" spans="1:16" ht="41.1" hidden="1" customHeight="1" x14ac:dyDescent="0.3">
      <c r="A272" s="53">
        <v>169</v>
      </c>
      <c r="B272" s="77"/>
      <c r="C272" s="78"/>
      <c r="D272" s="79"/>
      <c r="E272" s="79"/>
      <c r="F272" s="79"/>
      <c r="G272" s="79"/>
      <c r="H272" s="79"/>
      <c r="I272" s="99"/>
      <c r="J272" s="80"/>
      <c r="K272" s="203"/>
      <c r="L272" s="206"/>
      <c r="M272" s="177" t="str">
        <f t="shared" si="21"/>
        <v/>
      </c>
      <c r="P272" s="236"/>
    </row>
    <row r="273" spans="1:16" ht="41.1" hidden="1" customHeight="1" x14ac:dyDescent="0.3">
      <c r="A273" s="53">
        <v>170</v>
      </c>
      <c r="B273" s="77"/>
      <c r="C273" s="78"/>
      <c r="D273" s="79"/>
      <c r="E273" s="79"/>
      <c r="F273" s="79"/>
      <c r="G273" s="79"/>
      <c r="H273" s="79"/>
      <c r="I273" s="99"/>
      <c r="J273" s="80"/>
      <c r="K273" s="203"/>
      <c r="L273" s="206"/>
      <c r="M273" s="177" t="str">
        <f t="shared" si="21"/>
        <v/>
      </c>
      <c r="P273" s="236"/>
    </row>
    <row r="274" spans="1:16" ht="41.1" hidden="1" customHeight="1" x14ac:dyDescent="0.3">
      <c r="A274" s="53">
        <v>171</v>
      </c>
      <c r="B274" s="77"/>
      <c r="C274" s="78"/>
      <c r="D274" s="79"/>
      <c r="E274" s="79"/>
      <c r="F274" s="79"/>
      <c r="G274" s="79"/>
      <c r="H274" s="79"/>
      <c r="I274" s="99"/>
      <c r="J274" s="80"/>
      <c r="K274" s="203"/>
      <c r="L274" s="206"/>
      <c r="M274" s="177" t="str">
        <f>IF(AND(K274&gt;0,L274=""),"KDV Dahil Tutar Yazılmalıdır.","")</f>
        <v/>
      </c>
    </row>
    <row r="275" spans="1:16" ht="41.1" hidden="1" customHeight="1" x14ac:dyDescent="0.3">
      <c r="A275" s="53">
        <v>172</v>
      </c>
      <c r="B275" s="77"/>
      <c r="C275" s="78"/>
      <c r="D275" s="79"/>
      <c r="E275" s="79"/>
      <c r="F275" s="79"/>
      <c r="G275" s="79"/>
      <c r="H275" s="79"/>
      <c r="I275" s="99"/>
      <c r="J275" s="80"/>
      <c r="K275" s="203"/>
      <c r="L275" s="206"/>
      <c r="M275" s="177" t="str">
        <f t="shared" ref="M275:M283" si="22">IF(AND(K275&gt;0,L275=""),"KDV Dahil Tutar Yazılmalıdır.","")</f>
        <v/>
      </c>
      <c r="P275" s="236"/>
    </row>
    <row r="276" spans="1:16" ht="41.1" hidden="1" customHeight="1" x14ac:dyDescent="0.3">
      <c r="A276" s="53">
        <v>173</v>
      </c>
      <c r="B276" s="77"/>
      <c r="C276" s="78"/>
      <c r="D276" s="79"/>
      <c r="E276" s="79"/>
      <c r="F276" s="79"/>
      <c r="G276" s="79"/>
      <c r="H276" s="79"/>
      <c r="I276" s="99"/>
      <c r="J276" s="80"/>
      <c r="K276" s="203"/>
      <c r="L276" s="206"/>
      <c r="M276" s="177" t="str">
        <f t="shared" si="22"/>
        <v/>
      </c>
      <c r="P276" s="236"/>
    </row>
    <row r="277" spans="1:16" ht="41.1" hidden="1" customHeight="1" x14ac:dyDescent="0.3">
      <c r="A277" s="53">
        <v>174</v>
      </c>
      <c r="B277" s="77"/>
      <c r="C277" s="78"/>
      <c r="D277" s="79"/>
      <c r="E277" s="79"/>
      <c r="F277" s="79"/>
      <c r="G277" s="79"/>
      <c r="H277" s="79"/>
      <c r="I277" s="99"/>
      <c r="J277" s="80"/>
      <c r="K277" s="203"/>
      <c r="L277" s="206"/>
      <c r="M277" s="177" t="str">
        <f t="shared" si="22"/>
        <v/>
      </c>
      <c r="P277" s="236"/>
    </row>
    <row r="278" spans="1:16" ht="41.1" hidden="1" customHeight="1" x14ac:dyDescent="0.3">
      <c r="A278" s="53">
        <v>175</v>
      </c>
      <c r="B278" s="77"/>
      <c r="C278" s="78"/>
      <c r="D278" s="79"/>
      <c r="E278" s="79"/>
      <c r="F278" s="79"/>
      <c r="G278" s="79"/>
      <c r="H278" s="79"/>
      <c r="I278" s="99"/>
      <c r="J278" s="80"/>
      <c r="K278" s="203"/>
      <c r="L278" s="206"/>
      <c r="M278" s="177" t="str">
        <f t="shared" si="22"/>
        <v/>
      </c>
      <c r="P278" s="236"/>
    </row>
    <row r="279" spans="1:16" ht="41.1" hidden="1" customHeight="1" x14ac:dyDescent="0.3">
      <c r="A279" s="53">
        <v>176</v>
      </c>
      <c r="B279" s="77"/>
      <c r="C279" s="78"/>
      <c r="D279" s="79"/>
      <c r="E279" s="79"/>
      <c r="F279" s="79"/>
      <c r="G279" s="79"/>
      <c r="H279" s="79"/>
      <c r="I279" s="99"/>
      <c r="J279" s="80"/>
      <c r="K279" s="203"/>
      <c r="L279" s="206"/>
      <c r="M279" s="177" t="str">
        <f t="shared" si="22"/>
        <v/>
      </c>
      <c r="P279" s="236"/>
    </row>
    <row r="280" spans="1:16" ht="41.1" hidden="1" customHeight="1" x14ac:dyDescent="0.3">
      <c r="A280" s="53">
        <v>177</v>
      </c>
      <c r="B280" s="77"/>
      <c r="C280" s="78"/>
      <c r="D280" s="79"/>
      <c r="E280" s="79"/>
      <c r="F280" s="79"/>
      <c r="G280" s="79"/>
      <c r="H280" s="79"/>
      <c r="I280" s="99"/>
      <c r="J280" s="80"/>
      <c r="K280" s="203"/>
      <c r="L280" s="206"/>
      <c r="M280" s="177" t="str">
        <f t="shared" si="22"/>
        <v/>
      </c>
      <c r="P280" s="236"/>
    </row>
    <row r="281" spans="1:16" ht="41.1" hidden="1" customHeight="1" x14ac:dyDescent="0.3">
      <c r="A281" s="53">
        <v>178</v>
      </c>
      <c r="B281" s="77"/>
      <c r="C281" s="78"/>
      <c r="D281" s="79"/>
      <c r="E281" s="79"/>
      <c r="F281" s="79"/>
      <c r="G281" s="79"/>
      <c r="H281" s="79"/>
      <c r="I281" s="99"/>
      <c r="J281" s="80"/>
      <c r="K281" s="203"/>
      <c r="L281" s="206"/>
      <c r="M281" s="177" t="str">
        <f t="shared" si="22"/>
        <v/>
      </c>
      <c r="P281" s="236"/>
    </row>
    <row r="282" spans="1:16" ht="41.1" hidden="1" customHeight="1" x14ac:dyDescent="0.3">
      <c r="A282" s="53">
        <v>179</v>
      </c>
      <c r="B282" s="77"/>
      <c r="C282" s="78"/>
      <c r="D282" s="79"/>
      <c r="E282" s="79"/>
      <c r="F282" s="79"/>
      <c r="G282" s="79"/>
      <c r="H282" s="79"/>
      <c r="I282" s="99"/>
      <c r="J282" s="80"/>
      <c r="K282" s="203"/>
      <c r="L282" s="206"/>
      <c r="M282" s="177" t="str">
        <f t="shared" si="22"/>
        <v/>
      </c>
      <c r="P282" s="236"/>
    </row>
    <row r="283" spans="1:16" ht="41.1" hidden="1" customHeight="1" thickBot="1" x14ac:dyDescent="0.35">
      <c r="A283" s="81">
        <v>180</v>
      </c>
      <c r="B283" s="221"/>
      <c r="C283" s="82"/>
      <c r="D283" s="83"/>
      <c r="E283" s="83"/>
      <c r="F283" s="83"/>
      <c r="G283" s="83"/>
      <c r="H283" s="83"/>
      <c r="I283" s="198"/>
      <c r="J283" s="84"/>
      <c r="K283" s="207"/>
      <c r="L283" s="208"/>
      <c r="M283" s="177" t="str">
        <f t="shared" si="22"/>
        <v/>
      </c>
      <c r="P283" s="236"/>
    </row>
    <row r="284" spans="1:16" ht="23.95" hidden="1" customHeight="1" thickBot="1" x14ac:dyDescent="0.35">
      <c r="J284" s="88" t="s">
        <v>51</v>
      </c>
      <c r="K284" s="218">
        <f>SUM(K264:K283)+K252</f>
        <v>0</v>
      </c>
      <c r="L284" s="218">
        <f>SUM(L264:L283)+L252</f>
        <v>0</v>
      </c>
      <c r="N284" s="118">
        <f>IF(COUNTA(B264:H282)&gt;0,1,0)</f>
        <v>0</v>
      </c>
    </row>
    <row r="285" spans="1:16" hidden="1" x14ac:dyDescent="0.3">
      <c r="A285" s="51" t="s">
        <v>92</v>
      </c>
    </row>
    <row r="286" spans="1:16" hidden="1" x14ac:dyDescent="0.3"/>
    <row r="287" spans="1:16" hidden="1" x14ac:dyDescent="0.3">
      <c r="B287" s="51" t="s">
        <v>46</v>
      </c>
      <c r="D287" s="51" t="s">
        <v>47</v>
      </c>
      <c r="E287" s="51" t="s">
        <v>48</v>
      </c>
      <c r="F287" s="51" t="s">
        <v>50</v>
      </c>
    </row>
    <row r="288" spans="1:16" hidden="1" x14ac:dyDescent="0.3">
      <c r="E288" s="51" t="s">
        <v>49</v>
      </c>
    </row>
    <row r="289" spans="1:16" hidden="1" x14ac:dyDescent="0.3">
      <c r="A289" s="454" t="s">
        <v>97</v>
      </c>
      <c r="B289" s="454"/>
      <c r="C289" s="454"/>
      <c r="D289" s="454"/>
      <c r="E289" s="454"/>
      <c r="F289" s="454"/>
      <c r="G289" s="454"/>
      <c r="H289" s="454"/>
      <c r="I289" s="454"/>
      <c r="J289" s="454"/>
      <c r="K289" s="454"/>
      <c r="L289" s="454"/>
    </row>
    <row r="290" spans="1:16" hidden="1" x14ac:dyDescent="0.3">
      <c r="A290" s="372" t="str">
        <f>IF(Yil&gt;0,CONCATENATE(Yil," yılına aittir."),"")</f>
        <v/>
      </c>
      <c r="B290" s="372"/>
      <c r="C290" s="372"/>
      <c r="D290" s="372"/>
      <c r="E290" s="372"/>
      <c r="F290" s="372"/>
      <c r="G290" s="372"/>
      <c r="H290" s="372"/>
      <c r="I290" s="372"/>
      <c r="J290" s="372"/>
      <c r="K290" s="372"/>
      <c r="L290" s="372"/>
    </row>
    <row r="291" spans="1:16" ht="16" hidden="1" customHeight="1" thickBot="1" x14ac:dyDescent="0.35">
      <c r="A291" s="455" t="s">
        <v>98</v>
      </c>
      <c r="B291" s="455"/>
      <c r="C291" s="455"/>
      <c r="D291" s="455"/>
      <c r="E291" s="455"/>
      <c r="F291" s="455"/>
      <c r="G291" s="455"/>
      <c r="H291" s="455"/>
      <c r="I291" s="455"/>
      <c r="J291" s="455"/>
      <c r="K291" s="455"/>
      <c r="L291" s="455"/>
    </row>
    <row r="292" spans="1:16" ht="31.6" hidden="1" customHeight="1" thickBot="1" x14ac:dyDescent="0.35">
      <c r="A292" s="456" t="s">
        <v>1</v>
      </c>
      <c r="B292" s="457"/>
      <c r="C292" s="444" t="str">
        <f>IF(ProjeNo&gt;0,ProjeNo,"")</f>
        <v/>
      </c>
      <c r="D292" s="445"/>
      <c r="E292" s="445"/>
      <c r="F292" s="445"/>
      <c r="G292" s="445"/>
      <c r="H292" s="445"/>
      <c r="I292" s="445"/>
      <c r="J292" s="445"/>
      <c r="K292" s="445"/>
      <c r="L292" s="446"/>
    </row>
    <row r="293" spans="1:16" ht="31.6" hidden="1" customHeight="1" thickBot="1" x14ac:dyDescent="0.35">
      <c r="A293" s="458" t="s">
        <v>12</v>
      </c>
      <c r="B293" s="459"/>
      <c r="C293" s="447" t="str">
        <f>IF(ProjeAdi&gt;0,ProjeAdi,"")</f>
        <v/>
      </c>
      <c r="D293" s="448"/>
      <c r="E293" s="448"/>
      <c r="F293" s="448"/>
      <c r="G293" s="448"/>
      <c r="H293" s="448"/>
      <c r="I293" s="448"/>
      <c r="J293" s="448"/>
      <c r="K293" s="448"/>
      <c r="L293" s="449"/>
    </row>
    <row r="294" spans="1:16" s="72" customFormat="1" ht="37.049999999999997" hidden="1" customHeight="1" thickBot="1" x14ac:dyDescent="0.35">
      <c r="A294" s="442" t="s">
        <v>7</v>
      </c>
      <c r="B294" s="442" t="s">
        <v>141</v>
      </c>
      <c r="C294" s="442" t="s">
        <v>157</v>
      </c>
      <c r="D294" s="442" t="s">
        <v>8</v>
      </c>
      <c r="E294" s="442" t="s">
        <v>180</v>
      </c>
      <c r="F294" s="442" t="s">
        <v>103</v>
      </c>
      <c r="G294" s="442" t="s">
        <v>104</v>
      </c>
      <c r="H294" s="442" t="s">
        <v>181</v>
      </c>
      <c r="I294" s="450" t="s">
        <v>99</v>
      </c>
      <c r="J294" s="452" t="s">
        <v>100</v>
      </c>
      <c r="K294" s="102" t="s">
        <v>101</v>
      </c>
      <c r="L294" s="102" t="s">
        <v>101</v>
      </c>
      <c r="M294" s="17"/>
      <c r="P294" s="235"/>
    </row>
    <row r="295" spans="1:16" ht="18" hidden="1" customHeight="1" thickBot="1" x14ac:dyDescent="0.35">
      <c r="A295" s="443"/>
      <c r="B295" s="443"/>
      <c r="C295" s="443"/>
      <c r="D295" s="443"/>
      <c r="E295" s="443"/>
      <c r="F295" s="443"/>
      <c r="G295" s="443"/>
      <c r="H295" s="443"/>
      <c r="I295" s="451"/>
      <c r="J295" s="453"/>
      <c r="K295" s="102" t="s">
        <v>102</v>
      </c>
      <c r="L295" s="102" t="s">
        <v>105</v>
      </c>
    </row>
    <row r="296" spans="1:16" ht="41.1" hidden="1" customHeight="1" x14ac:dyDescent="0.3">
      <c r="A296" s="52">
        <v>181</v>
      </c>
      <c r="B296" s="73"/>
      <c r="C296" s="74"/>
      <c r="D296" s="75"/>
      <c r="E296" s="75"/>
      <c r="F296" s="75"/>
      <c r="G296" s="75"/>
      <c r="H296" s="75"/>
      <c r="I296" s="197"/>
      <c r="J296" s="76"/>
      <c r="K296" s="204"/>
      <c r="L296" s="205"/>
      <c r="M296" s="177" t="str">
        <f>IF(AND(K296&gt;0,L296=""),"KDV Dahil Tutar Yazılmalıdır.","")</f>
        <v/>
      </c>
    </row>
    <row r="297" spans="1:16" ht="41.1" hidden="1" customHeight="1" x14ac:dyDescent="0.3">
      <c r="A297" s="53">
        <v>182</v>
      </c>
      <c r="B297" s="77"/>
      <c r="C297" s="78"/>
      <c r="D297" s="79"/>
      <c r="E297" s="79"/>
      <c r="F297" s="79"/>
      <c r="G297" s="79"/>
      <c r="H297" s="79"/>
      <c r="I297" s="99"/>
      <c r="J297" s="80"/>
      <c r="K297" s="203"/>
      <c r="L297" s="206"/>
      <c r="M297" s="177" t="str">
        <f t="shared" ref="M297:M305" si="23">IF(AND(K297&gt;0,L297=""),"KDV Dahil Tutar Yazılmalıdır.","")</f>
        <v/>
      </c>
      <c r="P297" s="236"/>
    </row>
    <row r="298" spans="1:16" ht="41.1" hidden="1" customHeight="1" x14ac:dyDescent="0.3">
      <c r="A298" s="53">
        <v>183</v>
      </c>
      <c r="B298" s="77"/>
      <c r="C298" s="78"/>
      <c r="D298" s="79"/>
      <c r="E298" s="79"/>
      <c r="F298" s="79"/>
      <c r="G298" s="79"/>
      <c r="H298" s="79"/>
      <c r="I298" s="99"/>
      <c r="J298" s="80"/>
      <c r="K298" s="203"/>
      <c r="L298" s="206"/>
      <c r="M298" s="177" t="str">
        <f t="shared" si="23"/>
        <v/>
      </c>
      <c r="P298" s="236"/>
    </row>
    <row r="299" spans="1:16" ht="41.1" hidden="1" customHeight="1" x14ac:dyDescent="0.3">
      <c r="A299" s="53">
        <v>184</v>
      </c>
      <c r="B299" s="77"/>
      <c r="C299" s="78"/>
      <c r="D299" s="79"/>
      <c r="E299" s="79"/>
      <c r="F299" s="79"/>
      <c r="G299" s="79"/>
      <c r="H299" s="79"/>
      <c r="I299" s="99"/>
      <c r="J299" s="80"/>
      <c r="K299" s="203"/>
      <c r="L299" s="206"/>
      <c r="M299" s="177" t="str">
        <f t="shared" si="23"/>
        <v/>
      </c>
      <c r="P299" s="236"/>
    </row>
    <row r="300" spans="1:16" ht="41.1" hidden="1" customHeight="1" x14ac:dyDescent="0.3">
      <c r="A300" s="53">
        <v>185</v>
      </c>
      <c r="B300" s="77"/>
      <c r="C300" s="78"/>
      <c r="D300" s="79"/>
      <c r="E300" s="79"/>
      <c r="F300" s="79"/>
      <c r="G300" s="79"/>
      <c r="H300" s="79"/>
      <c r="I300" s="99"/>
      <c r="J300" s="80"/>
      <c r="K300" s="203"/>
      <c r="L300" s="206"/>
      <c r="M300" s="177" t="str">
        <f t="shared" si="23"/>
        <v/>
      </c>
      <c r="P300" s="236"/>
    </row>
    <row r="301" spans="1:16" ht="41.1" hidden="1" customHeight="1" x14ac:dyDescent="0.3">
      <c r="A301" s="53">
        <v>186</v>
      </c>
      <c r="B301" s="77"/>
      <c r="C301" s="78"/>
      <c r="D301" s="79"/>
      <c r="E301" s="79"/>
      <c r="F301" s="79"/>
      <c r="G301" s="79"/>
      <c r="H301" s="79"/>
      <c r="I301" s="99"/>
      <c r="J301" s="80"/>
      <c r="K301" s="203"/>
      <c r="L301" s="206"/>
      <c r="M301" s="177" t="str">
        <f t="shared" si="23"/>
        <v/>
      </c>
      <c r="P301" s="236"/>
    </row>
    <row r="302" spans="1:16" ht="41.1" hidden="1" customHeight="1" x14ac:dyDescent="0.3">
      <c r="A302" s="53">
        <v>187</v>
      </c>
      <c r="B302" s="77"/>
      <c r="C302" s="78"/>
      <c r="D302" s="79"/>
      <c r="E302" s="79"/>
      <c r="F302" s="79"/>
      <c r="G302" s="79"/>
      <c r="H302" s="79"/>
      <c r="I302" s="99"/>
      <c r="J302" s="80"/>
      <c r="K302" s="203"/>
      <c r="L302" s="206"/>
      <c r="M302" s="177" t="str">
        <f t="shared" si="23"/>
        <v/>
      </c>
      <c r="P302" s="236"/>
    </row>
    <row r="303" spans="1:16" ht="41.1" hidden="1" customHeight="1" x14ac:dyDescent="0.3">
      <c r="A303" s="53">
        <v>188</v>
      </c>
      <c r="B303" s="77"/>
      <c r="C303" s="78"/>
      <c r="D303" s="79"/>
      <c r="E303" s="79"/>
      <c r="F303" s="79"/>
      <c r="G303" s="79"/>
      <c r="H303" s="79"/>
      <c r="I303" s="99"/>
      <c r="J303" s="80"/>
      <c r="K303" s="203"/>
      <c r="L303" s="206"/>
      <c r="M303" s="177" t="str">
        <f t="shared" si="23"/>
        <v/>
      </c>
      <c r="P303" s="236"/>
    </row>
    <row r="304" spans="1:16" ht="41.1" hidden="1" customHeight="1" x14ac:dyDescent="0.3">
      <c r="A304" s="53">
        <v>189</v>
      </c>
      <c r="B304" s="77"/>
      <c r="C304" s="78"/>
      <c r="D304" s="79"/>
      <c r="E304" s="79"/>
      <c r="F304" s="79"/>
      <c r="G304" s="79"/>
      <c r="H304" s="79"/>
      <c r="I304" s="99"/>
      <c r="J304" s="80"/>
      <c r="K304" s="203"/>
      <c r="L304" s="206"/>
      <c r="M304" s="177" t="str">
        <f t="shared" si="23"/>
        <v/>
      </c>
      <c r="P304" s="236"/>
    </row>
    <row r="305" spans="1:16" ht="41.1" hidden="1" customHeight="1" x14ac:dyDescent="0.3">
      <c r="A305" s="53">
        <v>190</v>
      </c>
      <c r="B305" s="77"/>
      <c r="C305" s="78"/>
      <c r="D305" s="79"/>
      <c r="E305" s="79"/>
      <c r="F305" s="79"/>
      <c r="G305" s="79"/>
      <c r="H305" s="79"/>
      <c r="I305" s="99"/>
      <c r="J305" s="80"/>
      <c r="K305" s="203"/>
      <c r="L305" s="206"/>
      <c r="M305" s="177" t="str">
        <f t="shared" si="23"/>
        <v/>
      </c>
      <c r="P305" s="236"/>
    </row>
    <row r="306" spans="1:16" ht="41.1" hidden="1" customHeight="1" x14ac:dyDescent="0.3">
      <c r="A306" s="53">
        <v>191</v>
      </c>
      <c r="B306" s="77"/>
      <c r="C306" s="78"/>
      <c r="D306" s="79"/>
      <c r="E306" s="79"/>
      <c r="F306" s="79"/>
      <c r="G306" s="79"/>
      <c r="H306" s="79"/>
      <c r="I306" s="99"/>
      <c r="J306" s="80"/>
      <c r="K306" s="203"/>
      <c r="L306" s="206"/>
      <c r="M306" s="177" t="str">
        <f>IF(AND(K306&gt;0,L306=""),"KDV Dahil Tutar Yazılmalıdır.","")</f>
        <v/>
      </c>
    </row>
    <row r="307" spans="1:16" ht="41.1" hidden="1" customHeight="1" x14ac:dyDescent="0.3">
      <c r="A307" s="53">
        <v>192</v>
      </c>
      <c r="B307" s="77"/>
      <c r="C307" s="78"/>
      <c r="D307" s="79"/>
      <c r="E307" s="79"/>
      <c r="F307" s="79"/>
      <c r="G307" s="79"/>
      <c r="H307" s="79"/>
      <c r="I307" s="99"/>
      <c r="J307" s="80"/>
      <c r="K307" s="203"/>
      <c r="L307" s="206"/>
      <c r="M307" s="177" t="str">
        <f t="shared" ref="M307:M315" si="24">IF(AND(K307&gt;0,L307=""),"KDV Dahil Tutar Yazılmalıdır.","")</f>
        <v/>
      </c>
      <c r="P307" s="236"/>
    </row>
    <row r="308" spans="1:16" ht="41.1" hidden="1" customHeight="1" x14ac:dyDescent="0.3">
      <c r="A308" s="53">
        <v>193</v>
      </c>
      <c r="B308" s="77"/>
      <c r="C308" s="78"/>
      <c r="D308" s="79"/>
      <c r="E308" s="79"/>
      <c r="F308" s="79"/>
      <c r="G308" s="79"/>
      <c r="H308" s="79"/>
      <c r="I308" s="99"/>
      <c r="J308" s="80"/>
      <c r="K308" s="203"/>
      <c r="L308" s="206"/>
      <c r="M308" s="177" t="str">
        <f t="shared" si="24"/>
        <v/>
      </c>
      <c r="P308" s="236"/>
    </row>
    <row r="309" spans="1:16" ht="41.1" hidden="1" customHeight="1" x14ac:dyDescent="0.3">
      <c r="A309" s="53">
        <v>194</v>
      </c>
      <c r="B309" s="77"/>
      <c r="C309" s="78"/>
      <c r="D309" s="79"/>
      <c r="E309" s="79"/>
      <c r="F309" s="79"/>
      <c r="G309" s="79"/>
      <c r="H309" s="79"/>
      <c r="I309" s="99"/>
      <c r="J309" s="80"/>
      <c r="K309" s="203"/>
      <c r="L309" s="206"/>
      <c r="M309" s="177" t="str">
        <f t="shared" si="24"/>
        <v/>
      </c>
      <c r="P309" s="236"/>
    </row>
    <row r="310" spans="1:16" ht="41.1" hidden="1" customHeight="1" x14ac:dyDescent="0.3">
      <c r="A310" s="53">
        <v>195</v>
      </c>
      <c r="B310" s="77"/>
      <c r="C310" s="78"/>
      <c r="D310" s="79"/>
      <c r="E310" s="79"/>
      <c r="F310" s="79"/>
      <c r="G310" s="79"/>
      <c r="H310" s="79"/>
      <c r="I310" s="99"/>
      <c r="J310" s="80"/>
      <c r="K310" s="203"/>
      <c r="L310" s="206"/>
      <c r="M310" s="177" t="str">
        <f t="shared" si="24"/>
        <v/>
      </c>
      <c r="P310" s="236"/>
    </row>
    <row r="311" spans="1:16" ht="41.1" hidden="1" customHeight="1" x14ac:dyDescent="0.3">
      <c r="A311" s="53">
        <v>196</v>
      </c>
      <c r="B311" s="77"/>
      <c r="C311" s="78"/>
      <c r="D311" s="79"/>
      <c r="E311" s="79"/>
      <c r="F311" s="79"/>
      <c r="G311" s="79"/>
      <c r="H311" s="79"/>
      <c r="I311" s="99"/>
      <c r="J311" s="80"/>
      <c r="K311" s="203"/>
      <c r="L311" s="206"/>
      <c r="M311" s="177" t="str">
        <f t="shared" si="24"/>
        <v/>
      </c>
      <c r="P311" s="236"/>
    </row>
    <row r="312" spans="1:16" ht="41.1" hidden="1" customHeight="1" x14ac:dyDescent="0.3">
      <c r="A312" s="53">
        <v>197</v>
      </c>
      <c r="B312" s="77"/>
      <c r="C312" s="78"/>
      <c r="D312" s="79"/>
      <c r="E312" s="79"/>
      <c r="F312" s="79"/>
      <c r="G312" s="79"/>
      <c r="H312" s="79"/>
      <c r="I312" s="99"/>
      <c r="J312" s="80"/>
      <c r="K312" s="203"/>
      <c r="L312" s="206"/>
      <c r="M312" s="177" t="str">
        <f t="shared" si="24"/>
        <v/>
      </c>
      <c r="P312" s="236"/>
    </row>
    <row r="313" spans="1:16" ht="41.1" hidden="1" customHeight="1" x14ac:dyDescent="0.3">
      <c r="A313" s="53">
        <v>198</v>
      </c>
      <c r="B313" s="77"/>
      <c r="C313" s="78"/>
      <c r="D313" s="79"/>
      <c r="E313" s="79"/>
      <c r="F313" s="79"/>
      <c r="G313" s="79"/>
      <c r="H313" s="79"/>
      <c r="I313" s="99"/>
      <c r="J313" s="80"/>
      <c r="K313" s="203"/>
      <c r="L313" s="206"/>
      <c r="M313" s="177" t="str">
        <f t="shared" si="24"/>
        <v/>
      </c>
      <c r="P313" s="236"/>
    </row>
    <row r="314" spans="1:16" ht="41.1" hidden="1" customHeight="1" x14ac:dyDescent="0.3">
      <c r="A314" s="53">
        <v>199</v>
      </c>
      <c r="B314" s="77"/>
      <c r="C314" s="78"/>
      <c r="D314" s="79"/>
      <c r="E314" s="79"/>
      <c r="F314" s="79"/>
      <c r="G314" s="79"/>
      <c r="H314" s="79"/>
      <c r="I314" s="99"/>
      <c r="J314" s="80"/>
      <c r="K314" s="203"/>
      <c r="L314" s="206"/>
      <c r="M314" s="177" t="str">
        <f t="shared" si="24"/>
        <v/>
      </c>
      <c r="P314" s="236"/>
    </row>
    <row r="315" spans="1:16" ht="41.1" hidden="1" customHeight="1" thickBot="1" x14ac:dyDescent="0.35">
      <c r="A315" s="81">
        <v>200</v>
      </c>
      <c r="B315" s="221"/>
      <c r="C315" s="82"/>
      <c r="D315" s="83"/>
      <c r="E315" s="83"/>
      <c r="F315" s="83"/>
      <c r="G315" s="83"/>
      <c r="H315" s="83"/>
      <c r="I315" s="198"/>
      <c r="J315" s="84"/>
      <c r="K315" s="207"/>
      <c r="L315" s="208"/>
      <c r="M315" s="177" t="str">
        <f t="shared" si="24"/>
        <v/>
      </c>
      <c r="P315" s="236"/>
    </row>
    <row r="316" spans="1:16" ht="23.95" hidden="1" customHeight="1" thickBot="1" x14ac:dyDescent="0.35">
      <c r="J316" s="88" t="s">
        <v>51</v>
      </c>
      <c r="K316" s="218">
        <f>SUM(K296:K315)+K284</f>
        <v>0</v>
      </c>
      <c r="L316" s="218">
        <f>SUM(L296:L315)+L284</f>
        <v>0</v>
      </c>
      <c r="N316" s="118">
        <f>IF(COUNTA(B296:H314)&gt;0,1,0)</f>
        <v>0</v>
      </c>
    </row>
    <row r="317" spans="1:16" hidden="1" x14ac:dyDescent="0.3">
      <c r="A317" s="51" t="s">
        <v>92</v>
      </c>
    </row>
    <row r="318" spans="1:16" hidden="1" x14ac:dyDescent="0.3"/>
    <row r="319" spans="1:16" hidden="1" x14ac:dyDescent="0.3">
      <c r="B319" s="51" t="s">
        <v>46</v>
      </c>
      <c r="D319" s="51" t="s">
        <v>47</v>
      </c>
      <c r="E319" s="51" t="s">
        <v>48</v>
      </c>
      <c r="F319" s="51" t="s">
        <v>50</v>
      </c>
    </row>
    <row r="320" spans="1:16" hidden="1" x14ac:dyDescent="0.3">
      <c r="E320" s="51" t="s">
        <v>49</v>
      </c>
    </row>
    <row r="321" spans="1:16" hidden="1" x14ac:dyDescent="0.3">
      <c r="A321" s="454" t="s">
        <v>97</v>
      </c>
      <c r="B321" s="454"/>
      <c r="C321" s="454"/>
      <c r="D321" s="454"/>
      <c r="E321" s="454"/>
      <c r="F321" s="454"/>
      <c r="G321" s="454"/>
      <c r="H321" s="454"/>
      <c r="I321" s="454"/>
      <c r="J321" s="454"/>
      <c r="K321" s="454"/>
      <c r="L321" s="454"/>
    </row>
    <row r="322" spans="1:16" hidden="1" x14ac:dyDescent="0.3">
      <c r="A322" s="372" t="str">
        <f>IF(Yil&gt;0,CONCATENATE(Yil," yılına aittir."),"")</f>
        <v/>
      </c>
      <c r="B322" s="372"/>
      <c r="C322" s="372"/>
      <c r="D322" s="372"/>
      <c r="E322" s="372"/>
      <c r="F322" s="372"/>
      <c r="G322" s="372"/>
      <c r="H322" s="372"/>
      <c r="I322" s="372"/>
      <c r="J322" s="372"/>
      <c r="K322" s="372"/>
      <c r="L322" s="372"/>
    </row>
    <row r="323" spans="1:16" ht="16" hidden="1" customHeight="1" thickBot="1" x14ac:dyDescent="0.35">
      <c r="A323" s="455" t="s">
        <v>98</v>
      </c>
      <c r="B323" s="455"/>
      <c r="C323" s="455"/>
      <c r="D323" s="455"/>
      <c r="E323" s="455"/>
      <c r="F323" s="455"/>
      <c r="G323" s="455"/>
      <c r="H323" s="455"/>
      <c r="I323" s="455"/>
      <c r="J323" s="455"/>
      <c r="K323" s="455"/>
      <c r="L323" s="455"/>
    </row>
    <row r="324" spans="1:16" ht="31.6" hidden="1" customHeight="1" thickBot="1" x14ac:dyDescent="0.35">
      <c r="A324" s="456" t="s">
        <v>1</v>
      </c>
      <c r="B324" s="457"/>
      <c r="C324" s="444" t="str">
        <f>IF(ProjeNo&gt;0,ProjeNo,"")</f>
        <v/>
      </c>
      <c r="D324" s="445"/>
      <c r="E324" s="445"/>
      <c r="F324" s="445"/>
      <c r="G324" s="445"/>
      <c r="H324" s="445"/>
      <c r="I324" s="445"/>
      <c r="J324" s="445"/>
      <c r="K324" s="445"/>
      <c r="L324" s="446"/>
    </row>
    <row r="325" spans="1:16" ht="31.6" hidden="1" customHeight="1" thickBot="1" x14ac:dyDescent="0.35">
      <c r="A325" s="458" t="s">
        <v>12</v>
      </c>
      <c r="B325" s="459"/>
      <c r="C325" s="447" t="str">
        <f>IF(ProjeAdi&gt;0,ProjeAdi,"")</f>
        <v/>
      </c>
      <c r="D325" s="448"/>
      <c r="E325" s="448"/>
      <c r="F325" s="448"/>
      <c r="G325" s="448"/>
      <c r="H325" s="448"/>
      <c r="I325" s="448"/>
      <c r="J325" s="448"/>
      <c r="K325" s="448"/>
      <c r="L325" s="449"/>
    </row>
    <row r="326" spans="1:16" s="72" customFormat="1" ht="37.049999999999997" hidden="1" customHeight="1" thickBot="1" x14ac:dyDescent="0.35">
      <c r="A326" s="442" t="s">
        <v>7</v>
      </c>
      <c r="B326" s="442" t="s">
        <v>141</v>
      </c>
      <c r="C326" s="442" t="s">
        <v>157</v>
      </c>
      <c r="D326" s="442" t="s">
        <v>8</v>
      </c>
      <c r="E326" s="442" t="s">
        <v>180</v>
      </c>
      <c r="F326" s="442" t="s">
        <v>103</v>
      </c>
      <c r="G326" s="442" t="s">
        <v>104</v>
      </c>
      <c r="H326" s="442" t="s">
        <v>181</v>
      </c>
      <c r="I326" s="450" t="s">
        <v>99</v>
      </c>
      <c r="J326" s="452" t="s">
        <v>100</v>
      </c>
      <c r="K326" s="102" t="s">
        <v>101</v>
      </c>
      <c r="L326" s="102" t="s">
        <v>101</v>
      </c>
      <c r="M326" s="17"/>
      <c r="P326" s="235"/>
    </row>
    <row r="327" spans="1:16" ht="18" hidden="1" customHeight="1" thickBot="1" x14ac:dyDescent="0.35">
      <c r="A327" s="443"/>
      <c r="B327" s="443"/>
      <c r="C327" s="443"/>
      <c r="D327" s="443"/>
      <c r="E327" s="443"/>
      <c r="F327" s="443"/>
      <c r="G327" s="443"/>
      <c r="H327" s="443"/>
      <c r="I327" s="451"/>
      <c r="J327" s="453"/>
      <c r="K327" s="102" t="s">
        <v>102</v>
      </c>
      <c r="L327" s="102" t="s">
        <v>105</v>
      </c>
    </row>
    <row r="328" spans="1:16" ht="41.1" hidden="1" customHeight="1" x14ac:dyDescent="0.3">
      <c r="A328" s="52">
        <v>201</v>
      </c>
      <c r="B328" s="73"/>
      <c r="C328" s="74"/>
      <c r="D328" s="75"/>
      <c r="E328" s="75"/>
      <c r="F328" s="75"/>
      <c r="G328" s="75"/>
      <c r="H328" s="75"/>
      <c r="I328" s="197"/>
      <c r="J328" s="76"/>
      <c r="K328" s="204"/>
      <c r="L328" s="205"/>
      <c r="M328" s="177" t="str">
        <f>IF(AND(K328&gt;0,L328=""),"KDV Dahil Tutar Yazılmalıdır.","")</f>
        <v/>
      </c>
    </row>
    <row r="329" spans="1:16" ht="41.1" hidden="1" customHeight="1" x14ac:dyDescent="0.3">
      <c r="A329" s="53">
        <v>202</v>
      </c>
      <c r="B329" s="77"/>
      <c r="C329" s="78"/>
      <c r="D329" s="79"/>
      <c r="E329" s="79"/>
      <c r="F329" s="79"/>
      <c r="G329" s="79"/>
      <c r="H329" s="79"/>
      <c r="I329" s="99"/>
      <c r="J329" s="80"/>
      <c r="K329" s="203"/>
      <c r="L329" s="206"/>
      <c r="M329" s="177" t="str">
        <f t="shared" ref="M329:M337" si="25">IF(AND(K329&gt;0,L329=""),"KDV Dahil Tutar Yazılmalıdır.","")</f>
        <v/>
      </c>
      <c r="P329" s="236"/>
    </row>
    <row r="330" spans="1:16" ht="41.1" hidden="1" customHeight="1" x14ac:dyDescent="0.3">
      <c r="A330" s="53">
        <v>203</v>
      </c>
      <c r="B330" s="77"/>
      <c r="C330" s="78"/>
      <c r="D330" s="79"/>
      <c r="E330" s="79"/>
      <c r="F330" s="79"/>
      <c r="G330" s="79"/>
      <c r="H330" s="79"/>
      <c r="I330" s="99"/>
      <c r="J330" s="80"/>
      <c r="K330" s="203"/>
      <c r="L330" s="206"/>
      <c r="M330" s="177" t="str">
        <f t="shared" si="25"/>
        <v/>
      </c>
      <c r="P330" s="236"/>
    </row>
    <row r="331" spans="1:16" ht="41.1" hidden="1" customHeight="1" x14ac:dyDescent="0.3">
      <c r="A331" s="53">
        <v>204</v>
      </c>
      <c r="B331" s="77"/>
      <c r="C331" s="78"/>
      <c r="D331" s="79"/>
      <c r="E331" s="79"/>
      <c r="F331" s="79"/>
      <c r="G331" s="79"/>
      <c r="H331" s="79"/>
      <c r="I331" s="99"/>
      <c r="J331" s="80"/>
      <c r="K331" s="203"/>
      <c r="L331" s="206"/>
      <c r="M331" s="177" t="str">
        <f t="shared" si="25"/>
        <v/>
      </c>
      <c r="P331" s="236"/>
    </row>
    <row r="332" spans="1:16" ht="41.1" hidden="1" customHeight="1" x14ac:dyDescent="0.3">
      <c r="A332" s="53">
        <v>205</v>
      </c>
      <c r="B332" s="77"/>
      <c r="C332" s="78"/>
      <c r="D332" s="79"/>
      <c r="E332" s="79"/>
      <c r="F332" s="79"/>
      <c r="G332" s="79"/>
      <c r="H332" s="79"/>
      <c r="I332" s="99"/>
      <c r="J332" s="80"/>
      <c r="K332" s="203"/>
      <c r="L332" s="206"/>
      <c r="M332" s="177" t="str">
        <f t="shared" si="25"/>
        <v/>
      </c>
      <c r="P332" s="236"/>
    </row>
    <row r="333" spans="1:16" ht="41.1" hidden="1" customHeight="1" x14ac:dyDescent="0.3">
      <c r="A333" s="53">
        <v>206</v>
      </c>
      <c r="B333" s="77"/>
      <c r="C333" s="78"/>
      <c r="D333" s="79"/>
      <c r="E333" s="79"/>
      <c r="F333" s="79"/>
      <c r="G333" s="79"/>
      <c r="H333" s="79"/>
      <c r="I333" s="99"/>
      <c r="J333" s="80"/>
      <c r="K333" s="203"/>
      <c r="L333" s="206"/>
      <c r="M333" s="177" t="str">
        <f t="shared" si="25"/>
        <v/>
      </c>
      <c r="P333" s="236"/>
    </row>
    <row r="334" spans="1:16" ht="41.1" hidden="1" customHeight="1" x14ac:dyDescent="0.3">
      <c r="A334" s="53">
        <v>207</v>
      </c>
      <c r="B334" s="77"/>
      <c r="C334" s="78"/>
      <c r="D334" s="79"/>
      <c r="E334" s="79"/>
      <c r="F334" s="79"/>
      <c r="G334" s="79"/>
      <c r="H334" s="79"/>
      <c r="I334" s="99"/>
      <c r="J334" s="80"/>
      <c r="K334" s="203"/>
      <c r="L334" s="206"/>
      <c r="M334" s="177" t="str">
        <f t="shared" si="25"/>
        <v/>
      </c>
      <c r="P334" s="236"/>
    </row>
    <row r="335" spans="1:16" ht="41.1" hidden="1" customHeight="1" x14ac:dyDescent="0.3">
      <c r="A335" s="53">
        <v>208</v>
      </c>
      <c r="B335" s="77"/>
      <c r="C335" s="78"/>
      <c r="D335" s="79"/>
      <c r="E335" s="79"/>
      <c r="F335" s="79"/>
      <c r="G335" s="79"/>
      <c r="H335" s="79"/>
      <c r="I335" s="99"/>
      <c r="J335" s="80"/>
      <c r="K335" s="203"/>
      <c r="L335" s="206"/>
      <c r="M335" s="177" t="str">
        <f t="shared" si="25"/>
        <v/>
      </c>
      <c r="P335" s="236"/>
    </row>
    <row r="336" spans="1:16" ht="41.1" hidden="1" customHeight="1" x14ac:dyDescent="0.3">
      <c r="A336" s="53">
        <v>209</v>
      </c>
      <c r="B336" s="77"/>
      <c r="C336" s="78"/>
      <c r="D336" s="79"/>
      <c r="E336" s="79"/>
      <c r="F336" s="79"/>
      <c r="G336" s="79"/>
      <c r="H336" s="79"/>
      <c r="I336" s="99"/>
      <c r="J336" s="80"/>
      <c r="K336" s="203"/>
      <c r="L336" s="206"/>
      <c r="M336" s="177" t="str">
        <f t="shared" si="25"/>
        <v/>
      </c>
      <c r="P336" s="236"/>
    </row>
    <row r="337" spans="1:16" ht="41.1" hidden="1" customHeight="1" x14ac:dyDescent="0.3">
      <c r="A337" s="53">
        <v>210</v>
      </c>
      <c r="B337" s="77"/>
      <c r="C337" s="78"/>
      <c r="D337" s="79"/>
      <c r="E337" s="79"/>
      <c r="F337" s="79"/>
      <c r="G337" s="79"/>
      <c r="H337" s="79"/>
      <c r="I337" s="99"/>
      <c r="J337" s="80"/>
      <c r="K337" s="203"/>
      <c r="L337" s="206"/>
      <c r="M337" s="177" t="str">
        <f t="shared" si="25"/>
        <v/>
      </c>
      <c r="P337" s="236"/>
    </row>
    <row r="338" spans="1:16" ht="41.1" hidden="1" customHeight="1" x14ac:dyDescent="0.3">
      <c r="A338" s="53">
        <v>211</v>
      </c>
      <c r="B338" s="77"/>
      <c r="C338" s="78"/>
      <c r="D338" s="79"/>
      <c r="E338" s="79"/>
      <c r="F338" s="79"/>
      <c r="G338" s="79"/>
      <c r="H338" s="79"/>
      <c r="I338" s="99"/>
      <c r="J338" s="80"/>
      <c r="K338" s="203"/>
      <c r="L338" s="206"/>
      <c r="M338" s="177" t="str">
        <f>IF(AND(K338&gt;0,L338=""),"KDV Dahil Tutar Yazılmalıdır.","")</f>
        <v/>
      </c>
    </row>
    <row r="339" spans="1:16" ht="41.1" hidden="1" customHeight="1" x14ac:dyDescent="0.3">
      <c r="A339" s="53">
        <v>212</v>
      </c>
      <c r="B339" s="77"/>
      <c r="C339" s="78"/>
      <c r="D339" s="79"/>
      <c r="E339" s="79"/>
      <c r="F339" s="79"/>
      <c r="G339" s="79"/>
      <c r="H339" s="79"/>
      <c r="I339" s="99"/>
      <c r="J339" s="80"/>
      <c r="K339" s="203"/>
      <c r="L339" s="206"/>
      <c r="M339" s="177" t="str">
        <f t="shared" ref="M339:M347" si="26">IF(AND(K339&gt;0,L339=""),"KDV Dahil Tutar Yazılmalıdır.","")</f>
        <v/>
      </c>
      <c r="P339" s="236"/>
    </row>
    <row r="340" spans="1:16" ht="41.1" hidden="1" customHeight="1" x14ac:dyDescent="0.3">
      <c r="A340" s="53">
        <v>213</v>
      </c>
      <c r="B340" s="77"/>
      <c r="C340" s="78"/>
      <c r="D340" s="79"/>
      <c r="E340" s="79"/>
      <c r="F340" s="79"/>
      <c r="G340" s="79"/>
      <c r="H340" s="79"/>
      <c r="I340" s="99"/>
      <c r="J340" s="80"/>
      <c r="K340" s="203"/>
      <c r="L340" s="206"/>
      <c r="M340" s="177" t="str">
        <f t="shared" si="26"/>
        <v/>
      </c>
      <c r="P340" s="236"/>
    </row>
    <row r="341" spans="1:16" ht="41.1" hidden="1" customHeight="1" x14ac:dyDescent="0.3">
      <c r="A341" s="53">
        <v>214</v>
      </c>
      <c r="B341" s="77"/>
      <c r="C341" s="78"/>
      <c r="D341" s="79"/>
      <c r="E341" s="79"/>
      <c r="F341" s="79"/>
      <c r="G341" s="79"/>
      <c r="H341" s="79"/>
      <c r="I341" s="99"/>
      <c r="J341" s="80"/>
      <c r="K341" s="203"/>
      <c r="L341" s="206"/>
      <c r="M341" s="177" t="str">
        <f t="shared" si="26"/>
        <v/>
      </c>
      <c r="P341" s="236"/>
    </row>
    <row r="342" spans="1:16" ht="41.1" hidden="1" customHeight="1" x14ac:dyDescent="0.3">
      <c r="A342" s="53">
        <v>215</v>
      </c>
      <c r="B342" s="77"/>
      <c r="C342" s="78"/>
      <c r="D342" s="79"/>
      <c r="E342" s="79"/>
      <c r="F342" s="79"/>
      <c r="G342" s="79"/>
      <c r="H342" s="79"/>
      <c r="I342" s="99"/>
      <c r="J342" s="80"/>
      <c r="K342" s="203"/>
      <c r="L342" s="206"/>
      <c r="M342" s="177" t="str">
        <f t="shared" si="26"/>
        <v/>
      </c>
      <c r="P342" s="236"/>
    </row>
    <row r="343" spans="1:16" ht="41.1" hidden="1" customHeight="1" x14ac:dyDescent="0.3">
      <c r="A343" s="53">
        <v>216</v>
      </c>
      <c r="B343" s="77"/>
      <c r="C343" s="78"/>
      <c r="D343" s="79"/>
      <c r="E343" s="79"/>
      <c r="F343" s="79"/>
      <c r="G343" s="79"/>
      <c r="H343" s="79"/>
      <c r="I343" s="99"/>
      <c r="J343" s="80"/>
      <c r="K343" s="203"/>
      <c r="L343" s="206"/>
      <c r="M343" s="177" t="str">
        <f t="shared" si="26"/>
        <v/>
      </c>
      <c r="P343" s="236"/>
    </row>
    <row r="344" spans="1:16" ht="41.1" hidden="1" customHeight="1" x14ac:dyDescent="0.3">
      <c r="A344" s="53">
        <v>217</v>
      </c>
      <c r="B344" s="77"/>
      <c r="C344" s="78"/>
      <c r="D344" s="79"/>
      <c r="E344" s="79"/>
      <c r="F344" s="79"/>
      <c r="G344" s="79"/>
      <c r="H344" s="79"/>
      <c r="I344" s="99"/>
      <c r="J344" s="80"/>
      <c r="K344" s="203"/>
      <c r="L344" s="206"/>
      <c r="M344" s="177" t="str">
        <f t="shared" si="26"/>
        <v/>
      </c>
      <c r="P344" s="236"/>
    </row>
    <row r="345" spans="1:16" ht="41.1" hidden="1" customHeight="1" x14ac:dyDescent="0.3">
      <c r="A345" s="53">
        <v>218</v>
      </c>
      <c r="B345" s="77"/>
      <c r="C345" s="78"/>
      <c r="D345" s="79"/>
      <c r="E345" s="79"/>
      <c r="F345" s="79"/>
      <c r="G345" s="79"/>
      <c r="H345" s="79"/>
      <c r="I345" s="99"/>
      <c r="J345" s="80"/>
      <c r="K345" s="203"/>
      <c r="L345" s="206"/>
      <c r="M345" s="177" t="str">
        <f t="shared" si="26"/>
        <v/>
      </c>
      <c r="P345" s="236"/>
    </row>
    <row r="346" spans="1:16" ht="41.1" hidden="1" customHeight="1" x14ac:dyDescent="0.3">
      <c r="A346" s="53">
        <v>219</v>
      </c>
      <c r="B346" s="77"/>
      <c r="C346" s="78"/>
      <c r="D346" s="79"/>
      <c r="E346" s="79"/>
      <c r="F346" s="79"/>
      <c r="G346" s="79"/>
      <c r="H346" s="79"/>
      <c r="I346" s="99"/>
      <c r="J346" s="80"/>
      <c r="K346" s="203"/>
      <c r="L346" s="206"/>
      <c r="M346" s="177" t="str">
        <f t="shared" si="26"/>
        <v/>
      </c>
      <c r="P346" s="236"/>
    </row>
    <row r="347" spans="1:16" ht="41.1" hidden="1" customHeight="1" thickBot="1" x14ac:dyDescent="0.35">
      <c r="A347" s="81">
        <v>220</v>
      </c>
      <c r="B347" s="221"/>
      <c r="C347" s="82"/>
      <c r="D347" s="83"/>
      <c r="E347" s="83"/>
      <c r="F347" s="83"/>
      <c r="G347" s="83"/>
      <c r="H347" s="83"/>
      <c r="I347" s="198"/>
      <c r="J347" s="84"/>
      <c r="K347" s="207"/>
      <c r="L347" s="208"/>
      <c r="M347" s="177" t="str">
        <f t="shared" si="26"/>
        <v/>
      </c>
      <c r="P347" s="236"/>
    </row>
    <row r="348" spans="1:16" ht="23.95" hidden="1" customHeight="1" thickBot="1" x14ac:dyDescent="0.35">
      <c r="J348" s="88" t="s">
        <v>51</v>
      </c>
      <c r="K348" s="218">
        <f>SUM(K328:K347)+K316</f>
        <v>0</v>
      </c>
      <c r="L348" s="218">
        <f>SUM(L328:L347)+L316</f>
        <v>0</v>
      </c>
      <c r="N348" s="118">
        <f>IF(COUNTA(B328:H346)&gt;0,1,0)</f>
        <v>0</v>
      </c>
    </row>
    <row r="349" spans="1:16" hidden="1" x14ac:dyDescent="0.3">
      <c r="A349" s="51" t="s">
        <v>92</v>
      </c>
    </row>
    <row r="350" spans="1:16" hidden="1" x14ac:dyDescent="0.3"/>
    <row r="351" spans="1:16" hidden="1" x14ac:dyDescent="0.3">
      <c r="B351" s="51" t="s">
        <v>46</v>
      </c>
      <c r="D351" s="51" t="s">
        <v>47</v>
      </c>
      <c r="E351" s="51" t="s">
        <v>48</v>
      </c>
      <c r="F351" s="51" t="s">
        <v>50</v>
      </c>
    </row>
    <row r="352" spans="1:16" hidden="1" x14ac:dyDescent="0.3">
      <c r="E352" s="51" t="s">
        <v>49</v>
      </c>
    </row>
    <row r="353" spans="1:16" hidden="1" x14ac:dyDescent="0.3">
      <c r="A353" s="454" t="s">
        <v>97</v>
      </c>
      <c r="B353" s="454"/>
      <c r="C353" s="454"/>
      <c r="D353" s="454"/>
      <c r="E353" s="454"/>
      <c r="F353" s="454"/>
      <c r="G353" s="454"/>
      <c r="H353" s="454"/>
      <c r="I353" s="454"/>
      <c r="J353" s="454"/>
      <c r="K353" s="454"/>
      <c r="L353" s="454"/>
    </row>
    <row r="354" spans="1:16" hidden="1" x14ac:dyDescent="0.3">
      <c r="A354" s="372" t="str">
        <f>IF(Yil&gt;0,CONCATENATE(Yil," yılına aittir."),"")</f>
        <v/>
      </c>
      <c r="B354" s="372"/>
      <c r="C354" s="372"/>
      <c r="D354" s="372"/>
      <c r="E354" s="372"/>
      <c r="F354" s="372"/>
      <c r="G354" s="372"/>
      <c r="H354" s="372"/>
      <c r="I354" s="372"/>
      <c r="J354" s="372"/>
      <c r="K354" s="372"/>
      <c r="L354" s="372"/>
    </row>
    <row r="355" spans="1:16" ht="16" hidden="1" customHeight="1" thickBot="1" x14ac:dyDescent="0.35">
      <c r="A355" s="455" t="s">
        <v>98</v>
      </c>
      <c r="B355" s="455"/>
      <c r="C355" s="455"/>
      <c r="D355" s="455"/>
      <c r="E355" s="455"/>
      <c r="F355" s="455"/>
      <c r="G355" s="455"/>
      <c r="H355" s="455"/>
      <c r="I355" s="455"/>
      <c r="J355" s="455"/>
      <c r="K355" s="455"/>
      <c r="L355" s="455"/>
    </row>
    <row r="356" spans="1:16" ht="31.6" hidden="1" customHeight="1" thickBot="1" x14ac:dyDescent="0.35">
      <c r="A356" s="456" t="s">
        <v>1</v>
      </c>
      <c r="B356" s="457"/>
      <c r="C356" s="444" t="str">
        <f>IF(ProjeNo&gt;0,ProjeNo,"")</f>
        <v/>
      </c>
      <c r="D356" s="445"/>
      <c r="E356" s="445"/>
      <c r="F356" s="445"/>
      <c r="G356" s="445"/>
      <c r="H356" s="445"/>
      <c r="I356" s="445"/>
      <c r="J356" s="445"/>
      <c r="K356" s="445"/>
      <c r="L356" s="446"/>
    </row>
    <row r="357" spans="1:16" ht="31.6" hidden="1" customHeight="1" thickBot="1" x14ac:dyDescent="0.35">
      <c r="A357" s="458" t="s">
        <v>12</v>
      </c>
      <c r="B357" s="459"/>
      <c r="C357" s="447" t="str">
        <f>IF(ProjeAdi&gt;0,ProjeAdi,"")</f>
        <v/>
      </c>
      <c r="D357" s="448"/>
      <c r="E357" s="448"/>
      <c r="F357" s="448"/>
      <c r="G357" s="448"/>
      <c r="H357" s="448"/>
      <c r="I357" s="448"/>
      <c r="J357" s="448"/>
      <c r="K357" s="448"/>
      <c r="L357" s="449"/>
    </row>
    <row r="358" spans="1:16" s="72" customFormat="1" ht="37.049999999999997" hidden="1" customHeight="1" thickBot="1" x14ac:dyDescent="0.35">
      <c r="A358" s="442" t="s">
        <v>7</v>
      </c>
      <c r="B358" s="442" t="s">
        <v>141</v>
      </c>
      <c r="C358" s="442" t="s">
        <v>157</v>
      </c>
      <c r="D358" s="442" t="s">
        <v>8</v>
      </c>
      <c r="E358" s="442" t="s">
        <v>180</v>
      </c>
      <c r="F358" s="442" t="s">
        <v>103</v>
      </c>
      <c r="G358" s="442" t="s">
        <v>104</v>
      </c>
      <c r="H358" s="442" t="s">
        <v>181</v>
      </c>
      <c r="I358" s="450" t="s">
        <v>99</v>
      </c>
      <c r="J358" s="452" t="s">
        <v>100</v>
      </c>
      <c r="K358" s="102" t="s">
        <v>101</v>
      </c>
      <c r="L358" s="102" t="s">
        <v>101</v>
      </c>
      <c r="M358" s="17"/>
      <c r="P358" s="235"/>
    </row>
    <row r="359" spans="1:16" ht="18" hidden="1" customHeight="1" thickBot="1" x14ac:dyDescent="0.35">
      <c r="A359" s="443"/>
      <c r="B359" s="443"/>
      <c r="C359" s="443"/>
      <c r="D359" s="443"/>
      <c r="E359" s="443"/>
      <c r="F359" s="443"/>
      <c r="G359" s="443"/>
      <c r="H359" s="443"/>
      <c r="I359" s="451"/>
      <c r="J359" s="453"/>
      <c r="K359" s="102" t="s">
        <v>102</v>
      </c>
      <c r="L359" s="102" t="s">
        <v>105</v>
      </c>
    </row>
    <row r="360" spans="1:16" ht="41.1" hidden="1" customHeight="1" x14ac:dyDescent="0.3">
      <c r="A360" s="52">
        <v>221</v>
      </c>
      <c r="B360" s="73"/>
      <c r="C360" s="74"/>
      <c r="D360" s="75"/>
      <c r="E360" s="75"/>
      <c r="F360" s="75"/>
      <c r="G360" s="75"/>
      <c r="H360" s="75"/>
      <c r="I360" s="197"/>
      <c r="J360" s="76"/>
      <c r="K360" s="204"/>
      <c r="L360" s="205"/>
      <c r="M360" s="177" t="str">
        <f>IF(AND(K360&gt;0,L360=""),"KDV Dahil Tutar Yazılmalıdır.","")</f>
        <v/>
      </c>
    </row>
    <row r="361" spans="1:16" ht="41.1" hidden="1" customHeight="1" x14ac:dyDescent="0.3">
      <c r="A361" s="53">
        <v>222</v>
      </c>
      <c r="B361" s="77"/>
      <c r="C361" s="78"/>
      <c r="D361" s="79"/>
      <c r="E361" s="79"/>
      <c r="F361" s="79"/>
      <c r="G361" s="79"/>
      <c r="H361" s="79"/>
      <c r="I361" s="99"/>
      <c r="J361" s="80"/>
      <c r="K361" s="203"/>
      <c r="L361" s="206"/>
      <c r="M361" s="177" t="str">
        <f t="shared" ref="M361:M369" si="27">IF(AND(K361&gt;0,L361=""),"KDV Dahil Tutar Yazılmalıdır.","")</f>
        <v/>
      </c>
      <c r="P361" s="236"/>
    </row>
    <row r="362" spans="1:16" ht="41.1" hidden="1" customHeight="1" x14ac:dyDescent="0.3">
      <c r="A362" s="53">
        <v>223</v>
      </c>
      <c r="B362" s="77"/>
      <c r="C362" s="78"/>
      <c r="D362" s="79"/>
      <c r="E362" s="79"/>
      <c r="F362" s="79"/>
      <c r="G362" s="79"/>
      <c r="H362" s="79"/>
      <c r="I362" s="99"/>
      <c r="J362" s="80"/>
      <c r="K362" s="203"/>
      <c r="L362" s="206"/>
      <c r="M362" s="177" t="str">
        <f t="shared" si="27"/>
        <v/>
      </c>
      <c r="P362" s="236"/>
    </row>
    <row r="363" spans="1:16" ht="41.1" hidden="1" customHeight="1" x14ac:dyDescent="0.3">
      <c r="A363" s="53">
        <v>224</v>
      </c>
      <c r="B363" s="77"/>
      <c r="C363" s="78"/>
      <c r="D363" s="79"/>
      <c r="E363" s="79"/>
      <c r="F363" s="79"/>
      <c r="G363" s="79"/>
      <c r="H363" s="79"/>
      <c r="I363" s="99"/>
      <c r="J363" s="80"/>
      <c r="K363" s="203"/>
      <c r="L363" s="206"/>
      <c r="M363" s="177" t="str">
        <f t="shared" si="27"/>
        <v/>
      </c>
      <c r="P363" s="236"/>
    </row>
    <row r="364" spans="1:16" ht="41.1" hidden="1" customHeight="1" x14ac:dyDescent="0.3">
      <c r="A364" s="53">
        <v>225</v>
      </c>
      <c r="B364" s="77"/>
      <c r="C364" s="78"/>
      <c r="D364" s="79"/>
      <c r="E364" s="79"/>
      <c r="F364" s="79"/>
      <c r="G364" s="79"/>
      <c r="H364" s="79"/>
      <c r="I364" s="99"/>
      <c r="J364" s="80"/>
      <c r="K364" s="203"/>
      <c r="L364" s="206"/>
      <c r="M364" s="177" t="str">
        <f t="shared" si="27"/>
        <v/>
      </c>
      <c r="P364" s="236"/>
    </row>
    <row r="365" spans="1:16" ht="41.1" hidden="1" customHeight="1" x14ac:dyDescent="0.3">
      <c r="A365" s="53">
        <v>226</v>
      </c>
      <c r="B365" s="77"/>
      <c r="C365" s="78"/>
      <c r="D365" s="79"/>
      <c r="E365" s="79"/>
      <c r="F365" s="79"/>
      <c r="G365" s="79"/>
      <c r="H365" s="79"/>
      <c r="I365" s="99"/>
      <c r="J365" s="80"/>
      <c r="K365" s="203"/>
      <c r="L365" s="206"/>
      <c r="M365" s="177" t="str">
        <f t="shared" si="27"/>
        <v/>
      </c>
      <c r="P365" s="236"/>
    </row>
    <row r="366" spans="1:16" ht="41.1" hidden="1" customHeight="1" x14ac:dyDescent="0.3">
      <c r="A366" s="53">
        <v>227</v>
      </c>
      <c r="B366" s="77"/>
      <c r="C366" s="78"/>
      <c r="D366" s="79"/>
      <c r="E366" s="79"/>
      <c r="F366" s="79"/>
      <c r="G366" s="79"/>
      <c r="H366" s="79"/>
      <c r="I366" s="99"/>
      <c r="J366" s="80"/>
      <c r="K366" s="203"/>
      <c r="L366" s="206"/>
      <c r="M366" s="177" t="str">
        <f t="shared" si="27"/>
        <v/>
      </c>
      <c r="P366" s="236"/>
    </row>
    <row r="367" spans="1:16" ht="41.1" hidden="1" customHeight="1" x14ac:dyDescent="0.3">
      <c r="A367" s="53">
        <v>228</v>
      </c>
      <c r="B367" s="77"/>
      <c r="C367" s="78"/>
      <c r="D367" s="79"/>
      <c r="E367" s="79"/>
      <c r="F367" s="79"/>
      <c r="G367" s="79"/>
      <c r="H367" s="79"/>
      <c r="I367" s="99"/>
      <c r="J367" s="80"/>
      <c r="K367" s="203"/>
      <c r="L367" s="206"/>
      <c r="M367" s="177" t="str">
        <f t="shared" si="27"/>
        <v/>
      </c>
      <c r="P367" s="236"/>
    </row>
    <row r="368" spans="1:16" ht="41.1" hidden="1" customHeight="1" x14ac:dyDescent="0.3">
      <c r="A368" s="53">
        <v>229</v>
      </c>
      <c r="B368" s="77"/>
      <c r="C368" s="78"/>
      <c r="D368" s="79"/>
      <c r="E368" s="79"/>
      <c r="F368" s="79"/>
      <c r="G368" s="79"/>
      <c r="H368" s="79"/>
      <c r="I368" s="99"/>
      <c r="J368" s="80"/>
      <c r="K368" s="203"/>
      <c r="L368" s="206"/>
      <c r="M368" s="177" t="str">
        <f t="shared" si="27"/>
        <v/>
      </c>
      <c r="P368" s="236"/>
    </row>
    <row r="369" spans="1:16" ht="41.1" hidden="1" customHeight="1" x14ac:dyDescent="0.3">
      <c r="A369" s="53">
        <v>230</v>
      </c>
      <c r="B369" s="77"/>
      <c r="C369" s="78"/>
      <c r="D369" s="79"/>
      <c r="E369" s="79"/>
      <c r="F369" s="79"/>
      <c r="G369" s="79"/>
      <c r="H369" s="79"/>
      <c r="I369" s="99"/>
      <c r="J369" s="80"/>
      <c r="K369" s="203"/>
      <c r="L369" s="206"/>
      <c r="M369" s="177" t="str">
        <f t="shared" si="27"/>
        <v/>
      </c>
      <c r="P369" s="236"/>
    </row>
    <row r="370" spans="1:16" ht="41.1" hidden="1" customHeight="1" x14ac:dyDescent="0.3">
      <c r="A370" s="53">
        <v>231</v>
      </c>
      <c r="B370" s="77"/>
      <c r="C370" s="78"/>
      <c r="D370" s="79"/>
      <c r="E370" s="79"/>
      <c r="F370" s="79"/>
      <c r="G370" s="79"/>
      <c r="H370" s="79"/>
      <c r="I370" s="99"/>
      <c r="J370" s="80"/>
      <c r="K370" s="203"/>
      <c r="L370" s="206"/>
      <c r="M370" s="177" t="str">
        <f>IF(AND(K370&gt;0,L370=""),"KDV Dahil Tutar Yazılmalıdır.","")</f>
        <v/>
      </c>
    </row>
    <row r="371" spans="1:16" ht="41.1" hidden="1" customHeight="1" x14ac:dyDescent="0.3">
      <c r="A371" s="53">
        <v>232</v>
      </c>
      <c r="B371" s="77"/>
      <c r="C371" s="78"/>
      <c r="D371" s="79"/>
      <c r="E371" s="79"/>
      <c r="F371" s="79"/>
      <c r="G371" s="79"/>
      <c r="H371" s="79"/>
      <c r="I371" s="99"/>
      <c r="J371" s="80"/>
      <c r="K371" s="203"/>
      <c r="L371" s="206"/>
      <c r="M371" s="177" t="str">
        <f t="shared" ref="M371:M379" si="28">IF(AND(K371&gt;0,L371=""),"KDV Dahil Tutar Yazılmalıdır.","")</f>
        <v/>
      </c>
      <c r="P371" s="236"/>
    </row>
    <row r="372" spans="1:16" ht="41.1" hidden="1" customHeight="1" x14ac:dyDescent="0.3">
      <c r="A372" s="53">
        <v>233</v>
      </c>
      <c r="B372" s="77"/>
      <c r="C372" s="78"/>
      <c r="D372" s="79"/>
      <c r="E372" s="79"/>
      <c r="F372" s="79"/>
      <c r="G372" s="79"/>
      <c r="H372" s="79"/>
      <c r="I372" s="99"/>
      <c r="J372" s="80"/>
      <c r="K372" s="203"/>
      <c r="L372" s="206"/>
      <c r="M372" s="177" t="str">
        <f t="shared" si="28"/>
        <v/>
      </c>
      <c r="P372" s="236"/>
    </row>
    <row r="373" spans="1:16" ht="41.1" hidden="1" customHeight="1" x14ac:dyDescent="0.3">
      <c r="A373" s="53">
        <v>234</v>
      </c>
      <c r="B373" s="77"/>
      <c r="C373" s="78"/>
      <c r="D373" s="79"/>
      <c r="E373" s="79"/>
      <c r="F373" s="79"/>
      <c r="G373" s="79"/>
      <c r="H373" s="79"/>
      <c r="I373" s="99"/>
      <c r="J373" s="80"/>
      <c r="K373" s="203"/>
      <c r="L373" s="206"/>
      <c r="M373" s="177" t="str">
        <f t="shared" si="28"/>
        <v/>
      </c>
      <c r="P373" s="236"/>
    </row>
    <row r="374" spans="1:16" ht="41.1" hidden="1" customHeight="1" x14ac:dyDescent="0.3">
      <c r="A374" s="53">
        <v>235</v>
      </c>
      <c r="B374" s="77"/>
      <c r="C374" s="78"/>
      <c r="D374" s="79"/>
      <c r="E374" s="79"/>
      <c r="F374" s="79"/>
      <c r="G374" s="79"/>
      <c r="H374" s="79"/>
      <c r="I374" s="99"/>
      <c r="J374" s="80"/>
      <c r="K374" s="203"/>
      <c r="L374" s="206"/>
      <c r="M374" s="177" t="str">
        <f t="shared" si="28"/>
        <v/>
      </c>
      <c r="P374" s="236"/>
    </row>
    <row r="375" spans="1:16" ht="41.1" hidden="1" customHeight="1" x14ac:dyDescent="0.3">
      <c r="A375" s="53">
        <v>236</v>
      </c>
      <c r="B375" s="77"/>
      <c r="C375" s="78"/>
      <c r="D375" s="79"/>
      <c r="E375" s="79"/>
      <c r="F375" s="79"/>
      <c r="G375" s="79"/>
      <c r="H375" s="79"/>
      <c r="I375" s="99"/>
      <c r="J375" s="80"/>
      <c r="K375" s="203"/>
      <c r="L375" s="206"/>
      <c r="M375" s="177" t="str">
        <f t="shared" si="28"/>
        <v/>
      </c>
      <c r="P375" s="236"/>
    </row>
    <row r="376" spans="1:16" ht="41.1" hidden="1" customHeight="1" x14ac:dyDescent="0.3">
      <c r="A376" s="53">
        <v>237</v>
      </c>
      <c r="B376" s="77"/>
      <c r="C376" s="78"/>
      <c r="D376" s="79"/>
      <c r="E376" s="79"/>
      <c r="F376" s="79"/>
      <c r="G376" s="79"/>
      <c r="H376" s="79"/>
      <c r="I376" s="99"/>
      <c r="J376" s="80"/>
      <c r="K376" s="203"/>
      <c r="L376" s="206"/>
      <c r="M376" s="177" t="str">
        <f t="shared" si="28"/>
        <v/>
      </c>
      <c r="P376" s="236"/>
    </row>
    <row r="377" spans="1:16" ht="41.1" hidden="1" customHeight="1" x14ac:dyDescent="0.3">
      <c r="A377" s="53">
        <v>238</v>
      </c>
      <c r="B377" s="77"/>
      <c r="C377" s="78"/>
      <c r="D377" s="79"/>
      <c r="E377" s="79"/>
      <c r="F377" s="79"/>
      <c r="G377" s="79"/>
      <c r="H377" s="79"/>
      <c r="I377" s="99"/>
      <c r="J377" s="80"/>
      <c r="K377" s="203"/>
      <c r="L377" s="206"/>
      <c r="M377" s="177" t="str">
        <f t="shared" si="28"/>
        <v/>
      </c>
      <c r="P377" s="236"/>
    </row>
    <row r="378" spans="1:16" ht="41.1" hidden="1" customHeight="1" x14ac:dyDescent="0.3">
      <c r="A378" s="53">
        <v>239</v>
      </c>
      <c r="B378" s="77"/>
      <c r="C378" s="78"/>
      <c r="D378" s="79"/>
      <c r="E378" s="79"/>
      <c r="F378" s="79"/>
      <c r="G378" s="79"/>
      <c r="H378" s="79"/>
      <c r="I378" s="99"/>
      <c r="J378" s="80"/>
      <c r="K378" s="203"/>
      <c r="L378" s="206"/>
      <c r="M378" s="177" t="str">
        <f t="shared" si="28"/>
        <v/>
      </c>
      <c r="P378" s="236"/>
    </row>
    <row r="379" spans="1:16" ht="41.1" hidden="1" customHeight="1" thickBot="1" x14ac:dyDescent="0.35">
      <c r="A379" s="81">
        <v>240</v>
      </c>
      <c r="B379" s="221"/>
      <c r="C379" s="82"/>
      <c r="D379" s="83"/>
      <c r="E379" s="83"/>
      <c r="F379" s="83"/>
      <c r="G379" s="83"/>
      <c r="H379" s="83"/>
      <c r="I379" s="198"/>
      <c r="J379" s="84"/>
      <c r="K379" s="207"/>
      <c r="L379" s="208"/>
      <c r="M379" s="177" t="str">
        <f t="shared" si="28"/>
        <v/>
      </c>
      <c r="P379" s="236"/>
    </row>
    <row r="380" spans="1:16" ht="23.95" hidden="1" customHeight="1" thickBot="1" x14ac:dyDescent="0.35">
      <c r="J380" s="88" t="s">
        <v>51</v>
      </c>
      <c r="K380" s="218">
        <f>SUM(K360:K379)+K348</f>
        <v>0</v>
      </c>
      <c r="L380" s="218">
        <f>SUM(L360:L379)+L348</f>
        <v>0</v>
      </c>
      <c r="N380" s="118">
        <f>IF(COUNTA(B360:H378)&gt;0,1,0)</f>
        <v>0</v>
      </c>
    </row>
    <row r="381" spans="1:16" hidden="1" x14ac:dyDescent="0.3">
      <c r="A381" s="51" t="s">
        <v>92</v>
      </c>
    </row>
    <row r="382" spans="1:16" hidden="1" x14ac:dyDescent="0.3"/>
    <row r="383" spans="1:16" hidden="1" x14ac:dyDescent="0.3">
      <c r="B383" s="51" t="s">
        <v>46</v>
      </c>
      <c r="D383" s="51" t="s">
        <v>47</v>
      </c>
      <c r="E383" s="51" t="s">
        <v>48</v>
      </c>
      <c r="F383" s="51" t="s">
        <v>50</v>
      </c>
    </row>
    <row r="384" spans="1:16" hidden="1" x14ac:dyDescent="0.3">
      <c r="E384" s="51" t="s">
        <v>49</v>
      </c>
    </row>
    <row r="385" spans="1:16" hidden="1" x14ac:dyDescent="0.3">
      <c r="A385" s="454" t="s">
        <v>97</v>
      </c>
      <c r="B385" s="454"/>
      <c r="C385" s="454"/>
      <c r="D385" s="454"/>
      <c r="E385" s="454"/>
      <c r="F385" s="454"/>
      <c r="G385" s="454"/>
      <c r="H385" s="454"/>
      <c r="I385" s="454"/>
      <c r="J385" s="454"/>
      <c r="K385" s="454"/>
      <c r="L385" s="454"/>
    </row>
    <row r="386" spans="1:16" hidden="1" x14ac:dyDescent="0.3">
      <c r="A386" s="372" t="str">
        <f>IF(Yil&gt;0,CONCATENATE(Yil," yılına aittir."),"")</f>
        <v/>
      </c>
      <c r="B386" s="372"/>
      <c r="C386" s="372"/>
      <c r="D386" s="372"/>
      <c r="E386" s="372"/>
      <c r="F386" s="372"/>
      <c r="G386" s="372"/>
      <c r="H386" s="372"/>
      <c r="I386" s="372"/>
      <c r="J386" s="372"/>
      <c r="K386" s="372"/>
      <c r="L386" s="372"/>
    </row>
    <row r="387" spans="1:16" ht="16" hidden="1" customHeight="1" thickBot="1" x14ac:dyDescent="0.35">
      <c r="A387" s="455" t="s">
        <v>98</v>
      </c>
      <c r="B387" s="455"/>
      <c r="C387" s="455"/>
      <c r="D387" s="455"/>
      <c r="E387" s="455"/>
      <c r="F387" s="455"/>
      <c r="G387" s="455"/>
      <c r="H387" s="455"/>
      <c r="I387" s="455"/>
      <c r="J387" s="455"/>
      <c r="K387" s="455"/>
      <c r="L387" s="455"/>
    </row>
    <row r="388" spans="1:16" ht="31.6" hidden="1" customHeight="1" thickBot="1" x14ac:dyDescent="0.35">
      <c r="A388" s="456" t="s">
        <v>1</v>
      </c>
      <c r="B388" s="457"/>
      <c r="C388" s="444" t="str">
        <f>IF(ProjeNo&gt;0,ProjeNo,"")</f>
        <v/>
      </c>
      <c r="D388" s="445"/>
      <c r="E388" s="445"/>
      <c r="F388" s="445"/>
      <c r="G388" s="445"/>
      <c r="H388" s="445"/>
      <c r="I388" s="445"/>
      <c r="J388" s="445"/>
      <c r="K388" s="445"/>
      <c r="L388" s="446"/>
    </row>
    <row r="389" spans="1:16" ht="31.6" hidden="1" customHeight="1" thickBot="1" x14ac:dyDescent="0.35">
      <c r="A389" s="458" t="s">
        <v>12</v>
      </c>
      <c r="B389" s="459"/>
      <c r="C389" s="447" t="str">
        <f>IF(ProjeAdi&gt;0,ProjeAdi,"")</f>
        <v/>
      </c>
      <c r="D389" s="448"/>
      <c r="E389" s="448"/>
      <c r="F389" s="448"/>
      <c r="G389" s="448"/>
      <c r="H389" s="448"/>
      <c r="I389" s="448"/>
      <c r="J389" s="448"/>
      <c r="K389" s="448"/>
      <c r="L389" s="449"/>
    </row>
    <row r="390" spans="1:16" s="72" customFormat="1" ht="37.049999999999997" hidden="1" customHeight="1" thickBot="1" x14ac:dyDescent="0.35">
      <c r="A390" s="442" t="s">
        <v>7</v>
      </c>
      <c r="B390" s="442" t="s">
        <v>141</v>
      </c>
      <c r="C390" s="442" t="s">
        <v>157</v>
      </c>
      <c r="D390" s="442" t="s">
        <v>8</v>
      </c>
      <c r="E390" s="442" t="s">
        <v>180</v>
      </c>
      <c r="F390" s="442" t="s">
        <v>103</v>
      </c>
      <c r="G390" s="442" t="s">
        <v>104</v>
      </c>
      <c r="H390" s="442" t="s">
        <v>181</v>
      </c>
      <c r="I390" s="450" t="s">
        <v>99</v>
      </c>
      <c r="J390" s="452" t="s">
        <v>100</v>
      </c>
      <c r="K390" s="102" t="s">
        <v>101</v>
      </c>
      <c r="L390" s="102" t="s">
        <v>101</v>
      </c>
      <c r="M390" s="17"/>
      <c r="P390" s="235"/>
    </row>
    <row r="391" spans="1:16" ht="18" hidden="1" customHeight="1" thickBot="1" x14ac:dyDescent="0.35">
      <c r="A391" s="443"/>
      <c r="B391" s="443"/>
      <c r="C391" s="443"/>
      <c r="D391" s="443"/>
      <c r="E391" s="443"/>
      <c r="F391" s="443"/>
      <c r="G391" s="443"/>
      <c r="H391" s="443"/>
      <c r="I391" s="451"/>
      <c r="J391" s="453"/>
      <c r="K391" s="102" t="s">
        <v>102</v>
      </c>
      <c r="L391" s="102" t="s">
        <v>105</v>
      </c>
    </row>
    <row r="392" spans="1:16" ht="41.1" hidden="1" customHeight="1" x14ac:dyDescent="0.3">
      <c r="A392" s="52">
        <v>241</v>
      </c>
      <c r="B392" s="73"/>
      <c r="C392" s="74"/>
      <c r="D392" s="75"/>
      <c r="E392" s="75"/>
      <c r="F392" s="75"/>
      <c r="G392" s="75"/>
      <c r="H392" s="75"/>
      <c r="I392" s="197"/>
      <c r="J392" s="76"/>
      <c r="K392" s="204"/>
      <c r="L392" s="205"/>
      <c r="M392" s="177" t="str">
        <f>IF(AND(K392&gt;0,L392=""),"KDV Dahil Tutar Yazılmalıdır.","")</f>
        <v/>
      </c>
    </row>
    <row r="393" spans="1:16" ht="41.1" hidden="1" customHeight="1" x14ac:dyDescent="0.3">
      <c r="A393" s="53">
        <v>242</v>
      </c>
      <c r="B393" s="77"/>
      <c r="C393" s="78"/>
      <c r="D393" s="79"/>
      <c r="E393" s="79"/>
      <c r="F393" s="79"/>
      <c r="G393" s="79"/>
      <c r="H393" s="79"/>
      <c r="I393" s="99"/>
      <c r="J393" s="80"/>
      <c r="K393" s="203"/>
      <c r="L393" s="206"/>
      <c r="M393" s="177" t="str">
        <f t="shared" ref="M393:M401" si="29">IF(AND(K393&gt;0,L393=""),"KDV Dahil Tutar Yazılmalıdır.","")</f>
        <v/>
      </c>
      <c r="P393" s="236"/>
    </row>
    <row r="394" spans="1:16" ht="41.1" hidden="1" customHeight="1" x14ac:dyDescent="0.3">
      <c r="A394" s="53">
        <v>243</v>
      </c>
      <c r="B394" s="77"/>
      <c r="C394" s="78"/>
      <c r="D394" s="79"/>
      <c r="E394" s="79"/>
      <c r="F394" s="79"/>
      <c r="G394" s="79"/>
      <c r="H394" s="79"/>
      <c r="I394" s="99"/>
      <c r="J394" s="80"/>
      <c r="K394" s="203"/>
      <c r="L394" s="206"/>
      <c r="M394" s="177" t="str">
        <f t="shared" si="29"/>
        <v/>
      </c>
      <c r="P394" s="236"/>
    </row>
    <row r="395" spans="1:16" ht="41.1" hidden="1" customHeight="1" x14ac:dyDescent="0.3">
      <c r="A395" s="53">
        <v>244</v>
      </c>
      <c r="B395" s="77"/>
      <c r="C395" s="78"/>
      <c r="D395" s="79"/>
      <c r="E395" s="79"/>
      <c r="F395" s="79"/>
      <c r="G395" s="79"/>
      <c r="H395" s="79"/>
      <c r="I395" s="99"/>
      <c r="J395" s="80"/>
      <c r="K395" s="203"/>
      <c r="L395" s="206"/>
      <c r="M395" s="177" t="str">
        <f t="shared" si="29"/>
        <v/>
      </c>
      <c r="P395" s="236"/>
    </row>
    <row r="396" spans="1:16" ht="41.1" hidden="1" customHeight="1" x14ac:dyDescent="0.3">
      <c r="A396" s="53">
        <v>245</v>
      </c>
      <c r="B396" s="77"/>
      <c r="C396" s="78"/>
      <c r="D396" s="79"/>
      <c r="E396" s="79"/>
      <c r="F396" s="79"/>
      <c r="G396" s="79"/>
      <c r="H396" s="79"/>
      <c r="I396" s="99"/>
      <c r="J396" s="80"/>
      <c r="K396" s="203"/>
      <c r="L396" s="206"/>
      <c r="M396" s="177" t="str">
        <f t="shared" si="29"/>
        <v/>
      </c>
      <c r="P396" s="236"/>
    </row>
    <row r="397" spans="1:16" ht="41.1" hidden="1" customHeight="1" x14ac:dyDescent="0.3">
      <c r="A397" s="53">
        <v>246</v>
      </c>
      <c r="B397" s="77"/>
      <c r="C397" s="78"/>
      <c r="D397" s="79"/>
      <c r="E397" s="79"/>
      <c r="F397" s="79"/>
      <c r="G397" s="79"/>
      <c r="H397" s="79"/>
      <c r="I397" s="99"/>
      <c r="J397" s="80"/>
      <c r="K397" s="203"/>
      <c r="L397" s="206"/>
      <c r="M397" s="177" t="str">
        <f t="shared" si="29"/>
        <v/>
      </c>
      <c r="P397" s="236"/>
    </row>
    <row r="398" spans="1:16" ht="41.1" hidden="1" customHeight="1" x14ac:dyDescent="0.3">
      <c r="A398" s="53">
        <v>247</v>
      </c>
      <c r="B398" s="77"/>
      <c r="C398" s="78"/>
      <c r="D398" s="79"/>
      <c r="E398" s="79"/>
      <c r="F398" s="79"/>
      <c r="G398" s="79"/>
      <c r="H398" s="79"/>
      <c r="I398" s="99"/>
      <c r="J398" s="80"/>
      <c r="K398" s="203"/>
      <c r="L398" s="206"/>
      <c r="M398" s="177" t="str">
        <f t="shared" si="29"/>
        <v/>
      </c>
      <c r="P398" s="236"/>
    </row>
    <row r="399" spans="1:16" ht="41.1" hidden="1" customHeight="1" x14ac:dyDescent="0.3">
      <c r="A399" s="53">
        <v>248</v>
      </c>
      <c r="B399" s="77"/>
      <c r="C399" s="78"/>
      <c r="D399" s="79"/>
      <c r="E399" s="79"/>
      <c r="F399" s="79"/>
      <c r="G399" s="79"/>
      <c r="H399" s="79"/>
      <c r="I399" s="99"/>
      <c r="J399" s="80"/>
      <c r="K399" s="203"/>
      <c r="L399" s="206"/>
      <c r="M399" s="177" t="str">
        <f t="shared" si="29"/>
        <v/>
      </c>
      <c r="P399" s="236"/>
    </row>
    <row r="400" spans="1:16" ht="41.1" hidden="1" customHeight="1" x14ac:dyDescent="0.3">
      <c r="A400" s="53">
        <v>249</v>
      </c>
      <c r="B400" s="77"/>
      <c r="C400" s="78"/>
      <c r="D400" s="79"/>
      <c r="E400" s="79"/>
      <c r="F400" s="79"/>
      <c r="G400" s="79"/>
      <c r="H400" s="79"/>
      <c r="I400" s="99"/>
      <c r="J400" s="80"/>
      <c r="K400" s="203"/>
      <c r="L400" s="206"/>
      <c r="M400" s="177" t="str">
        <f t="shared" si="29"/>
        <v/>
      </c>
      <c r="P400" s="236"/>
    </row>
    <row r="401" spans="1:16" ht="41.1" hidden="1" customHeight="1" x14ac:dyDescent="0.3">
      <c r="A401" s="53">
        <v>250</v>
      </c>
      <c r="B401" s="77"/>
      <c r="C401" s="78"/>
      <c r="D401" s="79"/>
      <c r="E401" s="79"/>
      <c r="F401" s="79"/>
      <c r="G401" s="79"/>
      <c r="H401" s="79"/>
      <c r="I401" s="99"/>
      <c r="J401" s="80"/>
      <c r="K401" s="203"/>
      <c r="L401" s="206"/>
      <c r="M401" s="177" t="str">
        <f t="shared" si="29"/>
        <v/>
      </c>
      <c r="P401" s="236"/>
    </row>
    <row r="402" spans="1:16" ht="41.1" hidden="1" customHeight="1" x14ac:dyDescent="0.3">
      <c r="A402" s="53">
        <v>251</v>
      </c>
      <c r="B402" s="77"/>
      <c r="C402" s="78"/>
      <c r="D402" s="79"/>
      <c r="E402" s="79"/>
      <c r="F402" s="79"/>
      <c r="G402" s="79"/>
      <c r="H402" s="79"/>
      <c r="I402" s="99"/>
      <c r="J402" s="80"/>
      <c r="K402" s="203"/>
      <c r="L402" s="206"/>
      <c r="M402" s="177" t="str">
        <f>IF(AND(K402&gt;0,L402=""),"KDV Dahil Tutar Yazılmalıdır.","")</f>
        <v/>
      </c>
    </row>
    <row r="403" spans="1:16" ht="41.1" hidden="1" customHeight="1" x14ac:dyDescent="0.3">
      <c r="A403" s="53">
        <v>252</v>
      </c>
      <c r="B403" s="77"/>
      <c r="C403" s="78"/>
      <c r="D403" s="79"/>
      <c r="E403" s="79"/>
      <c r="F403" s="79"/>
      <c r="G403" s="79"/>
      <c r="H403" s="79"/>
      <c r="I403" s="99"/>
      <c r="J403" s="80"/>
      <c r="K403" s="203"/>
      <c r="L403" s="206"/>
      <c r="M403" s="177" t="str">
        <f t="shared" ref="M403:M411" si="30">IF(AND(K403&gt;0,L403=""),"KDV Dahil Tutar Yazılmalıdır.","")</f>
        <v/>
      </c>
      <c r="P403" s="236"/>
    </row>
    <row r="404" spans="1:16" ht="41.1" hidden="1" customHeight="1" x14ac:dyDescent="0.3">
      <c r="A404" s="53">
        <v>253</v>
      </c>
      <c r="B404" s="77"/>
      <c r="C404" s="78"/>
      <c r="D404" s="79"/>
      <c r="E404" s="79"/>
      <c r="F404" s="79"/>
      <c r="G404" s="79"/>
      <c r="H404" s="79"/>
      <c r="I404" s="99"/>
      <c r="J404" s="80"/>
      <c r="K404" s="203"/>
      <c r="L404" s="206"/>
      <c r="M404" s="177" t="str">
        <f t="shared" si="30"/>
        <v/>
      </c>
      <c r="P404" s="236"/>
    </row>
    <row r="405" spans="1:16" ht="41.1" hidden="1" customHeight="1" x14ac:dyDescent="0.3">
      <c r="A405" s="53">
        <v>254</v>
      </c>
      <c r="B405" s="77"/>
      <c r="C405" s="78"/>
      <c r="D405" s="79"/>
      <c r="E405" s="79"/>
      <c r="F405" s="79"/>
      <c r="G405" s="79"/>
      <c r="H405" s="79"/>
      <c r="I405" s="99"/>
      <c r="J405" s="80"/>
      <c r="K405" s="203"/>
      <c r="L405" s="206"/>
      <c r="M405" s="177" t="str">
        <f t="shared" si="30"/>
        <v/>
      </c>
      <c r="P405" s="236"/>
    </row>
    <row r="406" spans="1:16" ht="41.1" hidden="1" customHeight="1" x14ac:dyDescent="0.3">
      <c r="A406" s="53">
        <v>255</v>
      </c>
      <c r="B406" s="77"/>
      <c r="C406" s="78"/>
      <c r="D406" s="79"/>
      <c r="E406" s="79"/>
      <c r="F406" s="79"/>
      <c r="G406" s="79"/>
      <c r="H406" s="79"/>
      <c r="I406" s="99"/>
      <c r="J406" s="80"/>
      <c r="K406" s="203"/>
      <c r="L406" s="206"/>
      <c r="M406" s="177" t="str">
        <f t="shared" si="30"/>
        <v/>
      </c>
      <c r="P406" s="236"/>
    </row>
    <row r="407" spans="1:16" ht="41.1" hidden="1" customHeight="1" x14ac:dyDescent="0.3">
      <c r="A407" s="53">
        <v>256</v>
      </c>
      <c r="B407" s="77"/>
      <c r="C407" s="78"/>
      <c r="D407" s="79"/>
      <c r="E407" s="79"/>
      <c r="F407" s="79"/>
      <c r="G407" s="79"/>
      <c r="H407" s="79"/>
      <c r="I407" s="99"/>
      <c r="J407" s="80"/>
      <c r="K407" s="203"/>
      <c r="L407" s="206"/>
      <c r="M407" s="177" t="str">
        <f t="shared" si="30"/>
        <v/>
      </c>
      <c r="P407" s="236"/>
    </row>
    <row r="408" spans="1:16" ht="41.1" hidden="1" customHeight="1" x14ac:dyDescent="0.3">
      <c r="A408" s="53">
        <v>257</v>
      </c>
      <c r="B408" s="77"/>
      <c r="C408" s="78"/>
      <c r="D408" s="79"/>
      <c r="E408" s="79"/>
      <c r="F408" s="79"/>
      <c r="G408" s="79"/>
      <c r="H408" s="79"/>
      <c r="I408" s="99"/>
      <c r="J408" s="80"/>
      <c r="K408" s="203"/>
      <c r="L408" s="206"/>
      <c r="M408" s="177" t="str">
        <f t="shared" si="30"/>
        <v/>
      </c>
      <c r="P408" s="236"/>
    </row>
    <row r="409" spans="1:16" ht="41.1" hidden="1" customHeight="1" x14ac:dyDescent="0.3">
      <c r="A409" s="53">
        <v>258</v>
      </c>
      <c r="B409" s="77"/>
      <c r="C409" s="78"/>
      <c r="D409" s="79"/>
      <c r="E409" s="79"/>
      <c r="F409" s="79"/>
      <c r="G409" s="79"/>
      <c r="H409" s="79"/>
      <c r="I409" s="99"/>
      <c r="J409" s="80"/>
      <c r="K409" s="203"/>
      <c r="L409" s="206"/>
      <c r="M409" s="177" t="str">
        <f t="shared" si="30"/>
        <v/>
      </c>
      <c r="P409" s="236"/>
    </row>
    <row r="410" spans="1:16" ht="41.1" hidden="1" customHeight="1" x14ac:dyDescent="0.3">
      <c r="A410" s="53">
        <v>259</v>
      </c>
      <c r="B410" s="77"/>
      <c r="C410" s="78"/>
      <c r="D410" s="79"/>
      <c r="E410" s="79"/>
      <c r="F410" s="79"/>
      <c r="G410" s="79"/>
      <c r="H410" s="79"/>
      <c r="I410" s="99"/>
      <c r="J410" s="80"/>
      <c r="K410" s="203"/>
      <c r="L410" s="206"/>
      <c r="M410" s="177" t="str">
        <f t="shared" si="30"/>
        <v/>
      </c>
      <c r="P410" s="236"/>
    </row>
    <row r="411" spans="1:16" ht="41.1" hidden="1" customHeight="1" thickBot="1" x14ac:dyDescent="0.35">
      <c r="A411" s="81">
        <v>260</v>
      </c>
      <c r="B411" s="221"/>
      <c r="C411" s="82"/>
      <c r="D411" s="83"/>
      <c r="E411" s="83"/>
      <c r="F411" s="83"/>
      <c r="G411" s="83"/>
      <c r="H411" s="83"/>
      <c r="I411" s="198"/>
      <c r="J411" s="84"/>
      <c r="K411" s="207"/>
      <c r="L411" s="208"/>
      <c r="M411" s="177" t="str">
        <f t="shared" si="30"/>
        <v/>
      </c>
      <c r="P411" s="236"/>
    </row>
    <row r="412" spans="1:16" ht="23.95" hidden="1" customHeight="1" thickBot="1" x14ac:dyDescent="0.35">
      <c r="J412" s="88" t="s">
        <v>51</v>
      </c>
      <c r="K412" s="218">
        <f>SUM(K392:K411)+K380</f>
        <v>0</v>
      </c>
      <c r="L412" s="218">
        <f>SUM(L392:L411)+L380</f>
        <v>0</v>
      </c>
      <c r="N412" s="118">
        <f>IF(COUNTA(B392:H410)&gt;0,1,0)</f>
        <v>0</v>
      </c>
    </row>
    <row r="413" spans="1:16" hidden="1" x14ac:dyDescent="0.3">
      <c r="A413" s="51" t="s">
        <v>92</v>
      </c>
    </row>
    <row r="414" spans="1:16" hidden="1" x14ac:dyDescent="0.3"/>
    <row r="415" spans="1:16" hidden="1" x14ac:dyDescent="0.3">
      <c r="B415" s="51" t="s">
        <v>46</v>
      </c>
      <c r="D415" s="51" t="s">
        <v>47</v>
      </c>
      <c r="E415" s="51" t="s">
        <v>48</v>
      </c>
      <c r="F415" s="51" t="s">
        <v>50</v>
      </c>
    </row>
    <row r="416" spans="1:16" hidden="1" x14ac:dyDescent="0.3">
      <c r="E416" s="51" t="s">
        <v>49</v>
      </c>
    </row>
    <row r="417" spans="1:16" hidden="1" x14ac:dyDescent="0.3">
      <c r="A417" s="454" t="s">
        <v>97</v>
      </c>
      <c r="B417" s="454"/>
      <c r="C417" s="454"/>
      <c r="D417" s="454"/>
      <c r="E417" s="454"/>
      <c r="F417" s="454"/>
      <c r="G417" s="454"/>
      <c r="H417" s="454"/>
      <c r="I417" s="454"/>
      <c r="J417" s="454"/>
      <c r="K417" s="454"/>
      <c r="L417" s="454"/>
    </row>
    <row r="418" spans="1:16" hidden="1" x14ac:dyDescent="0.3">
      <c r="A418" s="372" t="str">
        <f>IF(Yil&gt;0,CONCATENATE(Yil," yılına aittir."),"")</f>
        <v/>
      </c>
      <c r="B418" s="372"/>
      <c r="C418" s="372"/>
      <c r="D418" s="372"/>
      <c r="E418" s="372"/>
      <c r="F418" s="372"/>
      <c r="G418" s="372"/>
      <c r="H418" s="372"/>
      <c r="I418" s="372"/>
      <c r="J418" s="372"/>
      <c r="K418" s="372"/>
      <c r="L418" s="372"/>
    </row>
    <row r="419" spans="1:16" ht="16" hidden="1" customHeight="1" thickBot="1" x14ac:dyDescent="0.35">
      <c r="A419" s="455" t="s">
        <v>98</v>
      </c>
      <c r="B419" s="455"/>
      <c r="C419" s="455"/>
      <c r="D419" s="455"/>
      <c r="E419" s="455"/>
      <c r="F419" s="455"/>
      <c r="G419" s="455"/>
      <c r="H419" s="455"/>
      <c r="I419" s="455"/>
      <c r="J419" s="455"/>
      <c r="K419" s="455"/>
      <c r="L419" s="455"/>
    </row>
    <row r="420" spans="1:16" ht="31.6" hidden="1" customHeight="1" thickBot="1" x14ac:dyDescent="0.35">
      <c r="A420" s="456" t="s">
        <v>1</v>
      </c>
      <c r="B420" s="457"/>
      <c r="C420" s="444" t="str">
        <f>IF(ProjeNo&gt;0,ProjeNo,"")</f>
        <v/>
      </c>
      <c r="D420" s="445"/>
      <c r="E420" s="445"/>
      <c r="F420" s="445"/>
      <c r="G420" s="445"/>
      <c r="H420" s="445"/>
      <c r="I420" s="445"/>
      <c r="J420" s="445"/>
      <c r="K420" s="445"/>
      <c r="L420" s="446"/>
    </row>
    <row r="421" spans="1:16" ht="31.6" hidden="1" customHeight="1" thickBot="1" x14ac:dyDescent="0.35">
      <c r="A421" s="458" t="s">
        <v>12</v>
      </c>
      <c r="B421" s="459"/>
      <c r="C421" s="447" t="str">
        <f>IF(ProjeAdi&gt;0,ProjeAdi,"")</f>
        <v/>
      </c>
      <c r="D421" s="448"/>
      <c r="E421" s="448"/>
      <c r="F421" s="448"/>
      <c r="G421" s="448"/>
      <c r="H421" s="448"/>
      <c r="I421" s="448"/>
      <c r="J421" s="448"/>
      <c r="K421" s="448"/>
      <c r="L421" s="449"/>
    </row>
    <row r="422" spans="1:16" s="72" customFormat="1" ht="37.049999999999997" hidden="1" customHeight="1" thickBot="1" x14ac:dyDescent="0.35">
      <c r="A422" s="442" t="s">
        <v>7</v>
      </c>
      <c r="B422" s="442" t="s">
        <v>141</v>
      </c>
      <c r="C422" s="442" t="s">
        <v>157</v>
      </c>
      <c r="D422" s="442" t="s">
        <v>8</v>
      </c>
      <c r="E422" s="442" t="s">
        <v>180</v>
      </c>
      <c r="F422" s="442" t="s">
        <v>103</v>
      </c>
      <c r="G422" s="442" t="s">
        <v>104</v>
      </c>
      <c r="H422" s="442" t="s">
        <v>181</v>
      </c>
      <c r="I422" s="450" t="s">
        <v>99</v>
      </c>
      <c r="J422" s="452" t="s">
        <v>100</v>
      </c>
      <c r="K422" s="102" t="s">
        <v>101</v>
      </c>
      <c r="L422" s="102" t="s">
        <v>101</v>
      </c>
      <c r="M422" s="17"/>
      <c r="P422" s="235"/>
    </row>
    <row r="423" spans="1:16" ht="18" hidden="1" customHeight="1" thickBot="1" x14ac:dyDescent="0.35">
      <c r="A423" s="443"/>
      <c r="B423" s="443"/>
      <c r="C423" s="443"/>
      <c r="D423" s="443"/>
      <c r="E423" s="443"/>
      <c r="F423" s="443"/>
      <c r="G423" s="443"/>
      <c r="H423" s="443"/>
      <c r="I423" s="451"/>
      <c r="J423" s="453"/>
      <c r="K423" s="102" t="s">
        <v>102</v>
      </c>
      <c r="L423" s="102" t="s">
        <v>105</v>
      </c>
    </row>
    <row r="424" spans="1:16" ht="41.1" hidden="1" customHeight="1" x14ac:dyDescent="0.3">
      <c r="A424" s="52">
        <v>261</v>
      </c>
      <c r="B424" s="73"/>
      <c r="C424" s="74"/>
      <c r="D424" s="75"/>
      <c r="E424" s="75"/>
      <c r="F424" s="75"/>
      <c r="G424" s="75"/>
      <c r="H424" s="75"/>
      <c r="I424" s="197"/>
      <c r="J424" s="76"/>
      <c r="K424" s="204"/>
      <c r="L424" s="205"/>
      <c r="M424" s="177" t="str">
        <f>IF(AND(K424&gt;0,L424=""),"KDV Dahil Tutar Yazılmalıdır.","")</f>
        <v/>
      </c>
    </row>
    <row r="425" spans="1:16" ht="41.1" hidden="1" customHeight="1" x14ac:dyDescent="0.3">
      <c r="A425" s="53">
        <v>262</v>
      </c>
      <c r="B425" s="77"/>
      <c r="C425" s="78"/>
      <c r="D425" s="79"/>
      <c r="E425" s="79"/>
      <c r="F425" s="79"/>
      <c r="G425" s="79"/>
      <c r="H425" s="79"/>
      <c r="I425" s="99"/>
      <c r="J425" s="80"/>
      <c r="K425" s="203"/>
      <c r="L425" s="206"/>
      <c r="M425" s="177" t="str">
        <f t="shared" ref="M425:M433" si="31">IF(AND(K425&gt;0,L425=""),"KDV Dahil Tutar Yazılmalıdır.","")</f>
        <v/>
      </c>
      <c r="P425" s="236"/>
    </row>
    <row r="426" spans="1:16" ht="41.1" hidden="1" customHeight="1" x14ac:dyDescent="0.3">
      <c r="A426" s="53">
        <v>263</v>
      </c>
      <c r="B426" s="77"/>
      <c r="C426" s="78"/>
      <c r="D426" s="79"/>
      <c r="E426" s="79"/>
      <c r="F426" s="79"/>
      <c r="G426" s="79"/>
      <c r="H426" s="79"/>
      <c r="I426" s="99"/>
      <c r="J426" s="80"/>
      <c r="K426" s="203"/>
      <c r="L426" s="206"/>
      <c r="M426" s="177" t="str">
        <f t="shared" si="31"/>
        <v/>
      </c>
      <c r="P426" s="236"/>
    </row>
    <row r="427" spans="1:16" ht="41.1" hidden="1" customHeight="1" x14ac:dyDescent="0.3">
      <c r="A427" s="53">
        <v>264</v>
      </c>
      <c r="B427" s="77"/>
      <c r="C427" s="78"/>
      <c r="D427" s="79"/>
      <c r="E427" s="79"/>
      <c r="F427" s="79"/>
      <c r="G427" s="79"/>
      <c r="H427" s="79"/>
      <c r="I427" s="99"/>
      <c r="J427" s="80"/>
      <c r="K427" s="203"/>
      <c r="L427" s="206"/>
      <c r="M427" s="177" t="str">
        <f t="shared" si="31"/>
        <v/>
      </c>
      <c r="P427" s="236"/>
    </row>
    <row r="428" spans="1:16" ht="41.1" hidden="1" customHeight="1" x14ac:dyDescent="0.3">
      <c r="A428" s="53">
        <v>265</v>
      </c>
      <c r="B428" s="77"/>
      <c r="C428" s="78"/>
      <c r="D428" s="79"/>
      <c r="E428" s="79"/>
      <c r="F428" s="79"/>
      <c r="G428" s="79"/>
      <c r="H428" s="79"/>
      <c r="I428" s="99"/>
      <c r="J428" s="80"/>
      <c r="K428" s="203"/>
      <c r="L428" s="206"/>
      <c r="M428" s="177" t="str">
        <f t="shared" si="31"/>
        <v/>
      </c>
      <c r="P428" s="236"/>
    </row>
    <row r="429" spans="1:16" ht="41.1" hidden="1" customHeight="1" x14ac:dyDescent="0.3">
      <c r="A429" s="53">
        <v>266</v>
      </c>
      <c r="B429" s="77"/>
      <c r="C429" s="78"/>
      <c r="D429" s="79"/>
      <c r="E429" s="79"/>
      <c r="F429" s="79"/>
      <c r="G429" s="79"/>
      <c r="H429" s="79"/>
      <c r="I429" s="99"/>
      <c r="J429" s="80"/>
      <c r="K429" s="203"/>
      <c r="L429" s="206"/>
      <c r="M429" s="177" t="str">
        <f t="shared" si="31"/>
        <v/>
      </c>
      <c r="P429" s="236"/>
    </row>
    <row r="430" spans="1:16" ht="41.1" hidden="1" customHeight="1" x14ac:dyDescent="0.3">
      <c r="A430" s="53">
        <v>267</v>
      </c>
      <c r="B430" s="77"/>
      <c r="C430" s="78"/>
      <c r="D430" s="79"/>
      <c r="E430" s="79"/>
      <c r="F430" s="79"/>
      <c r="G430" s="79"/>
      <c r="H430" s="79"/>
      <c r="I430" s="99"/>
      <c r="J430" s="80"/>
      <c r="K430" s="203"/>
      <c r="L430" s="206"/>
      <c r="M430" s="177" t="str">
        <f t="shared" si="31"/>
        <v/>
      </c>
      <c r="P430" s="236"/>
    </row>
    <row r="431" spans="1:16" ht="41.1" hidden="1" customHeight="1" x14ac:dyDescent="0.3">
      <c r="A431" s="53">
        <v>268</v>
      </c>
      <c r="B431" s="77"/>
      <c r="C431" s="78"/>
      <c r="D431" s="79"/>
      <c r="E431" s="79"/>
      <c r="F431" s="79"/>
      <c r="G431" s="79"/>
      <c r="H431" s="79"/>
      <c r="I431" s="99"/>
      <c r="J431" s="80"/>
      <c r="K431" s="203"/>
      <c r="L431" s="206"/>
      <c r="M431" s="177" t="str">
        <f t="shared" si="31"/>
        <v/>
      </c>
      <c r="P431" s="236"/>
    </row>
    <row r="432" spans="1:16" ht="41.1" hidden="1" customHeight="1" x14ac:dyDescent="0.3">
      <c r="A432" s="53">
        <v>269</v>
      </c>
      <c r="B432" s="77"/>
      <c r="C432" s="78"/>
      <c r="D432" s="79"/>
      <c r="E432" s="79"/>
      <c r="F432" s="79"/>
      <c r="G432" s="79"/>
      <c r="H432" s="79"/>
      <c r="I432" s="99"/>
      <c r="J432" s="80"/>
      <c r="K432" s="203"/>
      <c r="L432" s="206"/>
      <c r="M432" s="177" t="str">
        <f t="shared" si="31"/>
        <v/>
      </c>
      <c r="P432" s="236"/>
    </row>
    <row r="433" spans="1:16" ht="41.1" hidden="1" customHeight="1" x14ac:dyDescent="0.3">
      <c r="A433" s="53">
        <v>270</v>
      </c>
      <c r="B433" s="77"/>
      <c r="C433" s="78"/>
      <c r="D433" s="79"/>
      <c r="E433" s="79"/>
      <c r="F433" s="79"/>
      <c r="G433" s="79"/>
      <c r="H433" s="79"/>
      <c r="I433" s="99"/>
      <c r="J433" s="80"/>
      <c r="K433" s="203"/>
      <c r="L433" s="206"/>
      <c r="M433" s="177" t="str">
        <f t="shared" si="31"/>
        <v/>
      </c>
      <c r="P433" s="236"/>
    </row>
    <row r="434" spans="1:16" ht="41.1" hidden="1" customHeight="1" x14ac:dyDescent="0.3">
      <c r="A434" s="53">
        <v>271</v>
      </c>
      <c r="B434" s="77"/>
      <c r="C434" s="78"/>
      <c r="D434" s="79"/>
      <c r="E434" s="79"/>
      <c r="F434" s="79"/>
      <c r="G434" s="79"/>
      <c r="H434" s="79"/>
      <c r="I434" s="99"/>
      <c r="J434" s="80"/>
      <c r="K434" s="203"/>
      <c r="L434" s="206"/>
      <c r="M434" s="177" t="str">
        <f>IF(AND(K434&gt;0,L434=""),"KDV Dahil Tutar Yazılmalıdır.","")</f>
        <v/>
      </c>
    </row>
    <row r="435" spans="1:16" ht="41.1" hidden="1" customHeight="1" x14ac:dyDescent="0.3">
      <c r="A435" s="53">
        <v>272</v>
      </c>
      <c r="B435" s="77"/>
      <c r="C435" s="78"/>
      <c r="D435" s="79"/>
      <c r="E435" s="79"/>
      <c r="F435" s="79"/>
      <c r="G435" s="79"/>
      <c r="H435" s="79"/>
      <c r="I435" s="99"/>
      <c r="J435" s="80"/>
      <c r="K435" s="203"/>
      <c r="L435" s="206"/>
      <c r="M435" s="177" t="str">
        <f t="shared" ref="M435:M443" si="32">IF(AND(K435&gt;0,L435=""),"KDV Dahil Tutar Yazılmalıdır.","")</f>
        <v/>
      </c>
      <c r="P435" s="236"/>
    </row>
    <row r="436" spans="1:16" ht="41.1" hidden="1" customHeight="1" x14ac:dyDescent="0.3">
      <c r="A436" s="53">
        <v>273</v>
      </c>
      <c r="B436" s="77"/>
      <c r="C436" s="78"/>
      <c r="D436" s="79"/>
      <c r="E436" s="79"/>
      <c r="F436" s="79"/>
      <c r="G436" s="79"/>
      <c r="H436" s="79"/>
      <c r="I436" s="99"/>
      <c r="J436" s="80"/>
      <c r="K436" s="203"/>
      <c r="L436" s="206"/>
      <c r="M436" s="177" t="str">
        <f t="shared" si="32"/>
        <v/>
      </c>
      <c r="P436" s="236"/>
    </row>
    <row r="437" spans="1:16" ht="41.1" hidden="1" customHeight="1" x14ac:dyDescent="0.3">
      <c r="A437" s="53">
        <v>274</v>
      </c>
      <c r="B437" s="77"/>
      <c r="C437" s="78"/>
      <c r="D437" s="79"/>
      <c r="E437" s="79"/>
      <c r="F437" s="79"/>
      <c r="G437" s="79"/>
      <c r="H437" s="79"/>
      <c r="I437" s="99"/>
      <c r="J437" s="80"/>
      <c r="K437" s="203"/>
      <c r="L437" s="206"/>
      <c r="M437" s="177" t="str">
        <f t="shared" si="32"/>
        <v/>
      </c>
      <c r="P437" s="236"/>
    </row>
    <row r="438" spans="1:16" ht="41.1" hidden="1" customHeight="1" x14ac:dyDescent="0.3">
      <c r="A438" s="53">
        <v>275</v>
      </c>
      <c r="B438" s="77"/>
      <c r="C438" s="78"/>
      <c r="D438" s="79"/>
      <c r="E438" s="79"/>
      <c r="F438" s="79"/>
      <c r="G438" s="79"/>
      <c r="H438" s="79"/>
      <c r="I438" s="99"/>
      <c r="J438" s="80"/>
      <c r="K438" s="203"/>
      <c r="L438" s="206"/>
      <c r="M438" s="177" t="str">
        <f t="shared" si="32"/>
        <v/>
      </c>
      <c r="P438" s="236"/>
    </row>
    <row r="439" spans="1:16" ht="41.1" hidden="1" customHeight="1" x14ac:dyDescent="0.3">
      <c r="A439" s="53">
        <v>276</v>
      </c>
      <c r="B439" s="77"/>
      <c r="C439" s="78"/>
      <c r="D439" s="79"/>
      <c r="E439" s="79"/>
      <c r="F439" s="79"/>
      <c r="G439" s="79"/>
      <c r="H439" s="79"/>
      <c r="I439" s="99"/>
      <c r="J439" s="80"/>
      <c r="K439" s="203"/>
      <c r="L439" s="206"/>
      <c r="M439" s="177" t="str">
        <f t="shared" si="32"/>
        <v/>
      </c>
      <c r="P439" s="236"/>
    </row>
    <row r="440" spans="1:16" ht="41.1" hidden="1" customHeight="1" x14ac:dyDescent="0.3">
      <c r="A440" s="53">
        <v>277</v>
      </c>
      <c r="B440" s="77"/>
      <c r="C440" s="78"/>
      <c r="D440" s="79"/>
      <c r="E440" s="79"/>
      <c r="F440" s="79"/>
      <c r="G440" s="79"/>
      <c r="H440" s="79"/>
      <c r="I440" s="99"/>
      <c r="J440" s="80"/>
      <c r="K440" s="203"/>
      <c r="L440" s="206"/>
      <c r="M440" s="177" t="str">
        <f t="shared" si="32"/>
        <v/>
      </c>
      <c r="P440" s="236"/>
    </row>
    <row r="441" spans="1:16" ht="41.1" hidden="1" customHeight="1" x14ac:dyDescent="0.3">
      <c r="A441" s="53">
        <v>278</v>
      </c>
      <c r="B441" s="77"/>
      <c r="C441" s="78"/>
      <c r="D441" s="79"/>
      <c r="E441" s="79"/>
      <c r="F441" s="79"/>
      <c r="G441" s="79"/>
      <c r="H441" s="79"/>
      <c r="I441" s="99"/>
      <c r="J441" s="80"/>
      <c r="K441" s="203"/>
      <c r="L441" s="206"/>
      <c r="M441" s="177" t="str">
        <f t="shared" si="32"/>
        <v/>
      </c>
      <c r="P441" s="236"/>
    </row>
    <row r="442" spans="1:16" ht="41.1" hidden="1" customHeight="1" x14ac:dyDescent="0.3">
      <c r="A442" s="53">
        <v>279</v>
      </c>
      <c r="B442" s="77"/>
      <c r="C442" s="78"/>
      <c r="D442" s="79"/>
      <c r="E442" s="79"/>
      <c r="F442" s="79"/>
      <c r="G442" s="79"/>
      <c r="H442" s="79"/>
      <c r="I442" s="99"/>
      <c r="J442" s="80"/>
      <c r="K442" s="203"/>
      <c r="L442" s="206"/>
      <c r="M442" s="177" t="str">
        <f t="shared" si="32"/>
        <v/>
      </c>
      <c r="P442" s="236"/>
    </row>
    <row r="443" spans="1:16" ht="41.1" hidden="1" customHeight="1" thickBot="1" x14ac:dyDescent="0.35">
      <c r="A443" s="81">
        <v>280</v>
      </c>
      <c r="B443" s="221"/>
      <c r="C443" s="82"/>
      <c r="D443" s="83"/>
      <c r="E443" s="83"/>
      <c r="F443" s="83"/>
      <c r="G443" s="83"/>
      <c r="H443" s="83"/>
      <c r="I443" s="198"/>
      <c r="J443" s="84"/>
      <c r="K443" s="207"/>
      <c r="L443" s="208"/>
      <c r="M443" s="177" t="str">
        <f t="shared" si="32"/>
        <v/>
      </c>
      <c r="P443" s="236"/>
    </row>
    <row r="444" spans="1:16" ht="23.95" hidden="1" customHeight="1" thickBot="1" x14ac:dyDescent="0.35">
      <c r="J444" s="88" t="s">
        <v>51</v>
      </c>
      <c r="K444" s="218">
        <f>SUM(K424:K443)+K412</f>
        <v>0</v>
      </c>
      <c r="L444" s="218">
        <f>SUM(L424:L443)+L412</f>
        <v>0</v>
      </c>
      <c r="N444" s="118">
        <f>IF(COUNTA(B424:H442)&gt;0,1,0)</f>
        <v>0</v>
      </c>
    </row>
    <row r="445" spans="1:16" hidden="1" x14ac:dyDescent="0.3">
      <c r="A445" s="51" t="s">
        <v>92</v>
      </c>
    </row>
    <row r="446" spans="1:16" hidden="1" x14ac:dyDescent="0.3"/>
    <row r="447" spans="1:16" hidden="1" x14ac:dyDescent="0.3">
      <c r="B447" s="51" t="s">
        <v>46</v>
      </c>
      <c r="D447" s="51" t="s">
        <v>47</v>
      </c>
      <c r="E447" s="51" t="s">
        <v>48</v>
      </c>
      <c r="F447" s="51" t="s">
        <v>50</v>
      </c>
    </row>
    <row r="448" spans="1:16" hidden="1" x14ac:dyDescent="0.3">
      <c r="E448" s="51" t="s">
        <v>49</v>
      </c>
    </row>
    <row r="449" spans="1:16" hidden="1" x14ac:dyDescent="0.3">
      <c r="A449" s="454" t="s">
        <v>97</v>
      </c>
      <c r="B449" s="454"/>
      <c r="C449" s="454"/>
      <c r="D449" s="454"/>
      <c r="E449" s="454"/>
      <c r="F449" s="454"/>
      <c r="G449" s="454"/>
      <c r="H449" s="454"/>
      <c r="I449" s="454"/>
      <c r="J449" s="454"/>
      <c r="K449" s="454"/>
      <c r="L449" s="454"/>
    </row>
    <row r="450" spans="1:16" hidden="1" x14ac:dyDescent="0.3">
      <c r="A450" s="372" t="str">
        <f>IF(Yil&gt;0,CONCATENATE(Yil," yılına aittir."),"")</f>
        <v/>
      </c>
      <c r="B450" s="372"/>
      <c r="C450" s="372"/>
      <c r="D450" s="372"/>
      <c r="E450" s="372"/>
      <c r="F450" s="372"/>
      <c r="G450" s="372"/>
      <c r="H450" s="372"/>
      <c r="I450" s="372"/>
      <c r="J450" s="372"/>
      <c r="K450" s="372"/>
      <c r="L450" s="372"/>
    </row>
    <row r="451" spans="1:16" ht="16" hidden="1" customHeight="1" thickBot="1" x14ac:dyDescent="0.35">
      <c r="A451" s="455" t="s">
        <v>98</v>
      </c>
      <c r="B451" s="455"/>
      <c r="C451" s="455"/>
      <c r="D451" s="455"/>
      <c r="E451" s="455"/>
      <c r="F451" s="455"/>
      <c r="G451" s="455"/>
      <c r="H451" s="455"/>
      <c r="I451" s="455"/>
      <c r="J451" s="455"/>
      <c r="K451" s="455"/>
      <c r="L451" s="455"/>
    </row>
    <row r="452" spans="1:16" ht="31.6" hidden="1" customHeight="1" thickBot="1" x14ac:dyDescent="0.35">
      <c r="A452" s="456" t="s">
        <v>1</v>
      </c>
      <c r="B452" s="457"/>
      <c r="C452" s="444" t="str">
        <f>IF(ProjeNo&gt;0,ProjeNo,"")</f>
        <v/>
      </c>
      <c r="D452" s="445"/>
      <c r="E452" s="445"/>
      <c r="F452" s="445"/>
      <c r="G452" s="445"/>
      <c r="H452" s="445"/>
      <c r="I452" s="445"/>
      <c r="J452" s="445"/>
      <c r="K452" s="445"/>
      <c r="L452" s="446"/>
    </row>
    <row r="453" spans="1:16" ht="31.6" hidden="1" customHeight="1" thickBot="1" x14ac:dyDescent="0.35">
      <c r="A453" s="458" t="s">
        <v>12</v>
      </c>
      <c r="B453" s="459"/>
      <c r="C453" s="447" t="str">
        <f>IF(ProjeAdi&gt;0,ProjeAdi,"")</f>
        <v/>
      </c>
      <c r="D453" s="448"/>
      <c r="E453" s="448"/>
      <c r="F453" s="448"/>
      <c r="G453" s="448"/>
      <c r="H453" s="448"/>
      <c r="I453" s="448"/>
      <c r="J453" s="448"/>
      <c r="K453" s="448"/>
      <c r="L453" s="449"/>
    </row>
    <row r="454" spans="1:16" s="72" customFormat="1" ht="37.049999999999997" hidden="1" customHeight="1" thickBot="1" x14ac:dyDescent="0.35">
      <c r="A454" s="442" t="s">
        <v>7</v>
      </c>
      <c r="B454" s="442" t="s">
        <v>141</v>
      </c>
      <c r="C454" s="442" t="s">
        <v>157</v>
      </c>
      <c r="D454" s="442" t="s">
        <v>8</v>
      </c>
      <c r="E454" s="442" t="s">
        <v>180</v>
      </c>
      <c r="F454" s="442" t="s">
        <v>103</v>
      </c>
      <c r="G454" s="442" t="s">
        <v>104</v>
      </c>
      <c r="H454" s="442" t="s">
        <v>181</v>
      </c>
      <c r="I454" s="450" t="s">
        <v>99</v>
      </c>
      <c r="J454" s="452" t="s">
        <v>100</v>
      </c>
      <c r="K454" s="102" t="s">
        <v>101</v>
      </c>
      <c r="L454" s="102" t="s">
        <v>101</v>
      </c>
      <c r="M454" s="17"/>
      <c r="P454" s="235"/>
    </row>
    <row r="455" spans="1:16" ht="18" hidden="1" customHeight="1" thickBot="1" x14ac:dyDescent="0.35">
      <c r="A455" s="443"/>
      <c r="B455" s="443"/>
      <c r="C455" s="443"/>
      <c r="D455" s="443"/>
      <c r="E455" s="443"/>
      <c r="F455" s="443"/>
      <c r="G455" s="443"/>
      <c r="H455" s="443"/>
      <c r="I455" s="451"/>
      <c r="J455" s="453"/>
      <c r="K455" s="102" t="s">
        <v>102</v>
      </c>
      <c r="L455" s="102" t="s">
        <v>105</v>
      </c>
    </row>
    <row r="456" spans="1:16" ht="41.1" hidden="1" customHeight="1" x14ac:dyDescent="0.3">
      <c r="A456" s="52">
        <v>281</v>
      </c>
      <c r="B456" s="73"/>
      <c r="C456" s="74"/>
      <c r="D456" s="75"/>
      <c r="E456" s="75"/>
      <c r="F456" s="75"/>
      <c r="G456" s="75"/>
      <c r="H456" s="75"/>
      <c r="I456" s="197"/>
      <c r="J456" s="76"/>
      <c r="K456" s="204"/>
      <c r="L456" s="205"/>
      <c r="M456" s="177" t="str">
        <f>IF(AND(K456&gt;0,L456=""),"KDV Dahil Tutar Yazılmalıdır.","")</f>
        <v/>
      </c>
    </row>
    <row r="457" spans="1:16" ht="41.1" hidden="1" customHeight="1" x14ac:dyDescent="0.3">
      <c r="A457" s="53">
        <v>282</v>
      </c>
      <c r="B457" s="77"/>
      <c r="C457" s="78"/>
      <c r="D457" s="79"/>
      <c r="E457" s="79"/>
      <c r="F457" s="79"/>
      <c r="G457" s="79"/>
      <c r="H457" s="79"/>
      <c r="I457" s="99"/>
      <c r="J457" s="80"/>
      <c r="K457" s="203"/>
      <c r="L457" s="206"/>
      <c r="M457" s="177" t="str">
        <f t="shared" ref="M457:M465" si="33">IF(AND(K457&gt;0,L457=""),"KDV Dahil Tutar Yazılmalıdır.","")</f>
        <v/>
      </c>
      <c r="P457" s="236"/>
    </row>
    <row r="458" spans="1:16" ht="41.1" hidden="1" customHeight="1" x14ac:dyDescent="0.3">
      <c r="A458" s="53">
        <v>283</v>
      </c>
      <c r="B458" s="77"/>
      <c r="C458" s="78"/>
      <c r="D458" s="79"/>
      <c r="E458" s="79"/>
      <c r="F458" s="79"/>
      <c r="G458" s="79"/>
      <c r="H458" s="79"/>
      <c r="I458" s="99"/>
      <c r="J458" s="80"/>
      <c r="K458" s="203"/>
      <c r="L458" s="206"/>
      <c r="M458" s="177" t="str">
        <f t="shared" si="33"/>
        <v/>
      </c>
      <c r="P458" s="236"/>
    </row>
    <row r="459" spans="1:16" ht="41.1" hidden="1" customHeight="1" x14ac:dyDescent="0.3">
      <c r="A459" s="53">
        <v>284</v>
      </c>
      <c r="B459" s="77"/>
      <c r="C459" s="78"/>
      <c r="D459" s="79"/>
      <c r="E459" s="79"/>
      <c r="F459" s="79"/>
      <c r="G459" s="79"/>
      <c r="H459" s="79"/>
      <c r="I459" s="99"/>
      <c r="J459" s="80"/>
      <c r="K459" s="203"/>
      <c r="L459" s="206"/>
      <c r="M459" s="177" t="str">
        <f t="shared" si="33"/>
        <v/>
      </c>
      <c r="P459" s="236"/>
    </row>
    <row r="460" spans="1:16" ht="41.1" hidden="1" customHeight="1" x14ac:dyDescent="0.3">
      <c r="A460" s="53">
        <v>285</v>
      </c>
      <c r="B460" s="77"/>
      <c r="C460" s="78"/>
      <c r="D460" s="79"/>
      <c r="E460" s="79"/>
      <c r="F460" s="79"/>
      <c r="G460" s="79"/>
      <c r="H460" s="79"/>
      <c r="I460" s="99"/>
      <c r="J460" s="80"/>
      <c r="K460" s="203"/>
      <c r="L460" s="206"/>
      <c r="M460" s="177" t="str">
        <f t="shared" si="33"/>
        <v/>
      </c>
      <c r="P460" s="236"/>
    </row>
    <row r="461" spans="1:16" ht="41.1" hidden="1" customHeight="1" x14ac:dyDescent="0.3">
      <c r="A461" s="53">
        <v>286</v>
      </c>
      <c r="B461" s="77"/>
      <c r="C461" s="78"/>
      <c r="D461" s="79"/>
      <c r="E461" s="79"/>
      <c r="F461" s="79"/>
      <c r="G461" s="79"/>
      <c r="H461" s="79"/>
      <c r="I461" s="99"/>
      <c r="J461" s="80"/>
      <c r="K461" s="203"/>
      <c r="L461" s="206"/>
      <c r="M461" s="177" t="str">
        <f t="shared" si="33"/>
        <v/>
      </c>
      <c r="P461" s="236"/>
    </row>
    <row r="462" spans="1:16" ht="41.1" hidden="1" customHeight="1" x14ac:dyDescent="0.3">
      <c r="A462" s="53">
        <v>287</v>
      </c>
      <c r="B462" s="77"/>
      <c r="C462" s="78"/>
      <c r="D462" s="79"/>
      <c r="E462" s="79"/>
      <c r="F462" s="79"/>
      <c r="G462" s="79"/>
      <c r="H462" s="79"/>
      <c r="I462" s="99"/>
      <c r="J462" s="80"/>
      <c r="K462" s="203"/>
      <c r="L462" s="206"/>
      <c r="M462" s="177" t="str">
        <f t="shared" si="33"/>
        <v/>
      </c>
      <c r="P462" s="236"/>
    </row>
    <row r="463" spans="1:16" ht="41.1" hidden="1" customHeight="1" x14ac:dyDescent="0.3">
      <c r="A463" s="53">
        <v>288</v>
      </c>
      <c r="B463" s="77"/>
      <c r="C463" s="78"/>
      <c r="D463" s="79"/>
      <c r="E463" s="79"/>
      <c r="F463" s="79"/>
      <c r="G463" s="79"/>
      <c r="H463" s="79"/>
      <c r="I463" s="99"/>
      <c r="J463" s="80"/>
      <c r="K463" s="203"/>
      <c r="L463" s="206"/>
      <c r="M463" s="177" t="str">
        <f t="shared" si="33"/>
        <v/>
      </c>
      <c r="P463" s="236"/>
    </row>
    <row r="464" spans="1:16" ht="41.1" hidden="1" customHeight="1" x14ac:dyDescent="0.3">
      <c r="A464" s="53">
        <v>289</v>
      </c>
      <c r="B464" s="77"/>
      <c r="C464" s="78"/>
      <c r="D464" s="79"/>
      <c r="E464" s="79"/>
      <c r="F464" s="79"/>
      <c r="G464" s="79"/>
      <c r="H464" s="79"/>
      <c r="I464" s="99"/>
      <c r="J464" s="80"/>
      <c r="K464" s="203"/>
      <c r="L464" s="206"/>
      <c r="M464" s="177" t="str">
        <f t="shared" si="33"/>
        <v/>
      </c>
      <c r="P464" s="236"/>
    </row>
    <row r="465" spans="1:16" ht="41.1" hidden="1" customHeight="1" x14ac:dyDescent="0.3">
      <c r="A465" s="53">
        <v>290</v>
      </c>
      <c r="B465" s="77"/>
      <c r="C465" s="78"/>
      <c r="D465" s="79"/>
      <c r="E465" s="79"/>
      <c r="F465" s="79"/>
      <c r="G465" s="79"/>
      <c r="H465" s="79"/>
      <c r="I465" s="99"/>
      <c r="J465" s="80"/>
      <c r="K465" s="203"/>
      <c r="L465" s="206"/>
      <c r="M465" s="177" t="str">
        <f t="shared" si="33"/>
        <v/>
      </c>
      <c r="P465" s="236"/>
    </row>
    <row r="466" spans="1:16" ht="41.1" hidden="1" customHeight="1" x14ac:dyDescent="0.3">
      <c r="A466" s="53">
        <v>291</v>
      </c>
      <c r="B466" s="77"/>
      <c r="C466" s="78"/>
      <c r="D466" s="79"/>
      <c r="E466" s="79"/>
      <c r="F466" s="79"/>
      <c r="G466" s="79"/>
      <c r="H466" s="79"/>
      <c r="I466" s="99"/>
      <c r="J466" s="80"/>
      <c r="K466" s="203"/>
      <c r="L466" s="206"/>
      <c r="M466" s="177" t="str">
        <f>IF(AND(K466&gt;0,L466=""),"KDV Dahil Tutar Yazılmalıdır.","")</f>
        <v/>
      </c>
    </row>
    <row r="467" spans="1:16" ht="41.1" hidden="1" customHeight="1" x14ac:dyDescent="0.3">
      <c r="A467" s="53">
        <v>292</v>
      </c>
      <c r="B467" s="77"/>
      <c r="C467" s="78"/>
      <c r="D467" s="79"/>
      <c r="E467" s="79"/>
      <c r="F467" s="79"/>
      <c r="G467" s="79"/>
      <c r="H467" s="79"/>
      <c r="I467" s="99"/>
      <c r="J467" s="80"/>
      <c r="K467" s="203"/>
      <c r="L467" s="206"/>
      <c r="M467" s="177" t="str">
        <f t="shared" ref="M467:M475" si="34">IF(AND(K467&gt;0,L467=""),"KDV Dahil Tutar Yazılmalıdır.","")</f>
        <v/>
      </c>
      <c r="P467" s="236"/>
    </row>
    <row r="468" spans="1:16" ht="41.1" hidden="1" customHeight="1" x14ac:dyDescent="0.3">
      <c r="A468" s="53">
        <v>293</v>
      </c>
      <c r="B468" s="77"/>
      <c r="C468" s="78"/>
      <c r="D468" s="79"/>
      <c r="E468" s="79"/>
      <c r="F468" s="79"/>
      <c r="G468" s="79"/>
      <c r="H468" s="79"/>
      <c r="I468" s="99"/>
      <c r="J468" s="80"/>
      <c r="K468" s="203"/>
      <c r="L468" s="206"/>
      <c r="M468" s="177" t="str">
        <f t="shared" si="34"/>
        <v/>
      </c>
      <c r="P468" s="236"/>
    </row>
    <row r="469" spans="1:16" ht="41.1" hidden="1" customHeight="1" x14ac:dyDescent="0.3">
      <c r="A469" s="53">
        <v>294</v>
      </c>
      <c r="B469" s="77"/>
      <c r="C469" s="78"/>
      <c r="D469" s="79"/>
      <c r="E469" s="79"/>
      <c r="F469" s="79"/>
      <c r="G469" s="79"/>
      <c r="H469" s="79"/>
      <c r="I469" s="99"/>
      <c r="J469" s="80"/>
      <c r="K469" s="203"/>
      <c r="L469" s="206"/>
      <c r="M469" s="177" t="str">
        <f t="shared" si="34"/>
        <v/>
      </c>
      <c r="P469" s="236"/>
    </row>
    <row r="470" spans="1:16" ht="41.1" hidden="1" customHeight="1" x14ac:dyDescent="0.3">
      <c r="A470" s="53">
        <v>295</v>
      </c>
      <c r="B470" s="77"/>
      <c r="C470" s="78"/>
      <c r="D470" s="79"/>
      <c r="E470" s="79"/>
      <c r="F470" s="79"/>
      <c r="G470" s="79"/>
      <c r="H470" s="79"/>
      <c r="I470" s="99"/>
      <c r="J470" s="80"/>
      <c r="K470" s="203"/>
      <c r="L470" s="206"/>
      <c r="M470" s="177" t="str">
        <f t="shared" si="34"/>
        <v/>
      </c>
      <c r="P470" s="236"/>
    </row>
    <row r="471" spans="1:16" ht="41.1" hidden="1" customHeight="1" x14ac:dyDescent="0.3">
      <c r="A471" s="53">
        <v>296</v>
      </c>
      <c r="B471" s="77"/>
      <c r="C471" s="78"/>
      <c r="D471" s="79"/>
      <c r="E471" s="79"/>
      <c r="F471" s="79"/>
      <c r="G471" s="79"/>
      <c r="H471" s="79"/>
      <c r="I471" s="99"/>
      <c r="J471" s="80"/>
      <c r="K471" s="203"/>
      <c r="L471" s="206"/>
      <c r="M471" s="177" t="str">
        <f t="shared" si="34"/>
        <v/>
      </c>
      <c r="P471" s="236"/>
    </row>
    <row r="472" spans="1:16" ht="41.1" hidden="1" customHeight="1" x14ac:dyDescent="0.3">
      <c r="A472" s="53">
        <v>297</v>
      </c>
      <c r="B472" s="77"/>
      <c r="C472" s="78"/>
      <c r="D472" s="79"/>
      <c r="E472" s="79"/>
      <c r="F472" s="79"/>
      <c r="G472" s="79"/>
      <c r="H472" s="79"/>
      <c r="I472" s="99"/>
      <c r="J472" s="80"/>
      <c r="K472" s="203"/>
      <c r="L472" s="206"/>
      <c r="M472" s="177" t="str">
        <f t="shared" si="34"/>
        <v/>
      </c>
      <c r="P472" s="236"/>
    </row>
    <row r="473" spans="1:16" ht="41.1" hidden="1" customHeight="1" x14ac:dyDescent="0.3">
      <c r="A473" s="53">
        <v>298</v>
      </c>
      <c r="B473" s="77"/>
      <c r="C473" s="78"/>
      <c r="D473" s="79"/>
      <c r="E473" s="79"/>
      <c r="F473" s="79"/>
      <c r="G473" s="79"/>
      <c r="H473" s="79"/>
      <c r="I473" s="99"/>
      <c r="J473" s="80"/>
      <c r="K473" s="203"/>
      <c r="L473" s="206"/>
      <c r="M473" s="177" t="str">
        <f t="shared" si="34"/>
        <v/>
      </c>
      <c r="P473" s="236"/>
    </row>
    <row r="474" spans="1:16" ht="41.1" hidden="1" customHeight="1" x14ac:dyDescent="0.3">
      <c r="A474" s="53">
        <v>299</v>
      </c>
      <c r="B474" s="77"/>
      <c r="C474" s="78"/>
      <c r="D474" s="79"/>
      <c r="E474" s="79"/>
      <c r="F474" s="79"/>
      <c r="G474" s="79"/>
      <c r="H474" s="79"/>
      <c r="I474" s="99"/>
      <c r="J474" s="80"/>
      <c r="K474" s="203"/>
      <c r="L474" s="206"/>
      <c r="M474" s="177" t="str">
        <f t="shared" si="34"/>
        <v/>
      </c>
      <c r="P474" s="236"/>
    </row>
    <row r="475" spans="1:16" ht="41.1" hidden="1" customHeight="1" thickBot="1" x14ac:dyDescent="0.35">
      <c r="A475" s="81">
        <v>300</v>
      </c>
      <c r="B475" s="221"/>
      <c r="C475" s="82"/>
      <c r="D475" s="83"/>
      <c r="E475" s="83"/>
      <c r="F475" s="83"/>
      <c r="G475" s="83"/>
      <c r="H475" s="83"/>
      <c r="I475" s="198"/>
      <c r="J475" s="84"/>
      <c r="K475" s="207"/>
      <c r="L475" s="208"/>
      <c r="M475" s="177" t="str">
        <f t="shared" si="34"/>
        <v/>
      </c>
      <c r="P475" s="236"/>
    </row>
    <row r="476" spans="1:16" ht="23.95" hidden="1" customHeight="1" thickBot="1" x14ac:dyDescent="0.35">
      <c r="J476" s="88" t="s">
        <v>51</v>
      </c>
      <c r="K476" s="218">
        <f>SUM(K456:K475)+K444</f>
        <v>0</v>
      </c>
      <c r="L476" s="218">
        <f>SUM(L456:L475)+L444</f>
        <v>0</v>
      </c>
      <c r="N476" s="118">
        <f>IF(COUNTA(B456:H474)&gt;0,1,0)</f>
        <v>0</v>
      </c>
    </row>
    <row r="477" spans="1:16" hidden="1" x14ac:dyDescent="0.3">
      <c r="A477" s="51" t="s">
        <v>92</v>
      </c>
    </row>
    <row r="478" spans="1:16" hidden="1" x14ac:dyDescent="0.3"/>
    <row r="479" spans="1:16" hidden="1" x14ac:dyDescent="0.3">
      <c r="B479" s="51" t="s">
        <v>46</v>
      </c>
      <c r="D479" s="51" t="s">
        <v>47</v>
      </c>
      <c r="E479" s="51" t="s">
        <v>48</v>
      </c>
      <c r="F479" s="51" t="s">
        <v>50</v>
      </c>
    </row>
    <row r="480" spans="1:16" hidden="1" x14ac:dyDescent="0.3">
      <c r="E480" s="51" t="s">
        <v>49</v>
      </c>
    </row>
    <row r="481" spans="1:16" hidden="1" x14ac:dyDescent="0.3">
      <c r="A481" s="454" t="s">
        <v>97</v>
      </c>
      <c r="B481" s="454"/>
      <c r="C481" s="454"/>
      <c r="D481" s="454"/>
      <c r="E481" s="454"/>
      <c r="F481" s="454"/>
      <c r="G481" s="454"/>
      <c r="H481" s="454"/>
      <c r="I481" s="454"/>
      <c r="J481" s="454"/>
      <c r="K481" s="454"/>
      <c r="L481" s="454"/>
    </row>
    <row r="482" spans="1:16" hidden="1" x14ac:dyDescent="0.3">
      <c r="A482" s="372" t="str">
        <f>IF(Yil&gt;0,CONCATENATE(Yil," yılına aittir."),"")</f>
        <v/>
      </c>
      <c r="B482" s="372"/>
      <c r="C482" s="372"/>
      <c r="D482" s="372"/>
      <c r="E482" s="372"/>
      <c r="F482" s="372"/>
      <c r="G482" s="372"/>
      <c r="H482" s="372"/>
      <c r="I482" s="372"/>
      <c r="J482" s="372"/>
      <c r="K482" s="372"/>
      <c r="L482" s="372"/>
    </row>
    <row r="483" spans="1:16" ht="16" hidden="1" customHeight="1" thickBot="1" x14ac:dyDescent="0.35">
      <c r="A483" s="455" t="s">
        <v>98</v>
      </c>
      <c r="B483" s="455"/>
      <c r="C483" s="455"/>
      <c r="D483" s="455"/>
      <c r="E483" s="455"/>
      <c r="F483" s="455"/>
      <c r="G483" s="455"/>
      <c r="H483" s="455"/>
      <c r="I483" s="455"/>
      <c r="J483" s="455"/>
      <c r="K483" s="455"/>
      <c r="L483" s="455"/>
    </row>
    <row r="484" spans="1:16" ht="31.6" hidden="1" customHeight="1" thickBot="1" x14ac:dyDescent="0.35">
      <c r="A484" s="456" t="s">
        <v>1</v>
      </c>
      <c r="B484" s="457"/>
      <c r="C484" s="444" t="str">
        <f>IF(ProjeNo&gt;0,ProjeNo,"")</f>
        <v/>
      </c>
      <c r="D484" s="445"/>
      <c r="E484" s="445"/>
      <c r="F484" s="445"/>
      <c r="G484" s="445"/>
      <c r="H484" s="445"/>
      <c r="I484" s="445"/>
      <c r="J484" s="445"/>
      <c r="K484" s="445"/>
      <c r="L484" s="446"/>
    </row>
    <row r="485" spans="1:16" ht="31.6" hidden="1" customHeight="1" thickBot="1" x14ac:dyDescent="0.35">
      <c r="A485" s="458" t="s">
        <v>12</v>
      </c>
      <c r="B485" s="459"/>
      <c r="C485" s="447" t="str">
        <f>IF(ProjeAdi&gt;0,ProjeAdi,"")</f>
        <v/>
      </c>
      <c r="D485" s="448"/>
      <c r="E485" s="448"/>
      <c r="F485" s="448"/>
      <c r="G485" s="448"/>
      <c r="H485" s="448"/>
      <c r="I485" s="448"/>
      <c r="J485" s="448"/>
      <c r="K485" s="448"/>
      <c r="L485" s="449"/>
    </row>
    <row r="486" spans="1:16" s="72" customFormat="1" ht="37.049999999999997" hidden="1" customHeight="1" thickBot="1" x14ac:dyDescent="0.35">
      <c r="A486" s="442" t="s">
        <v>7</v>
      </c>
      <c r="B486" s="442" t="s">
        <v>141</v>
      </c>
      <c r="C486" s="442" t="s">
        <v>157</v>
      </c>
      <c r="D486" s="442" t="s">
        <v>8</v>
      </c>
      <c r="E486" s="442" t="s">
        <v>180</v>
      </c>
      <c r="F486" s="442" t="s">
        <v>103</v>
      </c>
      <c r="G486" s="442" t="s">
        <v>104</v>
      </c>
      <c r="H486" s="442" t="s">
        <v>181</v>
      </c>
      <c r="I486" s="450" t="s">
        <v>99</v>
      </c>
      <c r="J486" s="452" t="s">
        <v>100</v>
      </c>
      <c r="K486" s="102" t="s">
        <v>101</v>
      </c>
      <c r="L486" s="102" t="s">
        <v>101</v>
      </c>
      <c r="M486" s="17"/>
      <c r="P486" s="235"/>
    </row>
    <row r="487" spans="1:16" ht="18" hidden="1" customHeight="1" thickBot="1" x14ac:dyDescent="0.35">
      <c r="A487" s="443"/>
      <c r="B487" s="443"/>
      <c r="C487" s="443"/>
      <c r="D487" s="443"/>
      <c r="E487" s="443"/>
      <c r="F487" s="443"/>
      <c r="G487" s="443"/>
      <c r="H487" s="443"/>
      <c r="I487" s="451"/>
      <c r="J487" s="453"/>
      <c r="K487" s="102" t="s">
        <v>102</v>
      </c>
      <c r="L487" s="102" t="s">
        <v>105</v>
      </c>
    </row>
    <row r="488" spans="1:16" ht="41.1" hidden="1" customHeight="1" x14ac:dyDescent="0.3">
      <c r="A488" s="52">
        <v>301</v>
      </c>
      <c r="B488" s="73"/>
      <c r="C488" s="74"/>
      <c r="D488" s="75"/>
      <c r="E488" s="75"/>
      <c r="F488" s="75"/>
      <c r="G488" s="75"/>
      <c r="H488" s="75"/>
      <c r="I488" s="197"/>
      <c r="J488" s="76"/>
      <c r="K488" s="204"/>
      <c r="L488" s="205"/>
      <c r="M488" s="177" t="str">
        <f>IF(AND(K488&gt;0,L488=""),"KDV Dahil Tutar Yazılmalıdır.","")</f>
        <v/>
      </c>
    </row>
    <row r="489" spans="1:16" ht="41.1" hidden="1" customHeight="1" x14ac:dyDescent="0.3">
      <c r="A489" s="53">
        <v>302</v>
      </c>
      <c r="B489" s="77"/>
      <c r="C489" s="78"/>
      <c r="D489" s="79"/>
      <c r="E489" s="79"/>
      <c r="F489" s="79"/>
      <c r="G489" s="79"/>
      <c r="H489" s="79"/>
      <c r="I489" s="99"/>
      <c r="J489" s="80"/>
      <c r="K489" s="203"/>
      <c r="L489" s="206"/>
      <c r="M489" s="177" t="str">
        <f t="shared" ref="M489:M497" si="35">IF(AND(K489&gt;0,L489=""),"KDV Dahil Tutar Yazılmalıdır.","")</f>
        <v/>
      </c>
      <c r="P489" s="236"/>
    </row>
    <row r="490" spans="1:16" ht="41.1" hidden="1" customHeight="1" x14ac:dyDescent="0.3">
      <c r="A490" s="53">
        <v>303</v>
      </c>
      <c r="B490" s="77"/>
      <c r="C490" s="78"/>
      <c r="D490" s="79"/>
      <c r="E490" s="79"/>
      <c r="F490" s="79"/>
      <c r="G490" s="79"/>
      <c r="H490" s="79"/>
      <c r="I490" s="99"/>
      <c r="J490" s="80"/>
      <c r="K490" s="203"/>
      <c r="L490" s="206"/>
      <c r="M490" s="177" t="str">
        <f t="shared" si="35"/>
        <v/>
      </c>
      <c r="P490" s="236"/>
    </row>
    <row r="491" spans="1:16" ht="41.1" hidden="1" customHeight="1" x14ac:dyDescent="0.3">
      <c r="A491" s="53">
        <v>304</v>
      </c>
      <c r="B491" s="77"/>
      <c r="C491" s="78"/>
      <c r="D491" s="79"/>
      <c r="E491" s="79"/>
      <c r="F491" s="79"/>
      <c r="G491" s="79"/>
      <c r="H491" s="79"/>
      <c r="I491" s="99"/>
      <c r="J491" s="80"/>
      <c r="K491" s="203"/>
      <c r="L491" s="206"/>
      <c r="M491" s="177" t="str">
        <f t="shared" si="35"/>
        <v/>
      </c>
      <c r="P491" s="236"/>
    </row>
    <row r="492" spans="1:16" ht="41.1" hidden="1" customHeight="1" x14ac:dyDescent="0.3">
      <c r="A492" s="53">
        <v>305</v>
      </c>
      <c r="B492" s="77"/>
      <c r="C492" s="78"/>
      <c r="D492" s="79"/>
      <c r="E492" s="79"/>
      <c r="F492" s="79"/>
      <c r="G492" s="79"/>
      <c r="H492" s="79"/>
      <c r="I492" s="99"/>
      <c r="J492" s="80"/>
      <c r="K492" s="203"/>
      <c r="L492" s="206"/>
      <c r="M492" s="177" t="str">
        <f t="shared" si="35"/>
        <v/>
      </c>
      <c r="P492" s="236"/>
    </row>
    <row r="493" spans="1:16" ht="41.1" hidden="1" customHeight="1" x14ac:dyDescent="0.3">
      <c r="A493" s="53">
        <v>306</v>
      </c>
      <c r="B493" s="77"/>
      <c r="C493" s="78"/>
      <c r="D493" s="79"/>
      <c r="E493" s="79"/>
      <c r="F493" s="79"/>
      <c r="G493" s="79"/>
      <c r="H493" s="79"/>
      <c r="I493" s="99"/>
      <c r="J493" s="80"/>
      <c r="K493" s="203"/>
      <c r="L493" s="206"/>
      <c r="M493" s="177" t="str">
        <f t="shared" si="35"/>
        <v/>
      </c>
      <c r="P493" s="236"/>
    </row>
    <row r="494" spans="1:16" ht="41.1" hidden="1" customHeight="1" x14ac:dyDescent="0.3">
      <c r="A494" s="53">
        <v>307</v>
      </c>
      <c r="B494" s="77"/>
      <c r="C494" s="78"/>
      <c r="D494" s="79"/>
      <c r="E494" s="79"/>
      <c r="F494" s="79"/>
      <c r="G494" s="79"/>
      <c r="H494" s="79"/>
      <c r="I494" s="99"/>
      <c r="J494" s="80"/>
      <c r="K494" s="203"/>
      <c r="L494" s="206"/>
      <c r="M494" s="177" t="str">
        <f t="shared" si="35"/>
        <v/>
      </c>
      <c r="P494" s="236"/>
    </row>
    <row r="495" spans="1:16" ht="41.1" hidden="1" customHeight="1" x14ac:dyDescent="0.3">
      <c r="A495" s="53">
        <v>308</v>
      </c>
      <c r="B495" s="77"/>
      <c r="C495" s="78"/>
      <c r="D495" s="79"/>
      <c r="E495" s="79"/>
      <c r="F495" s="79"/>
      <c r="G495" s="79"/>
      <c r="H495" s="79"/>
      <c r="I495" s="99"/>
      <c r="J495" s="80"/>
      <c r="K495" s="203"/>
      <c r="L495" s="206"/>
      <c r="M495" s="177" t="str">
        <f t="shared" si="35"/>
        <v/>
      </c>
      <c r="P495" s="236"/>
    </row>
    <row r="496" spans="1:16" ht="41.1" hidden="1" customHeight="1" x14ac:dyDescent="0.3">
      <c r="A496" s="53">
        <v>309</v>
      </c>
      <c r="B496" s="77"/>
      <c r="C496" s="78"/>
      <c r="D496" s="79"/>
      <c r="E496" s="79"/>
      <c r="F496" s="79"/>
      <c r="G496" s="79"/>
      <c r="H496" s="79"/>
      <c r="I496" s="99"/>
      <c r="J496" s="80"/>
      <c r="K496" s="203"/>
      <c r="L496" s="206"/>
      <c r="M496" s="177" t="str">
        <f t="shared" si="35"/>
        <v/>
      </c>
      <c r="P496" s="236"/>
    </row>
    <row r="497" spans="1:16" ht="41.1" hidden="1" customHeight="1" x14ac:dyDescent="0.3">
      <c r="A497" s="53">
        <v>310</v>
      </c>
      <c r="B497" s="77"/>
      <c r="C497" s="78"/>
      <c r="D497" s="79"/>
      <c r="E497" s="79"/>
      <c r="F497" s="79"/>
      <c r="G497" s="79"/>
      <c r="H497" s="79"/>
      <c r="I497" s="99"/>
      <c r="J497" s="80"/>
      <c r="K497" s="203"/>
      <c r="L497" s="206"/>
      <c r="M497" s="177" t="str">
        <f t="shared" si="35"/>
        <v/>
      </c>
      <c r="P497" s="236"/>
    </row>
    <row r="498" spans="1:16" ht="41.1" hidden="1" customHeight="1" x14ac:dyDescent="0.3">
      <c r="A498" s="53">
        <v>311</v>
      </c>
      <c r="B498" s="77"/>
      <c r="C498" s="78"/>
      <c r="D498" s="79"/>
      <c r="E498" s="79"/>
      <c r="F498" s="79"/>
      <c r="G498" s="79"/>
      <c r="H498" s="79"/>
      <c r="I498" s="99"/>
      <c r="J498" s="80"/>
      <c r="K498" s="203"/>
      <c r="L498" s="206"/>
      <c r="M498" s="177" t="str">
        <f>IF(AND(K498&gt;0,L498=""),"KDV Dahil Tutar Yazılmalıdır.","")</f>
        <v/>
      </c>
    </row>
    <row r="499" spans="1:16" ht="41.1" hidden="1" customHeight="1" x14ac:dyDescent="0.3">
      <c r="A499" s="53">
        <v>312</v>
      </c>
      <c r="B499" s="77"/>
      <c r="C499" s="78"/>
      <c r="D499" s="79"/>
      <c r="E499" s="79"/>
      <c r="F499" s="79"/>
      <c r="G499" s="79"/>
      <c r="H499" s="79"/>
      <c r="I499" s="99"/>
      <c r="J499" s="80"/>
      <c r="K499" s="203"/>
      <c r="L499" s="206"/>
      <c r="M499" s="177" t="str">
        <f t="shared" ref="M499:M507" si="36">IF(AND(K499&gt;0,L499=""),"KDV Dahil Tutar Yazılmalıdır.","")</f>
        <v/>
      </c>
      <c r="P499" s="236"/>
    </row>
    <row r="500" spans="1:16" ht="41.1" hidden="1" customHeight="1" x14ac:dyDescent="0.3">
      <c r="A500" s="53">
        <v>313</v>
      </c>
      <c r="B500" s="77"/>
      <c r="C500" s="78"/>
      <c r="D500" s="79"/>
      <c r="E500" s="79"/>
      <c r="F500" s="79"/>
      <c r="G500" s="79"/>
      <c r="H500" s="79"/>
      <c r="I500" s="99"/>
      <c r="J500" s="80"/>
      <c r="K500" s="203"/>
      <c r="L500" s="206"/>
      <c r="M500" s="177" t="str">
        <f t="shared" si="36"/>
        <v/>
      </c>
      <c r="P500" s="236"/>
    </row>
    <row r="501" spans="1:16" ht="41.1" hidden="1" customHeight="1" x14ac:dyDescent="0.3">
      <c r="A501" s="53">
        <v>314</v>
      </c>
      <c r="B501" s="77"/>
      <c r="C501" s="78"/>
      <c r="D501" s="79"/>
      <c r="E501" s="79"/>
      <c r="F501" s="79"/>
      <c r="G501" s="79"/>
      <c r="H501" s="79"/>
      <c r="I501" s="99"/>
      <c r="J501" s="80"/>
      <c r="K501" s="203"/>
      <c r="L501" s="206"/>
      <c r="M501" s="177" t="str">
        <f t="shared" si="36"/>
        <v/>
      </c>
      <c r="P501" s="236"/>
    </row>
    <row r="502" spans="1:16" ht="41.1" hidden="1" customHeight="1" x14ac:dyDescent="0.3">
      <c r="A502" s="53">
        <v>315</v>
      </c>
      <c r="B502" s="77"/>
      <c r="C502" s="78"/>
      <c r="D502" s="79"/>
      <c r="E502" s="79"/>
      <c r="F502" s="79"/>
      <c r="G502" s="79"/>
      <c r="H502" s="79"/>
      <c r="I502" s="99"/>
      <c r="J502" s="80"/>
      <c r="K502" s="203"/>
      <c r="L502" s="206"/>
      <c r="M502" s="177" t="str">
        <f t="shared" si="36"/>
        <v/>
      </c>
      <c r="P502" s="236"/>
    </row>
    <row r="503" spans="1:16" ht="41.1" hidden="1" customHeight="1" x14ac:dyDescent="0.3">
      <c r="A503" s="53">
        <v>316</v>
      </c>
      <c r="B503" s="77"/>
      <c r="C503" s="78"/>
      <c r="D503" s="79"/>
      <c r="E503" s="79"/>
      <c r="F503" s="79"/>
      <c r="G503" s="79"/>
      <c r="H503" s="79"/>
      <c r="I503" s="99"/>
      <c r="J503" s="80"/>
      <c r="K503" s="203"/>
      <c r="L503" s="206"/>
      <c r="M503" s="177" t="str">
        <f t="shared" si="36"/>
        <v/>
      </c>
      <c r="P503" s="236"/>
    </row>
    <row r="504" spans="1:16" ht="41.1" hidden="1" customHeight="1" x14ac:dyDescent="0.3">
      <c r="A504" s="53">
        <v>317</v>
      </c>
      <c r="B504" s="77"/>
      <c r="C504" s="78"/>
      <c r="D504" s="79"/>
      <c r="E504" s="79"/>
      <c r="F504" s="79"/>
      <c r="G504" s="79"/>
      <c r="H504" s="79"/>
      <c r="I504" s="99"/>
      <c r="J504" s="80"/>
      <c r="K504" s="203"/>
      <c r="L504" s="206"/>
      <c r="M504" s="177" t="str">
        <f t="shared" si="36"/>
        <v/>
      </c>
      <c r="P504" s="236"/>
    </row>
    <row r="505" spans="1:16" ht="41.1" hidden="1" customHeight="1" x14ac:dyDescent="0.3">
      <c r="A505" s="53">
        <v>318</v>
      </c>
      <c r="B505" s="77"/>
      <c r="C505" s="78"/>
      <c r="D505" s="79"/>
      <c r="E505" s="79"/>
      <c r="F505" s="79"/>
      <c r="G505" s="79"/>
      <c r="H505" s="79"/>
      <c r="I505" s="99"/>
      <c r="J505" s="80"/>
      <c r="K505" s="203"/>
      <c r="L505" s="206"/>
      <c r="M505" s="177" t="str">
        <f t="shared" si="36"/>
        <v/>
      </c>
      <c r="P505" s="236"/>
    </row>
    <row r="506" spans="1:16" ht="41.1" hidden="1" customHeight="1" x14ac:dyDescent="0.3">
      <c r="A506" s="53">
        <v>319</v>
      </c>
      <c r="B506" s="77"/>
      <c r="C506" s="78"/>
      <c r="D506" s="79"/>
      <c r="E506" s="79"/>
      <c r="F506" s="79"/>
      <c r="G506" s="79"/>
      <c r="H506" s="79"/>
      <c r="I506" s="99"/>
      <c r="J506" s="80"/>
      <c r="K506" s="203"/>
      <c r="L506" s="206"/>
      <c r="M506" s="177" t="str">
        <f t="shared" si="36"/>
        <v/>
      </c>
      <c r="P506" s="236"/>
    </row>
    <row r="507" spans="1:16" ht="41.1" hidden="1" customHeight="1" thickBot="1" x14ac:dyDescent="0.35">
      <c r="A507" s="81">
        <v>320</v>
      </c>
      <c r="B507" s="221"/>
      <c r="C507" s="82"/>
      <c r="D507" s="83"/>
      <c r="E507" s="83"/>
      <c r="F507" s="83"/>
      <c r="G507" s="83"/>
      <c r="H507" s="83"/>
      <c r="I507" s="198"/>
      <c r="J507" s="84"/>
      <c r="K507" s="207"/>
      <c r="L507" s="208"/>
      <c r="M507" s="177" t="str">
        <f t="shared" si="36"/>
        <v/>
      </c>
      <c r="P507" s="236"/>
    </row>
    <row r="508" spans="1:16" ht="23.95" hidden="1" customHeight="1" thickBot="1" x14ac:dyDescent="0.35">
      <c r="J508" s="88" t="s">
        <v>51</v>
      </c>
      <c r="K508" s="218">
        <f>SUM(K488:K507)+K476</f>
        <v>0</v>
      </c>
      <c r="L508" s="218">
        <f>SUM(L488:L507)+L476</f>
        <v>0</v>
      </c>
      <c r="N508" s="118">
        <f>IF(COUNTA(B488:H506)&gt;0,1,0)</f>
        <v>0</v>
      </c>
    </row>
    <row r="509" spans="1:16" hidden="1" x14ac:dyDescent="0.3">
      <c r="A509" s="51" t="s">
        <v>92</v>
      </c>
    </row>
    <row r="510" spans="1:16" hidden="1" x14ac:dyDescent="0.3"/>
    <row r="511" spans="1:16" hidden="1" x14ac:dyDescent="0.3">
      <c r="B511" s="51" t="s">
        <v>46</v>
      </c>
      <c r="D511" s="51" t="s">
        <v>47</v>
      </c>
      <c r="E511" s="51" t="s">
        <v>48</v>
      </c>
      <c r="F511" s="51" t="s">
        <v>50</v>
      </c>
    </row>
    <row r="512" spans="1:16" hidden="1" x14ac:dyDescent="0.3">
      <c r="E512" s="51" t="s">
        <v>49</v>
      </c>
    </row>
    <row r="513" spans="1:16" hidden="1" x14ac:dyDescent="0.3">
      <c r="A513" s="454" t="s">
        <v>97</v>
      </c>
      <c r="B513" s="454"/>
      <c r="C513" s="454"/>
      <c r="D513" s="454"/>
      <c r="E513" s="454"/>
      <c r="F513" s="454"/>
      <c r="G513" s="454"/>
      <c r="H513" s="454"/>
      <c r="I513" s="454"/>
      <c r="J513" s="454"/>
      <c r="K513" s="454"/>
      <c r="L513" s="454"/>
    </row>
    <row r="514" spans="1:16" hidden="1" x14ac:dyDescent="0.3">
      <c r="A514" s="372" t="str">
        <f>IF(Yil&gt;0,CONCATENATE(Yil," yılına aittir."),"")</f>
        <v/>
      </c>
      <c r="B514" s="372"/>
      <c r="C514" s="372"/>
      <c r="D514" s="372"/>
      <c r="E514" s="372"/>
      <c r="F514" s="372"/>
      <c r="G514" s="372"/>
      <c r="H514" s="372"/>
      <c r="I514" s="372"/>
      <c r="J514" s="372"/>
      <c r="K514" s="372"/>
      <c r="L514" s="372"/>
    </row>
    <row r="515" spans="1:16" ht="16" hidden="1" customHeight="1" thickBot="1" x14ac:dyDescent="0.35">
      <c r="A515" s="455" t="s">
        <v>98</v>
      </c>
      <c r="B515" s="455"/>
      <c r="C515" s="455"/>
      <c r="D515" s="455"/>
      <c r="E515" s="455"/>
      <c r="F515" s="455"/>
      <c r="G515" s="455"/>
      <c r="H515" s="455"/>
      <c r="I515" s="455"/>
      <c r="J515" s="455"/>
      <c r="K515" s="455"/>
      <c r="L515" s="455"/>
    </row>
    <row r="516" spans="1:16" ht="31.6" hidden="1" customHeight="1" thickBot="1" x14ac:dyDescent="0.35">
      <c r="A516" s="456" t="s">
        <v>1</v>
      </c>
      <c r="B516" s="457"/>
      <c r="C516" s="444" t="str">
        <f>IF(ProjeNo&gt;0,ProjeNo,"")</f>
        <v/>
      </c>
      <c r="D516" s="445"/>
      <c r="E516" s="445"/>
      <c r="F516" s="445"/>
      <c r="G516" s="445"/>
      <c r="H516" s="445"/>
      <c r="I516" s="445"/>
      <c r="J516" s="445"/>
      <c r="K516" s="445"/>
      <c r="L516" s="446"/>
    </row>
    <row r="517" spans="1:16" ht="31.6" hidden="1" customHeight="1" thickBot="1" x14ac:dyDescent="0.35">
      <c r="A517" s="458" t="s">
        <v>12</v>
      </c>
      <c r="B517" s="459"/>
      <c r="C517" s="447" t="str">
        <f>IF(ProjeAdi&gt;0,ProjeAdi,"")</f>
        <v/>
      </c>
      <c r="D517" s="448"/>
      <c r="E517" s="448"/>
      <c r="F517" s="448"/>
      <c r="G517" s="448"/>
      <c r="H517" s="448"/>
      <c r="I517" s="448"/>
      <c r="J517" s="448"/>
      <c r="K517" s="448"/>
      <c r="L517" s="449"/>
    </row>
    <row r="518" spans="1:16" s="72" customFormat="1" ht="37.049999999999997" hidden="1" customHeight="1" thickBot="1" x14ac:dyDescent="0.35">
      <c r="A518" s="442" t="s">
        <v>7</v>
      </c>
      <c r="B518" s="442" t="s">
        <v>141</v>
      </c>
      <c r="C518" s="442" t="s">
        <v>157</v>
      </c>
      <c r="D518" s="442" t="s">
        <v>8</v>
      </c>
      <c r="E518" s="442" t="s">
        <v>180</v>
      </c>
      <c r="F518" s="442" t="s">
        <v>103</v>
      </c>
      <c r="G518" s="442" t="s">
        <v>104</v>
      </c>
      <c r="H518" s="442" t="s">
        <v>181</v>
      </c>
      <c r="I518" s="450" t="s">
        <v>99</v>
      </c>
      <c r="J518" s="452" t="s">
        <v>100</v>
      </c>
      <c r="K518" s="102" t="s">
        <v>101</v>
      </c>
      <c r="L518" s="102" t="s">
        <v>101</v>
      </c>
      <c r="M518" s="17"/>
      <c r="P518" s="235"/>
    </row>
    <row r="519" spans="1:16" ht="18" hidden="1" customHeight="1" thickBot="1" x14ac:dyDescent="0.35">
      <c r="A519" s="443"/>
      <c r="B519" s="443"/>
      <c r="C519" s="443"/>
      <c r="D519" s="443"/>
      <c r="E519" s="443"/>
      <c r="F519" s="443"/>
      <c r="G519" s="443"/>
      <c r="H519" s="443"/>
      <c r="I519" s="451"/>
      <c r="J519" s="453"/>
      <c r="K519" s="102" t="s">
        <v>102</v>
      </c>
      <c r="L519" s="102" t="s">
        <v>105</v>
      </c>
    </row>
    <row r="520" spans="1:16" ht="41.1" hidden="1" customHeight="1" x14ac:dyDescent="0.3">
      <c r="A520" s="52">
        <v>321</v>
      </c>
      <c r="B520" s="73"/>
      <c r="C520" s="74"/>
      <c r="D520" s="75"/>
      <c r="E520" s="75"/>
      <c r="F520" s="75"/>
      <c r="G520" s="75"/>
      <c r="H520" s="75"/>
      <c r="I520" s="197"/>
      <c r="J520" s="76"/>
      <c r="K520" s="204"/>
      <c r="L520" s="205"/>
      <c r="M520" s="177" t="str">
        <f>IF(AND(K520&gt;0,L520=""),"KDV Dahil Tutar Yazılmalıdır.","")</f>
        <v/>
      </c>
    </row>
    <row r="521" spans="1:16" ht="41.1" hidden="1" customHeight="1" x14ac:dyDescent="0.3">
      <c r="A521" s="53">
        <v>322</v>
      </c>
      <c r="B521" s="77"/>
      <c r="C521" s="78"/>
      <c r="D521" s="79"/>
      <c r="E521" s="79"/>
      <c r="F521" s="79"/>
      <c r="G521" s="79"/>
      <c r="H521" s="79"/>
      <c r="I521" s="99"/>
      <c r="J521" s="80"/>
      <c r="K521" s="203"/>
      <c r="L521" s="206"/>
      <c r="M521" s="177" t="str">
        <f t="shared" ref="M521:M529" si="37">IF(AND(K521&gt;0,L521=""),"KDV Dahil Tutar Yazılmalıdır.","")</f>
        <v/>
      </c>
      <c r="P521" s="236"/>
    </row>
    <row r="522" spans="1:16" ht="41.1" hidden="1" customHeight="1" x14ac:dyDescent="0.3">
      <c r="A522" s="53">
        <v>323</v>
      </c>
      <c r="B522" s="77"/>
      <c r="C522" s="78"/>
      <c r="D522" s="79"/>
      <c r="E522" s="79"/>
      <c r="F522" s="79"/>
      <c r="G522" s="79"/>
      <c r="H522" s="79"/>
      <c r="I522" s="99"/>
      <c r="J522" s="80"/>
      <c r="K522" s="203"/>
      <c r="L522" s="206"/>
      <c r="M522" s="177" t="str">
        <f t="shared" si="37"/>
        <v/>
      </c>
      <c r="P522" s="236"/>
    </row>
    <row r="523" spans="1:16" ht="41.1" hidden="1" customHeight="1" x14ac:dyDescent="0.3">
      <c r="A523" s="53">
        <v>324</v>
      </c>
      <c r="B523" s="77"/>
      <c r="C523" s="78"/>
      <c r="D523" s="79"/>
      <c r="E523" s="79"/>
      <c r="F523" s="79"/>
      <c r="G523" s="79"/>
      <c r="H523" s="79"/>
      <c r="I523" s="99"/>
      <c r="J523" s="80"/>
      <c r="K523" s="203"/>
      <c r="L523" s="206"/>
      <c r="M523" s="177" t="str">
        <f t="shared" si="37"/>
        <v/>
      </c>
      <c r="P523" s="236"/>
    </row>
    <row r="524" spans="1:16" ht="41.1" hidden="1" customHeight="1" x14ac:dyDescent="0.3">
      <c r="A524" s="53">
        <v>325</v>
      </c>
      <c r="B524" s="77"/>
      <c r="C524" s="78"/>
      <c r="D524" s="79"/>
      <c r="E524" s="79"/>
      <c r="F524" s="79"/>
      <c r="G524" s="79"/>
      <c r="H524" s="79"/>
      <c r="I524" s="99"/>
      <c r="J524" s="80"/>
      <c r="K524" s="203"/>
      <c r="L524" s="206"/>
      <c r="M524" s="177" t="str">
        <f t="shared" si="37"/>
        <v/>
      </c>
      <c r="P524" s="236"/>
    </row>
    <row r="525" spans="1:16" ht="41.1" hidden="1" customHeight="1" x14ac:dyDescent="0.3">
      <c r="A525" s="53">
        <v>326</v>
      </c>
      <c r="B525" s="77"/>
      <c r="C525" s="78"/>
      <c r="D525" s="79"/>
      <c r="E525" s="79"/>
      <c r="F525" s="79"/>
      <c r="G525" s="79"/>
      <c r="H525" s="79"/>
      <c r="I525" s="99"/>
      <c r="J525" s="80"/>
      <c r="K525" s="203"/>
      <c r="L525" s="206"/>
      <c r="M525" s="177" t="str">
        <f t="shared" si="37"/>
        <v/>
      </c>
      <c r="P525" s="236"/>
    </row>
    <row r="526" spans="1:16" ht="41.1" hidden="1" customHeight="1" x14ac:dyDescent="0.3">
      <c r="A526" s="53">
        <v>327</v>
      </c>
      <c r="B526" s="77"/>
      <c r="C526" s="78"/>
      <c r="D526" s="79"/>
      <c r="E526" s="79"/>
      <c r="F526" s="79"/>
      <c r="G526" s="79"/>
      <c r="H526" s="79"/>
      <c r="I526" s="99"/>
      <c r="J526" s="80"/>
      <c r="K526" s="203"/>
      <c r="L526" s="206"/>
      <c r="M526" s="177" t="str">
        <f t="shared" si="37"/>
        <v/>
      </c>
      <c r="P526" s="236"/>
    </row>
    <row r="527" spans="1:16" ht="41.1" hidden="1" customHeight="1" x14ac:dyDescent="0.3">
      <c r="A527" s="53">
        <v>328</v>
      </c>
      <c r="B527" s="77"/>
      <c r="C527" s="78"/>
      <c r="D527" s="79"/>
      <c r="E527" s="79"/>
      <c r="F527" s="79"/>
      <c r="G527" s="79"/>
      <c r="H527" s="79"/>
      <c r="I527" s="99"/>
      <c r="J527" s="80"/>
      <c r="K527" s="203"/>
      <c r="L527" s="206"/>
      <c r="M527" s="177" t="str">
        <f t="shared" si="37"/>
        <v/>
      </c>
      <c r="P527" s="236"/>
    </row>
    <row r="528" spans="1:16" ht="41.1" hidden="1" customHeight="1" x14ac:dyDescent="0.3">
      <c r="A528" s="53">
        <v>329</v>
      </c>
      <c r="B528" s="77"/>
      <c r="C528" s="78"/>
      <c r="D528" s="79"/>
      <c r="E528" s="79"/>
      <c r="F528" s="79"/>
      <c r="G528" s="79"/>
      <c r="H528" s="79"/>
      <c r="I528" s="99"/>
      <c r="J528" s="80"/>
      <c r="K528" s="203"/>
      <c r="L528" s="206"/>
      <c r="M528" s="177" t="str">
        <f t="shared" si="37"/>
        <v/>
      </c>
      <c r="P528" s="236"/>
    </row>
    <row r="529" spans="1:16" ht="41.1" hidden="1" customHeight="1" x14ac:dyDescent="0.3">
      <c r="A529" s="53">
        <v>330</v>
      </c>
      <c r="B529" s="77"/>
      <c r="C529" s="78"/>
      <c r="D529" s="79"/>
      <c r="E529" s="79"/>
      <c r="F529" s="79"/>
      <c r="G529" s="79"/>
      <c r="H529" s="79"/>
      <c r="I529" s="99"/>
      <c r="J529" s="80"/>
      <c r="K529" s="203"/>
      <c r="L529" s="206"/>
      <c r="M529" s="177" t="str">
        <f t="shared" si="37"/>
        <v/>
      </c>
      <c r="P529" s="236"/>
    </row>
    <row r="530" spans="1:16" ht="41.1" hidden="1" customHeight="1" x14ac:dyDescent="0.3">
      <c r="A530" s="53">
        <v>331</v>
      </c>
      <c r="B530" s="77"/>
      <c r="C530" s="78"/>
      <c r="D530" s="79"/>
      <c r="E530" s="79"/>
      <c r="F530" s="79"/>
      <c r="G530" s="79"/>
      <c r="H530" s="79"/>
      <c r="I530" s="99"/>
      <c r="J530" s="80"/>
      <c r="K530" s="203"/>
      <c r="L530" s="206"/>
      <c r="M530" s="177" t="str">
        <f>IF(AND(K530&gt;0,L530=""),"KDV Dahil Tutar Yazılmalıdır.","")</f>
        <v/>
      </c>
    </row>
    <row r="531" spans="1:16" ht="41.1" hidden="1" customHeight="1" x14ac:dyDescent="0.3">
      <c r="A531" s="53">
        <v>332</v>
      </c>
      <c r="B531" s="77"/>
      <c r="C531" s="78"/>
      <c r="D531" s="79"/>
      <c r="E531" s="79"/>
      <c r="F531" s="79"/>
      <c r="G531" s="79"/>
      <c r="H531" s="79"/>
      <c r="I531" s="99"/>
      <c r="J531" s="80"/>
      <c r="K531" s="203"/>
      <c r="L531" s="206"/>
      <c r="M531" s="177" t="str">
        <f t="shared" ref="M531:M539" si="38">IF(AND(K531&gt;0,L531=""),"KDV Dahil Tutar Yazılmalıdır.","")</f>
        <v/>
      </c>
      <c r="P531" s="236"/>
    </row>
    <row r="532" spans="1:16" ht="41.1" hidden="1" customHeight="1" x14ac:dyDescent="0.3">
      <c r="A532" s="53">
        <v>333</v>
      </c>
      <c r="B532" s="77"/>
      <c r="C532" s="78"/>
      <c r="D532" s="79"/>
      <c r="E532" s="79"/>
      <c r="F532" s="79"/>
      <c r="G532" s="79"/>
      <c r="H532" s="79"/>
      <c r="I532" s="99"/>
      <c r="J532" s="80"/>
      <c r="K532" s="203"/>
      <c r="L532" s="206"/>
      <c r="M532" s="177" t="str">
        <f t="shared" si="38"/>
        <v/>
      </c>
      <c r="P532" s="236"/>
    </row>
    <row r="533" spans="1:16" ht="41.1" hidden="1" customHeight="1" x14ac:dyDescent="0.3">
      <c r="A533" s="53">
        <v>334</v>
      </c>
      <c r="B533" s="77"/>
      <c r="C533" s="78"/>
      <c r="D533" s="79"/>
      <c r="E533" s="79"/>
      <c r="F533" s="79"/>
      <c r="G533" s="79"/>
      <c r="H533" s="79"/>
      <c r="I533" s="99"/>
      <c r="J533" s="80"/>
      <c r="K533" s="203"/>
      <c r="L533" s="206"/>
      <c r="M533" s="177" t="str">
        <f t="shared" si="38"/>
        <v/>
      </c>
      <c r="P533" s="236"/>
    </row>
    <row r="534" spans="1:16" ht="41.1" hidden="1" customHeight="1" x14ac:dyDescent="0.3">
      <c r="A534" s="53">
        <v>335</v>
      </c>
      <c r="B534" s="77"/>
      <c r="C534" s="78"/>
      <c r="D534" s="79"/>
      <c r="E534" s="79"/>
      <c r="F534" s="79"/>
      <c r="G534" s="79"/>
      <c r="H534" s="79"/>
      <c r="I534" s="99"/>
      <c r="J534" s="80"/>
      <c r="K534" s="203"/>
      <c r="L534" s="206"/>
      <c r="M534" s="177" t="str">
        <f t="shared" si="38"/>
        <v/>
      </c>
      <c r="P534" s="236"/>
    </row>
    <row r="535" spans="1:16" ht="41.1" hidden="1" customHeight="1" x14ac:dyDescent="0.3">
      <c r="A535" s="53">
        <v>336</v>
      </c>
      <c r="B535" s="77"/>
      <c r="C535" s="78"/>
      <c r="D535" s="79"/>
      <c r="E535" s="79"/>
      <c r="F535" s="79"/>
      <c r="G535" s="79"/>
      <c r="H535" s="79"/>
      <c r="I535" s="99"/>
      <c r="J535" s="80"/>
      <c r="K535" s="203"/>
      <c r="L535" s="206"/>
      <c r="M535" s="177" t="str">
        <f t="shared" si="38"/>
        <v/>
      </c>
      <c r="P535" s="236"/>
    </row>
    <row r="536" spans="1:16" ht="41.1" hidden="1" customHeight="1" x14ac:dyDescent="0.3">
      <c r="A536" s="53">
        <v>337</v>
      </c>
      <c r="B536" s="77"/>
      <c r="C536" s="78"/>
      <c r="D536" s="79"/>
      <c r="E536" s="79"/>
      <c r="F536" s="79"/>
      <c r="G536" s="79"/>
      <c r="H536" s="79"/>
      <c r="I536" s="99"/>
      <c r="J536" s="80"/>
      <c r="K536" s="203"/>
      <c r="L536" s="206"/>
      <c r="M536" s="177" t="str">
        <f t="shared" si="38"/>
        <v/>
      </c>
      <c r="P536" s="236"/>
    </row>
    <row r="537" spans="1:16" ht="41.1" hidden="1" customHeight="1" x14ac:dyDescent="0.3">
      <c r="A537" s="53">
        <v>338</v>
      </c>
      <c r="B537" s="77"/>
      <c r="C537" s="78"/>
      <c r="D537" s="79"/>
      <c r="E537" s="79"/>
      <c r="F537" s="79"/>
      <c r="G537" s="79"/>
      <c r="H537" s="79"/>
      <c r="I537" s="99"/>
      <c r="J537" s="80"/>
      <c r="K537" s="203"/>
      <c r="L537" s="206"/>
      <c r="M537" s="177" t="str">
        <f t="shared" si="38"/>
        <v/>
      </c>
      <c r="P537" s="236"/>
    </row>
    <row r="538" spans="1:16" ht="41.1" hidden="1" customHeight="1" x14ac:dyDescent="0.3">
      <c r="A538" s="53">
        <v>339</v>
      </c>
      <c r="B538" s="77"/>
      <c r="C538" s="78"/>
      <c r="D538" s="79"/>
      <c r="E538" s="79"/>
      <c r="F538" s="79"/>
      <c r="G538" s="79"/>
      <c r="H538" s="79"/>
      <c r="I538" s="99"/>
      <c r="J538" s="80"/>
      <c r="K538" s="203"/>
      <c r="L538" s="206"/>
      <c r="M538" s="177" t="str">
        <f t="shared" si="38"/>
        <v/>
      </c>
      <c r="P538" s="236"/>
    </row>
    <row r="539" spans="1:16" ht="41.1" hidden="1" customHeight="1" thickBot="1" x14ac:dyDescent="0.35">
      <c r="A539" s="81">
        <v>340</v>
      </c>
      <c r="B539" s="221"/>
      <c r="C539" s="82"/>
      <c r="D539" s="83"/>
      <c r="E539" s="83"/>
      <c r="F539" s="83"/>
      <c r="G539" s="83"/>
      <c r="H539" s="83"/>
      <c r="I539" s="198"/>
      <c r="J539" s="84"/>
      <c r="K539" s="207"/>
      <c r="L539" s="208"/>
      <c r="M539" s="177" t="str">
        <f t="shared" si="38"/>
        <v/>
      </c>
      <c r="P539" s="236"/>
    </row>
    <row r="540" spans="1:16" ht="23.95" hidden="1" customHeight="1" thickBot="1" x14ac:dyDescent="0.35">
      <c r="J540" s="88" t="s">
        <v>51</v>
      </c>
      <c r="K540" s="218">
        <f>SUM(K520:K539)+K508</f>
        <v>0</v>
      </c>
      <c r="L540" s="218">
        <f>SUM(L520:L539)+L508</f>
        <v>0</v>
      </c>
      <c r="N540" s="118">
        <f>IF(COUNTA(B520:H538)&gt;0,1,0)</f>
        <v>0</v>
      </c>
    </row>
    <row r="541" spans="1:16" hidden="1" x14ac:dyDescent="0.3">
      <c r="A541" s="51" t="s">
        <v>92</v>
      </c>
    </row>
    <row r="542" spans="1:16" hidden="1" x14ac:dyDescent="0.3"/>
    <row r="543" spans="1:16" hidden="1" x14ac:dyDescent="0.3">
      <c r="B543" s="51" t="s">
        <v>46</v>
      </c>
      <c r="D543" s="51" t="s">
        <v>47</v>
      </c>
      <c r="E543" s="51" t="s">
        <v>48</v>
      </c>
      <c r="F543" s="51" t="s">
        <v>50</v>
      </c>
    </row>
    <row r="544" spans="1:16" hidden="1" x14ac:dyDescent="0.3">
      <c r="E544" s="51" t="s">
        <v>49</v>
      </c>
    </row>
    <row r="545" spans="1:16" hidden="1" x14ac:dyDescent="0.3">
      <c r="A545" s="454" t="s">
        <v>97</v>
      </c>
      <c r="B545" s="454"/>
      <c r="C545" s="454"/>
      <c r="D545" s="454"/>
      <c r="E545" s="454"/>
      <c r="F545" s="454"/>
      <c r="G545" s="454"/>
      <c r="H545" s="454"/>
      <c r="I545" s="454"/>
      <c r="J545" s="454"/>
      <c r="K545" s="454"/>
      <c r="L545" s="454"/>
    </row>
    <row r="546" spans="1:16" hidden="1" x14ac:dyDescent="0.3">
      <c r="A546" s="372" t="str">
        <f>IF(Yil&gt;0,CONCATENATE(Yil," yılına aittir."),"")</f>
        <v/>
      </c>
      <c r="B546" s="372"/>
      <c r="C546" s="372"/>
      <c r="D546" s="372"/>
      <c r="E546" s="372"/>
      <c r="F546" s="372"/>
      <c r="G546" s="372"/>
      <c r="H546" s="372"/>
      <c r="I546" s="372"/>
      <c r="J546" s="372"/>
      <c r="K546" s="372"/>
      <c r="L546" s="372"/>
    </row>
    <row r="547" spans="1:16" ht="16" hidden="1" customHeight="1" thickBot="1" x14ac:dyDescent="0.35">
      <c r="A547" s="455" t="s">
        <v>98</v>
      </c>
      <c r="B547" s="455"/>
      <c r="C547" s="455"/>
      <c r="D547" s="455"/>
      <c r="E547" s="455"/>
      <c r="F547" s="455"/>
      <c r="G547" s="455"/>
      <c r="H547" s="455"/>
      <c r="I547" s="455"/>
      <c r="J547" s="455"/>
      <c r="K547" s="455"/>
      <c r="L547" s="455"/>
    </row>
    <row r="548" spans="1:16" ht="31.6" hidden="1" customHeight="1" thickBot="1" x14ac:dyDescent="0.35">
      <c r="A548" s="456" t="s">
        <v>1</v>
      </c>
      <c r="B548" s="457"/>
      <c r="C548" s="444" t="str">
        <f>IF(ProjeNo&gt;0,ProjeNo,"")</f>
        <v/>
      </c>
      <c r="D548" s="445"/>
      <c r="E548" s="445"/>
      <c r="F548" s="445"/>
      <c r="G548" s="445"/>
      <c r="H548" s="445"/>
      <c r="I548" s="445"/>
      <c r="J548" s="445"/>
      <c r="K548" s="445"/>
      <c r="L548" s="446"/>
    </row>
    <row r="549" spans="1:16" ht="31.6" hidden="1" customHeight="1" thickBot="1" x14ac:dyDescent="0.35">
      <c r="A549" s="458" t="s">
        <v>12</v>
      </c>
      <c r="B549" s="459"/>
      <c r="C549" s="447" t="str">
        <f>IF(ProjeAdi&gt;0,ProjeAdi,"")</f>
        <v/>
      </c>
      <c r="D549" s="448"/>
      <c r="E549" s="448"/>
      <c r="F549" s="448"/>
      <c r="G549" s="448"/>
      <c r="H549" s="448"/>
      <c r="I549" s="448"/>
      <c r="J549" s="448"/>
      <c r="K549" s="448"/>
      <c r="L549" s="449"/>
    </row>
    <row r="550" spans="1:16" s="72" customFormat="1" ht="37.049999999999997" hidden="1" customHeight="1" thickBot="1" x14ac:dyDescent="0.35">
      <c r="A550" s="442" t="s">
        <v>7</v>
      </c>
      <c r="B550" s="442" t="s">
        <v>141</v>
      </c>
      <c r="C550" s="442" t="s">
        <v>157</v>
      </c>
      <c r="D550" s="442" t="s">
        <v>8</v>
      </c>
      <c r="E550" s="442" t="s">
        <v>180</v>
      </c>
      <c r="F550" s="442" t="s">
        <v>103</v>
      </c>
      <c r="G550" s="442" t="s">
        <v>104</v>
      </c>
      <c r="H550" s="442" t="s">
        <v>181</v>
      </c>
      <c r="I550" s="450" t="s">
        <v>99</v>
      </c>
      <c r="J550" s="452" t="s">
        <v>100</v>
      </c>
      <c r="K550" s="102" t="s">
        <v>101</v>
      </c>
      <c r="L550" s="102" t="s">
        <v>101</v>
      </c>
      <c r="M550" s="17"/>
      <c r="P550" s="235"/>
    </row>
    <row r="551" spans="1:16" ht="18" hidden="1" customHeight="1" thickBot="1" x14ac:dyDescent="0.35">
      <c r="A551" s="443"/>
      <c r="B551" s="443"/>
      <c r="C551" s="443"/>
      <c r="D551" s="443"/>
      <c r="E551" s="443"/>
      <c r="F551" s="443"/>
      <c r="G551" s="443"/>
      <c r="H551" s="443"/>
      <c r="I551" s="451"/>
      <c r="J551" s="453"/>
      <c r="K551" s="102" t="s">
        <v>102</v>
      </c>
      <c r="L551" s="102" t="s">
        <v>105</v>
      </c>
    </row>
    <row r="552" spans="1:16" ht="41.1" hidden="1" customHeight="1" x14ac:dyDescent="0.3">
      <c r="A552" s="52">
        <v>341</v>
      </c>
      <c r="B552" s="73"/>
      <c r="C552" s="74"/>
      <c r="D552" s="75"/>
      <c r="E552" s="75"/>
      <c r="F552" s="75"/>
      <c r="G552" s="75"/>
      <c r="H552" s="75"/>
      <c r="I552" s="197"/>
      <c r="J552" s="76"/>
      <c r="K552" s="204"/>
      <c r="L552" s="205"/>
      <c r="M552" s="177" t="str">
        <f>IF(AND(K552&gt;0,L552=""),"KDV Dahil Tutar Yazılmalıdır.","")</f>
        <v/>
      </c>
    </row>
    <row r="553" spans="1:16" ht="41.1" hidden="1" customHeight="1" x14ac:dyDescent="0.3">
      <c r="A553" s="53">
        <v>342</v>
      </c>
      <c r="B553" s="77"/>
      <c r="C553" s="78"/>
      <c r="D553" s="79"/>
      <c r="E553" s="79"/>
      <c r="F553" s="79"/>
      <c r="G553" s="79"/>
      <c r="H553" s="79"/>
      <c r="I553" s="99"/>
      <c r="J553" s="80"/>
      <c r="K553" s="203"/>
      <c r="L553" s="206"/>
      <c r="M553" s="177" t="str">
        <f t="shared" ref="M553:M561" si="39">IF(AND(K553&gt;0,L553=""),"KDV Dahil Tutar Yazılmalıdır.","")</f>
        <v/>
      </c>
      <c r="P553" s="236"/>
    </row>
    <row r="554" spans="1:16" ht="41.1" hidden="1" customHeight="1" x14ac:dyDescent="0.3">
      <c r="A554" s="53">
        <v>343</v>
      </c>
      <c r="B554" s="77"/>
      <c r="C554" s="78"/>
      <c r="D554" s="79"/>
      <c r="E554" s="79"/>
      <c r="F554" s="79"/>
      <c r="G554" s="79"/>
      <c r="H554" s="79"/>
      <c r="I554" s="99"/>
      <c r="J554" s="80"/>
      <c r="K554" s="203"/>
      <c r="L554" s="206"/>
      <c r="M554" s="177" t="str">
        <f t="shared" si="39"/>
        <v/>
      </c>
      <c r="P554" s="236"/>
    </row>
    <row r="555" spans="1:16" ht="41.1" hidden="1" customHeight="1" x14ac:dyDescent="0.3">
      <c r="A555" s="53">
        <v>344</v>
      </c>
      <c r="B555" s="77"/>
      <c r="C555" s="78"/>
      <c r="D555" s="79"/>
      <c r="E555" s="79"/>
      <c r="F555" s="79"/>
      <c r="G555" s="79"/>
      <c r="H555" s="79"/>
      <c r="I555" s="99"/>
      <c r="J555" s="80"/>
      <c r="K555" s="203"/>
      <c r="L555" s="206"/>
      <c r="M555" s="177" t="str">
        <f t="shared" si="39"/>
        <v/>
      </c>
      <c r="P555" s="236"/>
    </row>
    <row r="556" spans="1:16" ht="41.1" hidden="1" customHeight="1" x14ac:dyDescent="0.3">
      <c r="A556" s="53">
        <v>345</v>
      </c>
      <c r="B556" s="77"/>
      <c r="C556" s="78"/>
      <c r="D556" s="79"/>
      <c r="E556" s="79"/>
      <c r="F556" s="79"/>
      <c r="G556" s="79"/>
      <c r="H556" s="79"/>
      <c r="I556" s="99"/>
      <c r="J556" s="80"/>
      <c r="K556" s="203"/>
      <c r="L556" s="206"/>
      <c r="M556" s="177" t="str">
        <f t="shared" si="39"/>
        <v/>
      </c>
      <c r="P556" s="236"/>
    </row>
    <row r="557" spans="1:16" ht="41.1" hidden="1" customHeight="1" x14ac:dyDescent="0.3">
      <c r="A557" s="53">
        <v>346</v>
      </c>
      <c r="B557" s="77"/>
      <c r="C557" s="78"/>
      <c r="D557" s="79"/>
      <c r="E557" s="79"/>
      <c r="F557" s="79"/>
      <c r="G557" s="79"/>
      <c r="H557" s="79"/>
      <c r="I557" s="99"/>
      <c r="J557" s="80"/>
      <c r="K557" s="203"/>
      <c r="L557" s="206"/>
      <c r="M557" s="177" t="str">
        <f t="shared" si="39"/>
        <v/>
      </c>
      <c r="P557" s="236"/>
    </row>
    <row r="558" spans="1:16" ht="41.1" hidden="1" customHeight="1" x14ac:dyDescent="0.3">
      <c r="A558" s="53">
        <v>347</v>
      </c>
      <c r="B558" s="77"/>
      <c r="C558" s="78"/>
      <c r="D558" s="79"/>
      <c r="E558" s="79"/>
      <c r="F558" s="79"/>
      <c r="G558" s="79"/>
      <c r="H558" s="79"/>
      <c r="I558" s="99"/>
      <c r="J558" s="80"/>
      <c r="K558" s="203"/>
      <c r="L558" s="206"/>
      <c r="M558" s="177" t="str">
        <f t="shared" si="39"/>
        <v/>
      </c>
      <c r="P558" s="236"/>
    </row>
    <row r="559" spans="1:16" ht="41.1" hidden="1" customHeight="1" x14ac:dyDescent="0.3">
      <c r="A559" s="53">
        <v>348</v>
      </c>
      <c r="B559" s="77"/>
      <c r="C559" s="78"/>
      <c r="D559" s="79"/>
      <c r="E559" s="79"/>
      <c r="F559" s="79"/>
      <c r="G559" s="79"/>
      <c r="H559" s="79"/>
      <c r="I559" s="99"/>
      <c r="J559" s="80"/>
      <c r="K559" s="203"/>
      <c r="L559" s="206"/>
      <c r="M559" s="177" t="str">
        <f t="shared" si="39"/>
        <v/>
      </c>
      <c r="P559" s="236"/>
    </row>
    <row r="560" spans="1:16" ht="41.1" hidden="1" customHeight="1" x14ac:dyDescent="0.3">
      <c r="A560" s="53">
        <v>349</v>
      </c>
      <c r="B560" s="77"/>
      <c r="C560" s="78"/>
      <c r="D560" s="79"/>
      <c r="E560" s="79"/>
      <c r="F560" s="79"/>
      <c r="G560" s="79"/>
      <c r="H560" s="79"/>
      <c r="I560" s="99"/>
      <c r="J560" s="80"/>
      <c r="K560" s="203"/>
      <c r="L560" s="206"/>
      <c r="M560" s="177" t="str">
        <f t="shared" si="39"/>
        <v/>
      </c>
      <c r="P560" s="236"/>
    </row>
    <row r="561" spans="1:16" ht="41.1" hidden="1" customHeight="1" x14ac:dyDescent="0.3">
      <c r="A561" s="53">
        <v>350</v>
      </c>
      <c r="B561" s="77"/>
      <c r="C561" s="78"/>
      <c r="D561" s="79"/>
      <c r="E561" s="79"/>
      <c r="F561" s="79"/>
      <c r="G561" s="79"/>
      <c r="H561" s="79"/>
      <c r="I561" s="99"/>
      <c r="J561" s="80"/>
      <c r="K561" s="203"/>
      <c r="L561" s="206"/>
      <c r="M561" s="177" t="str">
        <f t="shared" si="39"/>
        <v/>
      </c>
      <c r="P561" s="236"/>
    </row>
    <row r="562" spans="1:16" ht="41.1" hidden="1" customHeight="1" x14ac:dyDescent="0.3">
      <c r="A562" s="53">
        <v>351</v>
      </c>
      <c r="B562" s="77"/>
      <c r="C562" s="78"/>
      <c r="D562" s="79"/>
      <c r="E562" s="79"/>
      <c r="F562" s="79"/>
      <c r="G562" s="79"/>
      <c r="H562" s="79"/>
      <c r="I562" s="99"/>
      <c r="J562" s="80"/>
      <c r="K562" s="203"/>
      <c r="L562" s="206"/>
      <c r="M562" s="177" t="str">
        <f>IF(AND(K562&gt;0,L562=""),"KDV Dahil Tutar Yazılmalıdır.","")</f>
        <v/>
      </c>
    </row>
    <row r="563" spans="1:16" ht="41.1" hidden="1" customHeight="1" x14ac:dyDescent="0.3">
      <c r="A563" s="53">
        <v>352</v>
      </c>
      <c r="B563" s="77"/>
      <c r="C563" s="78"/>
      <c r="D563" s="79"/>
      <c r="E563" s="79"/>
      <c r="F563" s="79"/>
      <c r="G563" s="79"/>
      <c r="H563" s="79"/>
      <c r="I563" s="99"/>
      <c r="J563" s="80"/>
      <c r="K563" s="203"/>
      <c r="L563" s="206"/>
      <c r="M563" s="177" t="str">
        <f t="shared" ref="M563:M571" si="40">IF(AND(K563&gt;0,L563=""),"KDV Dahil Tutar Yazılmalıdır.","")</f>
        <v/>
      </c>
      <c r="P563" s="236"/>
    </row>
    <row r="564" spans="1:16" ht="41.1" hidden="1" customHeight="1" x14ac:dyDescent="0.3">
      <c r="A564" s="53">
        <v>353</v>
      </c>
      <c r="B564" s="77"/>
      <c r="C564" s="78"/>
      <c r="D564" s="79"/>
      <c r="E564" s="79"/>
      <c r="F564" s="79"/>
      <c r="G564" s="79"/>
      <c r="H564" s="79"/>
      <c r="I564" s="99"/>
      <c r="J564" s="80"/>
      <c r="K564" s="203"/>
      <c r="L564" s="206"/>
      <c r="M564" s="177" t="str">
        <f t="shared" si="40"/>
        <v/>
      </c>
      <c r="P564" s="236"/>
    </row>
    <row r="565" spans="1:16" ht="41.1" hidden="1" customHeight="1" x14ac:dyDescent="0.3">
      <c r="A565" s="53">
        <v>354</v>
      </c>
      <c r="B565" s="77"/>
      <c r="C565" s="78"/>
      <c r="D565" s="79"/>
      <c r="E565" s="79"/>
      <c r="F565" s="79"/>
      <c r="G565" s="79"/>
      <c r="H565" s="79"/>
      <c r="I565" s="99"/>
      <c r="J565" s="80"/>
      <c r="K565" s="203"/>
      <c r="L565" s="206"/>
      <c r="M565" s="177" t="str">
        <f t="shared" si="40"/>
        <v/>
      </c>
      <c r="P565" s="236"/>
    </row>
    <row r="566" spans="1:16" ht="41.1" hidden="1" customHeight="1" x14ac:dyDescent="0.3">
      <c r="A566" s="53">
        <v>355</v>
      </c>
      <c r="B566" s="77"/>
      <c r="C566" s="78"/>
      <c r="D566" s="79"/>
      <c r="E566" s="79"/>
      <c r="F566" s="79"/>
      <c r="G566" s="79"/>
      <c r="H566" s="79"/>
      <c r="I566" s="99"/>
      <c r="J566" s="80"/>
      <c r="K566" s="203"/>
      <c r="L566" s="206"/>
      <c r="M566" s="177" t="str">
        <f t="shared" si="40"/>
        <v/>
      </c>
      <c r="P566" s="236"/>
    </row>
    <row r="567" spans="1:16" ht="41.1" hidden="1" customHeight="1" x14ac:dyDescent="0.3">
      <c r="A567" s="53">
        <v>356</v>
      </c>
      <c r="B567" s="77"/>
      <c r="C567" s="78"/>
      <c r="D567" s="79"/>
      <c r="E567" s="79"/>
      <c r="F567" s="79"/>
      <c r="G567" s="79"/>
      <c r="H567" s="79"/>
      <c r="I567" s="99"/>
      <c r="J567" s="80"/>
      <c r="K567" s="203"/>
      <c r="L567" s="206"/>
      <c r="M567" s="177" t="str">
        <f t="shared" si="40"/>
        <v/>
      </c>
      <c r="P567" s="236"/>
    </row>
    <row r="568" spans="1:16" ht="41.1" hidden="1" customHeight="1" x14ac:dyDescent="0.3">
      <c r="A568" s="53">
        <v>357</v>
      </c>
      <c r="B568" s="77"/>
      <c r="C568" s="78"/>
      <c r="D568" s="79"/>
      <c r="E568" s="79"/>
      <c r="F568" s="79"/>
      <c r="G568" s="79"/>
      <c r="H568" s="79"/>
      <c r="I568" s="99"/>
      <c r="J568" s="80"/>
      <c r="K568" s="203"/>
      <c r="L568" s="206"/>
      <c r="M568" s="177" t="str">
        <f t="shared" si="40"/>
        <v/>
      </c>
      <c r="P568" s="236"/>
    </row>
    <row r="569" spans="1:16" ht="41.1" hidden="1" customHeight="1" x14ac:dyDescent="0.3">
      <c r="A569" s="53">
        <v>358</v>
      </c>
      <c r="B569" s="77"/>
      <c r="C569" s="78"/>
      <c r="D569" s="79"/>
      <c r="E569" s="79"/>
      <c r="F569" s="79"/>
      <c r="G569" s="79"/>
      <c r="H569" s="79"/>
      <c r="I569" s="99"/>
      <c r="J569" s="80"/>
      <c r="K569" s="203"/>
      <c r="L569" s="206"/>
      <c r="M569" s="177" t="str">
        <f t="shared" si="40"/>
        <v/>
      </c>
      <c r="P569" s="236"/>
    </row>
    <row r="570" spans="1:16" ht="41.1" hidden="1" customHeight="1" x14ac:dyDescent="0.3">
      <c r="A570" s="53">
        <v>359</v>
      </c>
      <c r="B570" s="77"/>
      <c r="C570" s="78"/>
      <c r="D570" s="79"/>
      <c r="E570" s="79"/>
      <c r="F570" s="79"/>
      <c r="G570" s="79"/>
      <c r="H570" s="79"/>
      <c r="I570" s="99"/>
      <c r="J570" s="80"/>
      <c r="K570" s="203"/>
      <c r="L570" s="206"/>
      <c r="M570" s="177" t="str">
        <f t="shared" si="40"/>
        <v/>
      </c>
      <c r="P570" s="236"/>
    </row>
    <row r="571" spans="1:16" ht="41.1" hidden="1" customHeight="1" thickBot="1" x14ac:dyDescent="0.35">
      <c r="A571" s="81">
        <v>360</v>
      </c>
      <c r="B571" s="221"/>
      <c r="C571" s="82"/>
      <c r="D571" s="83"/>
      <c r="E571" s="83"/>
      <c r="F571" s="83"/>
      <c r="G571" s="83"/>
      <c r="H571" s="83"/>
      <c r="I571" s="198"/>
      <c r="J571" s="84"/>
      <c r="K571" s="207"/>
      <c r="L571" s="208"/>
      <c r="M571" s="177" t="str">
        <f t="shared" si="40"/>
        <v/>
      </c>
      <c r="P571" s="236"/>
    </row>
    <row r="572" spans="1:16" ht="23.95" hidden="1" customHeight="1" thickBot="1" x14ac:dyDescent="0.35">
      <c r="J572" s="88" t="s">
        <v>51</v>
      </c>
      <c r="K572" s="218">
        <f>SUM(K552:K571)+K540</f>
        <v>0</v>
      </c>
      <c r="L572" s="218">
        <f>SUM(L552:L571)+L540</f>
        <v>0</v>
      </c>
      <c r="N572" s="118">
        <f>IF(COUNTA(B552:H570)&gt;0,1,0)</f>
        <v>0</v>
      </c>
    </row>
    <row r="573" spans="1:16" hidden="1" x14ac:dyDescent="0.3">
      <c r="A573" s="51" t="s">
        <v>92</v>
      </c>
    </row>
    <row r="574" spans="1:16" hidden="1" x14ac:dyDescent="0.3"/>
    <row r="575" spans="1:16" hidden="1" x14ac:dyDescent="0.3">
      <c r="B575" s="51" t="s">
        <v>46</v>
      </c>
      <c r="D575" s="51" t="s">
        <v>47</v>
      </c>
      <c r="E575" s="51" t="s">
        <v>48</v>
      </c>
      <c r="F575" s="51" t="s">
        <v>50</v>
      </c>
    </row>
    <row r="576" spans="1:16" hidden="1" x14ac:dyDescent="0.3">
      <c r="E576" s="51" t="s">
        <v>49</v>
      </c>
    </row>
    <row r="577" spans="1:16" hidden="1" x14ac:dyDescent="0.3">
      <c r="A577" s="454" t="s">
        <v>97</v>
      </c>
      <c r="B577" s="454"/>
      <c r="C577" s="454"/>
      <c r="D577" s="454"/>
      <c r="E577" s="454"/>
      <c r="F577" s="454"/>
      <c r="G577" s="454"/>
      <c r="H577" s="454"/>
      <c r="I577" s="454"/>
      <c r="J577" s="454"/>
      <c r="K577" s="454"/>
      <c r="L577" s="454"/>
    </row>
    <row r="578" spans="1:16" hidden="1" x14ac:dyDescent="0.3">
      <c r="A578" s="372" t="str">
        <f>IF(Yil&gt;0,CONCATENATE(Yil," yılına aittir."),"")</f>
        <v/>
      </c>
      <c r="B578" s="372"/>
      <c r="C578" s="372"/>
      <c r="D578" s="372"/>
      <c r="E578" s="372"/>
      <c r="F578" s="372"/>
      <c r="G578" s="372"/>
      <c r="H578" s="372"/>
      <c r="I578" s="372"/>
      <c r="J578" s="372"/>
      <c r="K578" s="372"/>
      <c r="L578" s="372"/>
    </row>
    <row r="579" spans="1:16" ht="16" hidden="1" customHeight="1" thickBot="1" x14ac:dyDescent="0.35">
      <c r="A579" s="455" t="s">
        <v>98</v>
      </c>
      <c r="B579" s="455"/>
      <c r="C579" s="455"/>
      <c r="D579" s="455"/>
      <c r="E579" s="455"/>
      <c r="F579" s="455"/>
      <c r="G579" s="455"/>
      <c r="H579" s="455"/>
      <c r="I579" s="455"/>
      <c r="J579" s="455"/>
      <c r="K579" s="455"/>
      <c r="L579" s="455"/>
    </row>
    <row r="580" spans="1:16" ht="31.6" hidden="1" customHeight="1" thickBot="1" x14ac:dyDescent="0.35">
      <c r="A580" s="456" t="s">
        <v>1</v>
      </c>
      <c r="B580" s="457"/>
      <c r="C580" s="444" t="str">
        <f>IF(ProjeNo&gt;0,ProjeNo,"")</f>
        <v/>
      </c>
      <c r="D580" s="445"/>
      <c r="E580" s="445"/>
      <c r="F580" s="445"/>
      <c r="G580" s="445"/>
      <c r="H580" s="445"/>
      <c r="I580" s="445"/>
      <c r="J580" s="445"/>
      <c r="K580" s="445"/>
      <c r="L580" s="446"/>
    </row>
    <row r="581" spans="1:16" ht="31.6" hidden="1" customHeight="1" thickBot="1" x14ac:dyDescent="0.35">
      <c r="A581" s="458" t="s">
        <v>12</v>
      </c>
      <c r="B581" s="459"/>
      <c r="C581" s="447" t="str">
        <f>IF(ProjeAdi&gt;0,ProjeAdi,"")</f>
        <v/>
      </c>
      <c r="D581" s="448"/>
      <c r="E581" s="448"/>
      <c r="F581" s="448"/>
      <c r="G581" s="448"/>
      <c r="H581" s="448"/>
      <c r="I581" s="448"/>
      <c r="J581" s="448"/>
      <c r="K581" s="448"/>
      <c r="L581" s="449"/>
    </row>
    <row r="582" spans="1:16" s="72" customFormat="1" ht="37.049999999999997" hidden="1" customHeight="1" thickBot="1" x14ac:dyDescent="0.35">
      <c r="A582" s="442" t="s">
        <v>7</v>
      </c>
      <c r="B582" s="442" t="s">
        <v>141</v>
      </c>
      <c r="C582" s="442" t="s">
        <v>157</v>
      </c>
      <c r="D582" s="442" t="s">
        <v>8</v>
      </c>
      <c r="E582" s="442" t="s">
        <v>180</v>
      </c>
      <c r="F582" s="442" t="s">
        <v>103</v>
      </c>
      <c r="G582" s="442" t="s">
        <v>104</v>
      </c>
      <c r="H582" s="442" t="s">
        <v>181</v>
      </c>
      <c r="I582" s="450" t="s">
        <v>99</v>
      </c>
      <c r="J582" s="452" t="s">
        <v>100</v>
      </c>
      <c r="K582" s="102" t="s">
        <v>101</v>
      </c>
      <c r="L582" s="102" t="s">
        <v>101</v>
      </c>
      <c r="M582" s="17"/>
      <c r="P582" s="235"/>
    </row>
    <row r="583" spans="1:16" ht="18" hidden="1" customHeight="1" thickBot="1" x14ac:dyDescent="0.35">
      <c r="A583" s="443"/>
      <c r="B583" s="443"/>
      <c r="C583" s="443"/>
      <c r="D583" s="443"/>
      <c r="E583" s="443"/>
      <c r="F583" s="443"/>
      <c r="G583" s="443"/>
      <c r="H583" s="443"/>
      <c r="I583" s="451"/>
      <c r="J583" s="453"/>
      <c r="K583" s="102" t="s">
        <v>102</v>
      </c>
      <c r="L583" s="102" t="s">
        <v>105</v>
      </c>
    </row>
    <row r="584" spans="1:16" ht="41.1" hidden="1" customHeight="1" x14ac:dyDescent="0.3">
      <c r="A584" s="52">
        <v>361</v>
      </c>
      <c r="B584" s="73"/>
      <c r="C584" s="74"/>
      <c r="D584" s="75"/>
      <c r="E584" s="75"/>
      <c r="F584" s="75"/>
      <c r="G584" s="75"/>
      <c r="H584" s="75"/>
      <c r="I584" s="197"/>
      <c r="J584" s="76"/>
      <c r="K584" s="204"/>
      <c r="L584" s="205"/>
      <c r="M584" s="177" t="str">
        <f>IF(AND(K584&gt;0,L584=""),"KDV Dahil Tutar Yazılmalıdır.","")</f>
        <v/>
      </c>
    </row>
    <row r="585" spans="1:16" ht="41.1" hidden="1" customHeight="1" x14ac:dyDescent="0.3">
      <c r="A585" s="53">
        <v>362</v>
      </c>
      <c r="B585" s="77"/>
      <c r="C585" s="78"/>
      <c r="D585" s="79"/>
      <c r="E585" s="79"/>
      <c r="F585" s="79"/>
      <c r="G585" s="79"/>
      <c r="H585" s="79"/>
      <c r="I585" s="99"/>
      <c r="J585" s="80"/>
      <c r="K585" s="203"/>
      <c r="L585" s="206"/>
      <c r="M585" s="177" t="str">
        <f t="shared" ref="M585:M593" si="41">IF(AND(K585&gt;0,L585=""),"KDV Dahil Tutar Yazılmalıdır.","")</f>
        <v/>
      </c>
      <c r="P585" s="236"/>
    </row>
    <row r="586" spans="1:16" ht="41.1" hidden="1" customHeight="1" x14ac:dyDescent="0.3">
      <c r="A586" s="53">
        <v>363</v>
      </c>
      <c r="B586" s="77"/>
      <c r="C586" s="78"/>
      <c r="D586" s="79"/>
      <c r="E586" s="79"/>
      <c r="F586" s="79"/>
      <c r="G586" s="79"/>
      <c r="H586" s="79"/>
      <c r="I586" s="99"/>
      <c r="J586" s="80"/>
      <c r="K586" s="203"/>
      <c r="L586" s="206"/>
      <c r="M586" s="177" t="str">
        <f t="shared" si="41"/>
        <v/>
      </c>
      <c r="P586" s="236"/>
    </row>
    <row r="587" spans="1:16" ht="41.1" hidden="1" customHeight="1" x14ac:dyDescent="0.3">
      <c r="A587" s="53">
        <v>364</v>
      </c>
      <c r="B587" s="77"/>
      <c r="C587" s="78"/>
      <c r="D587" s="79"/>
      <c r="E587" s="79"/>
      <c r="F587" s="79"/>
      <c r="G587" s="79"/>
      <c r="H587" s="79"/>
      <c r="I587" s="99"/>
      <c r="J587" s="80"/>
      <c r="K587" s="203"/>
      <c r="L587" s="206"/>
      <c r="M587" s="177" t="str">
        <f t="shared" si="41"/>
        <v/>
      </c>
      <c r="P587" s="236"/>
    </row>
    <row r="588" spans="1:16" ht="41.1" hidden="1" customHeight="1" x14ac:dyDescent="0.3">
      <c r="A588" s="53">
        <v>365</v>
      </c>
      <c r="B588" s="77"/>
      <c r="C588" s="78"/>
      <c r="D588" s="79"/>
      <c r="E588" s="79"/>
      <c r="F588" s="79"/>
      <c r="G588" s="79"/>
      <c r="H588" s="79"/>
      <c r="I588" s="99"/>
      <c r="J588" s="80"/>
      <c r="K588" s="203"/>
      <c r="L588" s="206"/>
      <c r="M588" s="177" t="str">
        <f t="shared" si="41"/>
        <v/>
      </c>
      <c r="P588" s="236"/>
    </row>
    <row r="589" spans="1:16" ht="41.1" hidden="1" customHeight="1" x14ac:dyDescent="0.3">
      <c r="A589" s="53">
        <v>366</v>
      </c>
      <c r="B589" s="77"/>
      <c r="C589" s="78"/>
      <c r="D589" s="79"/>
      <c r="E589" s="79"/>
      <c r="F589" s="79"/>
      <c r="G589" s="79"/>
      <c r="H589" s="79"/>
      <c r="I589" s="99"/>
      <c r="J589" s="80"/>
      <c r="K589" s="203"/>
      <c r="L589" s="206"/>
      <c r="M589" s="177" t="str">
        <f t="shared" si="41"/>
        <v/>
      </c>
      <c r="P589" s="236"/>
    </row>
    <row r="590" spans="1:16" ht="41.1" hidden="1" customHeight="1" x14ac:dyDescent="0.3">
      <c r="A590" s="53">
        <v>367</v>
      </c>
      <c r="B590" s="77"/>
      <c r="C590" s="78"/>
      <c r="D590" s="79"/>
      <c r="E590" s="79"/>
      <c r="F590" s="79"/>
      <c r="G590" s="79"/>
      <c r="H590" s="79"/>
      <c r="I590" s="99"/>
      <c r="J590" s="80"/>
      <c r="K590" s="203"/>
      <c r="L590" s="206"/>
      <c r="M590" s="177" t="str">
        <f t="shared" si="41"/>
        <v/>
      </c>
      <c r="P590" s="236"/>
    </row>
    <row r="591" spans="1:16" ht="41.1" hidden="1" customHeight="1" x14ac:dyDescent="0.3">
      <c r="A591" s="53">
        <v>368</v>
      </c>
      <c r="B591" s="77"/>
      <c r="C591" s="78"/>
      <c r="D591" s="79"/>
      <c r="E591" s="79"/>
      <c r="F591" s="79"/>
      <c r="G591" s="79"/>
      <c r="H591" s="79"/>
      <c r="I591" s="99"/>
      <c r="J591" s="80"/>
      <c r="K591" s="203"/>
      <c r="L591" s="206"/>
      <c r="M591" s="177" t="str">
        <f t="shared" si="41"/>
        <v/>
      </c>
      <c r="P591" s="236"/>
    </row>
    <row r="592" spans="1:16" ht="41.1" hidden="1" customHeight="1" x14ac:dyDescent="0.3">
      <c r="A592" s="53">
        <v>369</v>
      </c>
      <c r="B592" s="77"/>
      <c r="C592" s="78"/>
      <c r="D592" s="79"/>
      <c r="E592" s="79"/>
      <c r="F592" s="79"/>
      <c r="G592" s="79"/>
      <c r="H592" s="79"/>
      <c r="I592" s="99"/>
      <c r="J592" s="80"/>
      <c r="K592" s="203"/>
      <c r="L592" s="206"/>
      <c r="M592" s="177" t="str">
        <f t="shared" si="41"/>
        <v/>
      </c>
      <c r="P592" s="236"/>
    </row>
    <row r="593" spans="1:16" ht="41.1" hidden="1" customHeight="1" x14ac:dyDescent="0.3">
      <c r="A593" s="53">
        <v>370</v>
      </c>
      <c r="B593" s="77"/>
      <c r="C593" s="78"/>
      <c r="D593" s="79"/>
      <c r="E593" s="79"/>
      <c r="F593" s="79"/>
      <c r="G593" s="79"/>
      <c r="H593" s="79"/>
      <c r="I593" s="99"/>
      <c r="J593" s="80"/>
      <c r="K593" s="203"/>
      <c r="L593" s="206"/>
      <c r="M593" s="177" t="str">
        <f t="shared" si="41"/>
        <v/>
      </c>
      <c r="P593" s="236"/>
    </row>
    <row r="594" spans="1:16" ht="41.1" hidden="1" customHeight="1" x14ac:dyDescent="0.3">
      <c r="A594" s="53">
        <v>371</v>
      </c>
      <c r="B594" s="77"/>
      <c r="C594" s="78"/>
      <c r="D594" s="79"/>
      <c r="E594" s="79"/>
      <c r="F594" s="79"/>
      <c r="G594" s="79"/>
      <c r="H594" s="79"/>
      <c r="I594" s="99"/>
      <c r="J594" s="80"/>
      <c r="K594" s="203"/>
      <c r="L594" s="206"/>
      <c r="M594" s="177" t="str">
        <f>IF(AND(K594&gt;0,L594=""),"KDV Dahil Tutar Yazılmalıdır.","")</f>
        <v/>
      </c>
    </row>
    <row r="595" spans="1:16" ht="41.1" hidden="1" customHeight="1" x14ac:dyDescent="0.3">
      <c r="A595" s="53">
        <v>372</v>
      </c>
      <c r="B595" s="77"/>
      <c r="C595" s="78"/>
      <c r="D595" s="79"/>
      <c r="E595" s="79"/>
      <c r="F595" s="79"/>
      <c r="G595" s="79"/>
      <c r="H595" s="79"/>
      <c r="I595" s="99"/>
      <c r="J595" s="80"/>
      <c r="K595" s="203"/>
      <c r="L595" s="206"/>
      <c r="M595" s="177" t="str">
        <f t="shared" ref="M595:M603" si="42">IF(AND(K595&gt;0,L595=""),"KDV Dahil Tutar Yazılmalıdır.","")</f>
        <v/>
      </c>
      <c r="P595" s="236"/>
    </row>
    <row r="596" spans="1:16" ht="41.1" hidden="1" customHeight="1" x14ac:dyDescent="0.3">
      <c r="A596" s="53">
        <v>373</v>
      </c>
      <c r="B596" s="77"/>
      <c r="C596" s="78"/>
      <c r="D596" s="79"/>
      <c r="E596" s="79"/>
      <c r="F596" s="79"/>
      <c r="G596" s="79"/>
      <c r="H596" s="79"/>
      <c r="I596" s="99"/>
      <c r="J596" s="80"/>
      <c r="K596" s="203"/>
      <c r="L596" s="206"/>
      <c r="M596" s="177" t="str">
        <f t="shared" si="42"/>
        <v/>
      </c>
      <c r="P596" s="236"/>
    </row>
    <row r="597" spans="1:16" ht="41.1" hidden="1" customHeight="1" x14ac:dyDescent="0.3">
      <c r="A597" s="53">
        <v>374</v>
      </c>
      <c r="B597" s="77"/>
      <c r="C597" s="78"/>
      <c r="D597" s="79"/>
      <c r="E597" s="79"/>
      <c r="F597" s="79"/>
      <c r="G597" s="79"/>
      <c r="H597" s="79"/>
      <c r="I597" s="99"/>
      <c r="J597" s="80"/>
      <c r="K597" s="203"/>
      <c r="L597" s="206"/>
      <c r="M597" s="177" t="str">
        <f t="shared" si="42"/>
        <v/>
      </c>
      <c r="P597" s="236"/>
    </row>
    <row r="598" spans="1:16" ht="41.1" hidden="1" customHeight="1" x14ac:dyDescent="0.3">
      <c r="A598" s="53">
        <v>375</v>
      </c>
      <c r="B598" s="77"/>
      <c r="C598" s="78"/>
      <c r="D598" s="79"/>
      <c r="E598" s="79"/>
      <c r="F598" s="79"/>
      <c r="G598" s="79"/>
      <c r="H598" s="79"/>
      <c r="I598" s="99"/>
      <c r="J598" s="80"/>
      <c r="K598" s="203"/>
      <c r="L598" s="206"/>
      <c r="M598" s="177" t="str">
        <f t="shared" si="42"/>
        <v/>
      </c>
      <c r="P598" s="236"/>
    </row>
    <row r="599" spans="1:16" ht="41.1" hidden="1" customHeight="1" x14ac:dyDescent="0.3">
      <c r="A599" s="53">
        <v>376</v>
      </c>
      <c r="B599" s="77"/>
      <c r="C599" s="78"/>
      <c r="D599" s="79"/>
      <c r="E599" s="79"/>
      <c r="F599" s="79"/>
      <c r="G599" s="79"/>
      <c r="H599" s="79"/>
      <c r="I599" s="99"/>
      <c r="J599" s="80"/>
      <c r="K599" s="203"/>
      <c r="L599" s="206"/>
      <c r="M599" s="177" t="str">
        <f t="shared" si="42"/>
        <v/>
      </c>
      <c r="P599" s="236"/>
    </row>
    <row r="600" spans="1:16" ht="41.1" hidden="1" customHeight="1" x14ac:dyDescent="0.3">
      <c r="A600" s="53">
        <v>377</v>
      </c>
      <c r="B600" s="77"/>
      <c r="C600" s="78"/>
      <c r="D600" s="79"/>
      <c r="E600" s="79"/>
      <c r="F600" s="79"/>
      <c r="G600" s="79"/>
      <c r="H600" s="79"/>
      <c r="I600" s="99"/>
      <c r="J600" s="80"/>
      <c r="K600" s="203"/>
      <c r="L600" s="206"/>
      <c r="M600" s="177" t="str">
        <f t="shared" si="42"/>
        <v/>
      </c>
      <c r="P600" s="236"/>
    </row>
    <row r="601" spans="1:16" ht="41.1" hidden="1" customHeight="1" x14ac:dyDescent="0.3">
      <c r="A601" s="53">
        <v>378</v>
      </c>
      <c r="B601" s="77"/>
      <c r="C601" s="78"/>
      <c r="D601" s="79"/>
      <c r="E601" s="79"/>
      <c r="F601" s="79"/>
      <c r="G601" s="79"/>
      <c r="H601" s="79"/>
      <c r="I601" s="99"/>
      <c r="J601" s="80"/>
      <c r="K601" s="203"/>
      <c r="L601" s="206"/>
      <c r="M601" s="177" t="str">
        <f t="shared" si="42"/>
        <v/>
      </c>
      <c r="P601" s="236"/>
    </row>
    <row r="602" spans="1:16" ht="41.1" hidden="1" customHeight="1" x14ac:dyDescent="0.3">
      <c r="A602" s="53">
        <v>379</v>
      </c>
      <c r="B602" s="77"/>
      <c r="C602" s="78"/>
      <c r="D602" s="79"/>
      <c r="E602" s="79"/>
      <c r="F602" s="79"/>
      <c r="G602" s="79"/>
      <c r="H602" s="79"/>
      <c r="I602" s="99"/>
      <c r="J602" s="80"/>
      <c r="K602" s="203"/>
      <c r="L602" s="206"/>
      <c r="M602" s="177" t="str">
        <f t="shared" si="42"/>
        <v/>
      </c>
      <c r="P602" s="236"/>
    </row>
    <row r="603" spans="1:16" ht="41.1" hidden="1" customHeight="1" thickBot="1" x14ac:dyDescent="0.35">
      <c r="A603" s="81">
        <v>380</v>
      </c>
      <c r="B603" s="221"/>
      <c r="C603" s="82"/>
      <c r="D603" s="83"/>
      <c r="E603" s="83"/>
      <c r="F603" s="83"/>
      <c r="G603" s="83"/>
      <c r="H603" s="83"/>
      <c r="I603" s="198"/>
      <c r="J603" s="84"/>
      <c r="K603" s="207"/>
      <c r="L603" s="208"/>
      <c r="M603" s="177" t="str">
        <f t="shared" si="42"/>
        <v/>
      </c>
      <c r="P603" s="236"/>
    </row>
    <row r="604" spans="1:16" ht="23.95" hidden="1" customHeight="1" thickBot="1" x14ac:dyDescent="0.35">
      <c r="J604" s="88" t="s">
        <v>51</v>
      </c>
      <c r="K604" s="218">
        <f>SUM(K584:K603)+K572</f>
        <v>0</v>
      </c>
      <c r="L604" s="218">
        <f>SUM(L584:L603)+L572</f>
        <v>0</v>
      </c>
      <c r="N604" s="118">
        <f>IF(COUNTA(B584:H602)&gt;0,1,0)</f>
        <v>0</v>
      </c>
    </row>
    <row r="605" spans="1:16" hidden="1" x14ac:dyDescent="0.3">
      <c r="A605" s="51" t="s">
        <v>92</v>
      </c>
    </row>
    <row r="606" spans="1:16" hidden="1" x14ac:dyDescent="0.3"/>
    <row r="607" spans="1:16" hidden="1" x14ac:dyDescent="0.3">
      <c r="B607" s="51" t="s">
        <v>46</v>
      </c>
      <c r="D607" s="51" t="s">
        <v>47</v>
      </c>
      <c r="E607" s="51" t="s">
        <v>48</v>
      </c>
      <c r="F607" s="51" t="s">
        <v>50</v>
      </c>
    </row>
    <row r="608" spans="1:16" hidden="1" x14ac:dyDescent="0.3">
      <c r="E608" s="51" t="s">
        <v>49</v>
      </c>
    </row>
    <row r="609" spans="1:16" hidden="1" x14ac:dyDescent="0.3">
      <c r="A609" s="454" t="s">
        <v>97</v>
      </c>
      <c r="B609" s="454"/>
      <c r="C609" s="454"/>
      <c r="D609" s="454"/>
      <c r="E609" s="454"/>
      <c r="F609" s="454"/>
      <c r="G609" s="454"/>
      <c r="H609" s="454"/>
      <c r="I609" s="454"/>
      <c r="J609" s="454"/>
      <c r="K609" s="454"/>
      <c r="L609" s="454"/>
    </row>
    <row r="610" spans="1:16" hidden="1" x14ac:dyDescent="0.3">
      <c r="A610" s="372" t="str">
        <f>IF(Yil&gt;0,CONCATENATE(Yil," yılına aittir."),"")</f>
        <v/>
      </c>
      <c r="B610" s="372"/>
      <c r="C610" s="372"/>
      <c r="D610" s="372"/>
      <c r="E610" s="372"/>
      <c r="F610" s="372"/>
      <c r="G610" s="372"/>
      <c r="H610" s="372"/>
      <c r="I610" s="372"/>
      <c r="J610" s="372"/>
      <c r="K610" s="372"/>
      <c r="L610" s="372"/>
    </row>
    <row r="611" spans="1:16" ht="16" hidden="1" customHeight="1" thickBot="1" x14ac:dyDescent="0.35">
      <c r="A611" s="455" t="s">
        <v>98</v>
      </c>
      <c r="B611" s="455"/>
      <c r="C611" s="455"/>
      <c r="D611" s="455"/>
      <c r="E611" s="455"/>
      <c r="F611" s="455"/>
      <c r="G611" s="455"/>
      <c r="H611" s="455"/>
      <c r="I611" s="455"/>
      <c r="J611" s="455"/>
      <c r="K611" s="455"/>
      <c r="L611" s="455"/>
    </row>
    <row r="612" spans="1:16" ht="31.6" hidden="1" customHeight="1" thickBot="1" x14ac:dyDescent="0.35">
      <c r="A612" s="456" t="s">
        <v>1</v>
      </c>
      <c r="B612" s="457"/>
      <c r="C612" s="444" t="str">
        <f>IF(ProjeNo&gt;0,ProjeNo,"")</f>
        <v/>
      </c>
      <c r="D612" s="445"/>
      <c r="E612" s="445"/>
      <c r="F612" s="445"/>
      <c r="G612" s="445"/>
      <c r="H612" s="445"/>
      <c r="I612" s="445"/>
      <c r="J612" s="445"/>
      <c r="K612" s="445"/>
      <c r="L612" s="446"/>
    </row>
    <row r="613" spans="1:16" ht="31.6" hidden="1" customHeight="1" thickBot="1" x14ac:dyDescent="0.35">
      <c r="A613" s="458" t="s">
        <v>12</v>
      </c>
      <c r="B613" s="459"/>
      <c r="C613" s="447" t="str">
        <f>IF(ProjeAdi&gt;0,ProjeAdi,"")</f>
        <v/>
      </c>
      <c r="D613" s="448"/>
      <c r="E613" s="448"/>
      <c r="F613" s="448"/>
      <c r="G613" s="448"/>
      <c r="H613" s="448"/>
      <c r="I613" s="448"/>
      <c r="J613" s="448"/>
      <c r="K613" s="448"/>
      <c r="L613" s="449"/>
    </row>
    <row r="614" spans="1:16" s="72" customFormat="1" ht="37.049999999999997" hidden="1" customHeight="1" thickBot="1" x14ac:dyDescent="0.35">
      <c r="A614" s="442" t="s">
        <v>7</v>
      </c>
      <c r="B614" s="442" t="s">
        <v>141</v>
      </c>
      <c r="C614" s="442" t="s">
        <v>157</v>
      </c>
      <c r="D614" s="442" t="s">
        <v>8</v>
      </c>
      <c r="E614" s="442" t="s">
        <v>180</v>
      </c>
      <c r="F614" s="442" t="s">
        <v>103</v>
      </c>
      <c r="G614" s="442" t="s">
        <v>104</v>
      </c>
      <c r="H614" s="442" t="s">
        <v>181</v>
      </c>
      <c r="I614" s="450" t="s">
        <v>99</v>
      </c>
      <c r="J614" s="452" t="s">
        <v>100</v>
      </c>
      <c r="K614" s="102" t="s">
        <v>101</v>
      </c>
      <c r="L614" s="102" t="s">
        <v>101</v>
      </c>
      <c r="M614" s="17"/>
      <c r="P614" s="235"/>
    </row>
    <row r="615" spans="1:16" ht="18" hidden="1" customHeight="1" thickBot="1" x14ac:dyDescent="0.35">
      <c r="A615" s="443"/>
      <c r="B615" s="443"/>
      <c r="C615" s="443"/>
      <c r="D615" s="443"/>
      <c r="E615" s="443"/>
      <c r="F615" s="443"/>
      <c r="G615" s="443"/>
      <c r="H615" s="443"/>
      <c r="I615" s="451"/>
      <c r="J615" s="453"/>
      <c r="K615" s="102" t="s">
        <v>102</v>
      </c>
      <c r="L615" s="102" t="s">
        <v>105</v>
      </c>
    </row>
    <row r="616" spans="1:16" ht="41.1" hidden="1" customHeight="1" x14ac:dyDescent="0.3">
      <c r="A616" s="52">
        <v>381</v>
      </c>
      <c r="B616" s="73"/>
      <c r="C616" s="74"/>
      <c r="D616" s="75"/>
      <c r="E616" s="75"/>
      <c r="F616" s="75"/>
      <c r="G616" s="75"/>
      <c r="H616" s="75"/>
      <c r="I616" s="197"/>
      <c r="J616" s="76"/>
      <c r="K616" s="204"/>
      <c r="L616" s="205"/>
      <c r="M616" s="177" t="str">
        <f>IF(AND(K616&gt;0,L616=""),"KDV Dahil Tutar Yazılmalıdır.","")</f>
        <v/>
      </c>
    </row>
    <row r="617" spans="1:16" ht="41.1" hidden="1" customHeight="1" x14ac:dyDescent="0.3">
      <c r="A617" s="53">
        <v>382</v>
      </c>
      <c r="B617" s="77"/>
      <c r="C617" s="78"/>
      <c r="D617" s="79"/>
      <c r="E617" s="79"/>
      <c r="F617" s="79"/>
      <c r="G617" s="79"/>
      <c r="H617" s="79"/>
      <c r="I617" s="99"/>
      <c r="J617" s="80"/>
      <c r="K617" s="203"/>
      <c r="L617" s="206"/>
      <c r="M617" s="177" t="str">
        <f t="shared" ref="M617:M625" si="43">IF(AND(K617&gt;0,L617=""),"KDV Dahil Tutar Yazılmalıdır.","")</f>
        <v/>
      </c>
      <c r="P617" s="236"/>
    </row>
    <row r="618" spans="1:16" ht="41.1" hidden="1" customHeight="1" x14ac:dyDescent="0.3">
      <c r="A618" s="53">
        <v>383</v>
      </c>
      <c r="B618" s="77"/>
      <c r="C618" s="78"/>
      <c r="D618" s="79"/>
      <c r="E618" s="79"/>
      <c r="F618" s="79"/>
      <c r="G618" s="79"/>
      <c r="H618" s="79"/>
      <c r="I618" s="99"/>
      <c r="J618" s="80"/>
      <c r="K618" s="203"/>
      <c r="L618" s="206"/>
      <c r="M618" s="177" t="str">
        <f t="shared" si="43"/>
        <v/>
      </c>
      <c r="P618" s="236"/>
    </row>
    <row r="619" spans="1:16" ht="41.1" hidden="1" customHeight="1" x14ac:dyDescent="0.3">
      <c r="A619" s="53">
        <v>384</v>
      </c>
      <c r="B619" s="77"/>
      <c r="C619" s="78"/>
      <c r="D619" s="79"/>
      <c r="E619" s="79"/>
      <c r="F619" s="79"/>
      <c r="G619" s="79"/>
      <c r="H619" s="79"/>
      <c r="I619" s="99"/>
      <c r="J619" s="80"/>
      <c r="K619" s="203"/>
      <c r="L619" s="206"/>
      <c r="M619" s="177" t="str">
        <f t="shared" si="43"/>
        <v/>
      </c>
      <c r="P619" s="236"/>
    </row>
    <row r="620" spans="1:16" ht="41.1" hidden="1" customHeight="1" x14ac:dyDescent="0.3">
      <c r="A620" s="53">
        <v>385</v>
      </c>
      <c r="B620" s="77"/>
      <c r="C620" s="78"/>
      <c r="D620" s="79"/>
      <c r="E620" s="79"/>
      <c r="F620" s="79"/>
      <c r="G620" s="79"/>
      <c r="H620" s="79"/>
      <c r="I620" s="99"/>
      <c r="J620" s="80"/>
      <c r="K620" s="203"/>
      <c r="L620" s="206"/>
      <c r="M620" s="177" t="str">
        <f t="shared" si="43"/>
        <v/>
      </c>
      <c r="P620" s="236"/>
    </row>
    <row r="621" spans="1:16" ht="41.1" hidden="1" customHeight="1" x14ac:dyDescent="0.3">
      <c r="A621" s="53">
        <v>386</v>
      </c>
      <c r="B621" s="77"/>
      <c r="C621" s="78"/>
      <c r="D621" s="79"/>
      <c r="E621" s="79"/>
      <c r="F621" s="79"/>
      <c r="G621" s="79"/>
      <c r="H621" s="79"/>
      <c r="I621" s="99"/>
      <c r="J621" s="80"/>
      <c r="K621" s="203"/>
      <c r="L621" s="206"/>
      <c r="M621" s="177" t="str">
        <f t="shared" si="43"/>
        <v/>
      </c>
      <c r="P621" s="236"/>
    </row>
    <row r="622" spans="1:16" ht="41.1" hidden="1" customHeight="1" x14ac:dyDescent="0.3">
      <c r="A622" s="53">
        <v>387</v>
      </c>
      <c r="B622" s="77"/>
      <c r="C622" s="78"/>
      <c r="D622" s="79"/>
      <c r="E622" s="79"/>
      <c r="F622" s="79"/>
      <c r="G622" s="79"/>
      <c r="H622" s="79"/>
      <c r="I622" s="99"/>
      <c r="J622" s="80"/>
      <c r="K622" s="203"/>
      <c r="L622" s="206"/>
      <c r="M622" s="177" t="str">
        <f t="shared" si="43"/>
        <v/>
      </c>
      <c r="P622" s="236"/>
    </row>
    <row r="623" spans="1:16" ht="41.1" hidden="1" customHeight="1" x14ac:dyDescent="0.3">
      <c r="A623" s="53">
        <v>388</v>
      </c>
      <c r="B623" s="77"/>
      <c r="C623" s="78"/>
      <c r="D623" s="79"/>
      <c r="E623" s="79"/>
      <c r="F623" s="79"/>
      <c r="G623" s="79"/>
      <c r="H623" s="79"/>
      <c r="I623" s="99"/>
      <c r="J623" s="80"/>
      <c r="K623" s="203"/>
      <c r="L623" s="206"/>
      <c r="M623" s="177" t="str">
        <f t="shared" si="43"/>
        <v/>
      </c>
      <c r="P623" s="236"/>
    </row>
    <row r="624" spans="1:16" ht="41.1" hidden="1" customHeight="1" x14ac:dyDescent="0.3">
      <c r="A624" s="53">
        <v>389</v>
      </c>
      <c r="B624" s="77"/>
      <c r="C624" s="78"/>
      <c r="D624" s="79"/>
      <c r="E624" s="79"/>
      <c r="F624" s="79"/>
      <c r="G624" s="79"/>
      <c r="H624" s="79"/>
      <c r="I624" s="99"/>
      <c r="J624" s="80"/>
      <c r="K624" s="203"/>
      <c r="L624" s="206"/>
      <c r="M624" s="177" t="str">
        <f t="shared" si="43"/>
        <v/>
      </c>
      <c r="P624" s="236"/>
    </row>
    <row r="625" spans="1:16" ht="41.1" hidden="1" customHeight="1" x14ac:dyDescent="0.3">
      <c r="A625" s="53">
        <v>390</v>
      </c>
      <c r="B625" s="77"/>
      <c r="C625" s="78"/>
      <c r="D625" s="79"/>
      <c r="E625" s="79"/>
      <c r="F625" s="79"/>
      <c r="G625" s="79"/>
      <c r="H625" s="79"/>
      <c r="I625" s="99"/>
      <c r="J625" s="80"/>
      <c r="K625" s="203"/>
      <c r="L625" s="206"/>
      <c r="M625" s="177" t="str">
        <f t="shared" si="43"/>
        <v/>
      </c>
      <c r="P625" s="236"/>
    </row>
    <row r="626" spans="1:16" ht="41.1" hidden="1" customHeight="1" x14ac:dyDescent="0.3">
      <c r="A626" s="53">
        <v>391</v>
      </c>
      <c r="B626" s="77"/>
      <c r="C626" s="78"/>
      <c r="D626" s="79"/>
      <c r="E626" s="79"/>
      <c r="F626" s="79"/>
      <c r="G626" s="79"/>
      <c r="H626" s="79"/>
      <c r="I626" s="99"/>
      <c r="J626" s="80"/>
      <c r="K626" s="203"/>
      <c r="L626" s="206"/>
      <c r="M626" s="177" t="str">
        <f>IF(AND(K626&gt;0,L626=""),"KDV Dahil Tutar Yazılmalıdır.","")</f>
        <v/>
      </c>
    </row>
    <row r="627" spans="1:16" ht="41.1" hidden="1" customHeight="1" x14ac:dyDescent="0.3">
      <c r="A627" s="53">
        <v>392</v>
      </c>
      <c r="B627" s="77"/>
      <c r="C627" s="78"/>
      <c r="D627" s="79"/>
      <c r="E627" s="79"/>
      <c r="F627" s="79"/>
      <c r="G627" s="79"/>
      <c r="H627" s="79"/>
      <c r="I627" s="99"/>
      <c r="J627" s="80"/>
      <c r="K627" s="203"/>
      <c r="L627" s="206"/>
      <c r="M627" s="177" t="str">
        <f t="shared" ref="M627:M635" si="44">IF(AND(K627&gt;0,L627=""),"KDV Dahil Tutar Yazılmalıdır.","")</f>
        <v/>
      </c>
      <c r="P627" s="236"/>
    </row>
    <row r="628" spans="1:16" ht="41.1" hidden="1" customHeight="1" x14ac:dyDescent="0.3">
      <c r="A628" s="53">
        <v>393</v>
      </c>
      <c r="B628" s="77"/>
      <c r="C628" s="78"/>
      <c r="D628" s="79"/>
      <c r="E628" s="79"/>
      <c r="F628" s="79"/>
      <c r="G628" s="79"/>
      <c r="H628" s="79"/>
      <c r="I628" s="99"/>
      <c r="J628" s="80"/>
      <c r="K628" s="203"/>
      <c r="L628" s="206"/>
      <c r="M628" s="177" t="str">
        <f t="shared" si="44"/>
        <v/>
      </c>
      <c r="P628" s="236"/>
    </row>
    <row r="629" spans="1:16" ht="41.1" hidden="1" customHeight="1" x14ac:dyDescent="0.3">
      <c r="A629" s="53">
        <v>394</v>
      </c>
      <c r="B629" s="77"/>
      <c r="C629" s="78"/>
      <c r="D629" s="79"/>
      <c r="E629" s="79"/>
      <c r="F629" s="79"/>
      <c r="G629" s="79"/>
      <c r="H629" s="79"/>
      <c r="I629" s="99"/>
      <c r="J629" s="80"/>
      <c r="K629" s="203"/>
      <c r="L629" s="206"/>
      <c r="M629" s="177" t="str">
        <f t="shared" si="44"/>
        <v/>
      </c>
      <c r="P629" s="236"/>
    </row>
    <row r="630" spans="1:16" ht="41.1" hidden="1" customHeight="1" x14ac:dyDescent="0.3">
      <c r="A630" s="53">
        <v>395</v>
      </c>
      <c r="B630" s="77"/>
      <c r="C630" s="78"/>
      <c r="D630" s="79"/>
      <c r="E630" s="79"/>
      <c r="F630" s="79"/>
      <c r="G630" s="79"/>
      <c r="H630" s="79"/>
      <c r="I630" s="99"/>
      <c r="J630" s="80"/>
      <c r="K630" s="203"/>
      <c r="L630" s="206"/>
      <c r="M630" s="177" t="str">
        <f t="shared" si="44"/>
        <v/>
      </c>
      <c r="P630" s="236"/>
    </row>
    <row r="631" spans="1:16" ht="41.1" hidden="1" customHeight="1" x14ac:dyDescent="0.3">
      <c r="A631" s="53">
        <v>396</v>
      </c>
      <c r="B631" s="77"/>
      <c r="C631" s="78"/>
      <c r="D631" s="79"/>
      <c r="E631" s="79"/>
      <c r="F631" s="79"/>
      <c r="G631" s="79"/>
      <c r="H631" s="79"/>
      <c r="I631" s="99"/>
      <c r="J631" s="80"/>
      <c r="K631" s="203"/>
      <c r="L631" s="206"/>
      <c r="M631" s="177" t="str">
        <f t="shared" si="44"/>
        <v/>
      </c>
      <c r="P631" s="236"/>
    </row>
    <row r="632" spans="1:16" ht="41.1" hidden="1" customHeight="1" x14ac:dyDescent="0.3">
      <c r="A632" s="53">
        <v>397</v>
      </c>
      <c r="B632" s="77"/>
      <c r="C632" s="78"/>
      <c r="D632" s="79"/>
      <c r="E632" s="79"/>
      <c r="F632" s="79"/>
      <c r="G632" s="79"/>
      <c r="H632" s="79"/>
      <c r="I632" s="99"/>
      <c r="J632" s="80"/>
      <c r="K632" s="203"/>
      <c r="L632" s="206"/>
      <c r="M632" s="177" t="str">
        <f t="shared" si="44"/>
        <v/>
      </c>
      <c r="P632" s="236"/>
    </row>
    <row r="633" spans="1:16" ht="41.1" hidden="1" customHeight="1" x14ac:dyDescent="0.3">
      <c r="A633" s="53">
        <v>398</v>
      </c>
      <c r="B633" s="77"/>
      <c r="C633" s="78"/>
      <c r="D633" s="79"/>
      <c r="E633" s="79"/>
      <c r="F633" s="79"/>
      <c r="G633" s="79"/>
      <c r="H633" s="79"/>
      <c r="I633" s="99"/>
      <c r="J633" s="80"/>
      <c r="K633" s="203"/>
      <c r="L633" s="206"/>
      <c r="M633" s="177" t="str">
        <f t="shared" si="44"/>
        <v/>
      </c>
      <c r="P633" s="236"/>
    </row>
    <row r="634" spans="1:16" ht="41.1" hidden="1" customHeight="1" x14ac:dyDescent="0.3">
      <c r="A634" s="53">
        <v>399</v>
      </c>
      <c r="B634" s="77"/>
      <c r="C634" s="78"/>
      <c r="D634" s="79"/>
      <c r="E634" s="79"/>
      <c r="F634" s="79"/>
      <c r="G634" s="79"/>
      <c r="H634" s="79"/>
      <c r="I634" s="99"/>
      <c r="J634" s="80"/>
      <c r="K634" s="203"/>
      <c r="L634" s="206"/>
      <c r="M634" s="177" t="str">
        <f t="shared" si="44"/>
        <v/>
      </c>
      <c r="P634" s="236"/>
    </row>
    <row r="635" spans="1:16" ht="41.1" hidden="1" customHeight="1" thickBot="1" x14ac:dyDescent="0.35">
      <c r="A635" s="81">
        <v>400</v>
      </c>
      <c r="B635" s="221"/>
      <c r="C635" s="82"/>
      <c r="D635" s="83"/>
      <c r="E635" s="83"/>
      <c r="F635" s="83"/>
      <c r="G635" s="83"/>
      <c r="H635" s="83"/>
      <c r="I635" s="198"/>
      <c r="J635" s="84"/>
      <c r="K635" s="207"/>
      <c r="L635" s="208"/>
      <c r="M635" s="177" t="str">
        <f t="shared" si="44"/>
        <v/>
      </c>
      <c r="P635" s="236"/>
    </row>
    <row r="636" spans="1:16" ht="23.95" hidden="1" customHeight="1" thickBot="1" x14ac:dyDescent="0.35">
      <c r="J636" s="88" t="s">
        <v>51</v>
      </c>
      <c r="K636" s="218">
        <f>SUM(K616:K635)+K604</f>
        <v>0</v>
      </c>
      <c r="L636" s="218">
        <f>SUM(L616:L635)+L604</f>
        <v>0</v>
      </c>
      <c r="N636" s="118">
        <f>IF(COUNTA(B616:H634)&gt;0,1,0)</f>
        <v>0</v>
      </c>
    </row>
    <row r="637" spans="1:16" hidden="1" x14ac:dyDescent="0.3">
      <c r="A637" s="51" t="s">
        <v>92</v>
      </c>
    </row>
    <row r="638" spans="1:16" hidden="1" x14ac:dyDescent="0.3"/>
    <row r="639" spans="1:16" hidden="1" x14ac:dyDescent="0.3">
      <c r="B639" s="51" t="s">
        <v>46</v>
      </c>
      <c r="D639" s="51" t="s">
        <v>47</v>
      </c>
      <c r="E639" s="51" t="s">
        <v>48</v>
      </c>
      <c r="F639" s="51" t="s">
        <v>50</v>
      </c>
    </row>
    <row r="640" spans="1:16" hidden="1" x14ac:dyDescent="0.3">
      <c r="E640" s="51" t="s">
        <v>49</v>
      </c>
    </row>
    <row r="641" spans="1:16" hidden="1" x14ac:dyDescent="0.3">
      <c r="A641" s="454" t="s">
        <v>97</v>
      </c>
      <c r="B641" s="454"/>
      <c r="C641" s="454"/>
      <c r="D641" s="454"/>
      <c r="E641" s="454"/>
      <c r="F641" s="454"/>
      <c r="G641" s="454"/>
      <c r="H641" s="454"/>
      <c r="I641" s="454"/>
      <c r="J641" s="454"/>
      <c r="K641" s="454"/>
      <c r="L641" s="454"/>
    </row>
    <row r="642" spans="1:16" hidden="1" x14ac:dyDescent="0.3">
      <c r="A642" s="372" t="str">
        <f>IF(Yil&gt;0,CONCATENATE(Yil," yılına aittir."),"")</f>
        <v/>
      </c>
      <c r="B642" s="372"/>
      <c r="C642" s="372"/>
      <c r="D642" s="372"/>
      <c r="E642" s="372"/>
      <c r="F642" s="372"/>
      <c r="G642" s="372"/>
      <c r="H642" s="372"/>
      <c r="I642" s="372"/>
      <c r="J642" s="372"/>
      <c r="K642" s="372"/>
      <c r="L642" s="372"/>
    </row>
    <row r="643" spans="1:16" ht="16" hidden="1" customHeight="1" thickBot="1" x14ac:dyDescent="0.35">
      <c r="A643" s="455" t="s">
        <v>98</v>
      </c>
      <c r="B643" s="455"/>
      <c r="C643" s="455"/>
      <c r="D643" s="455"/>
      <c r="E643" s="455"/>
      <c r="F643" s="455"/>
      <c r="G643" s="455"/>
      <c r="H643" s="455"/>
      <c r="I643" s="455"/>
      <c r="J643" s="455"/>
      <c r="K643" s="455"/>
      <c r="L643" s="455"/>
    </row>
    <row r="644" spans="1:16" ht="31.6" hidden="1" customHeight="1" thickBot="1" x14ac:dyDescent="0.35">
      <c r="A644" s="456" t="s">
        <v>1</v>
      </c>
      <c r="B644" s="457"/>
      <c r="C644" s="444" t="str">
        <f>IF(ProjeNo&gt;0,ProjeNo,"")</f>
        <v/>
      </c>
      <c r="D644" s="445"/>
      <c r="E644" s="445"/>
      <c r="F644" s="445"/>
      <c r="G644" s="445"/>
      <c r="H644" s="445"/>
      <c r="I644" s="445"/>
      <c r="J644" s="445"/>
      <c r="K644" s="445"/>
      <c r="L644" s="446"/>
    </row>
    <row r="645" spans="1:16" ht="31.6" hidden="1" customHeight="1" thickBot="1" x14ac:dyDescent="0.35">
      <c r="A645" s="458" t="s">
        <v>12</v>
      </c>
      <c r="B645" s="459"/>
      <c r="C645" s="447" t="str">
        <f>IF(ProjeAdi&gt;0,ProjeAdi,"")</f>
        <v/>
      </c>
      <c r="D645" s="448"/>
      <c r="E645" s="448"/>
      <c r="F645" s="448"/>
      <c r="G645" s="448"/>
      <c r="H645" s="448"/>
      <c r="I645" s="448"/>
      <c r="J645" s="448"/>
      <c r="K645" s="448"/>
      <c r="L645" s="449"/>
    </row>
    <row r="646" spans="1:16" s="72" customFormat="1" ht="37.049999999999997" hidden="1" customHeight="1" thickBot="1" x14ac:dyDescent="0.35">
      <c r="A646" s="442" t="s">
        <v>7</v>
      </c>
      <c r="B646" s="442" t="s">
        <v>141</v>
      </c>
      <c r="C646" s="442" t="s">
        <v>157</v>
      </c>
      <c r="D646" s="442" t="s">
        <v>8</v>
      </c>
      <c r="E646" s="442" t="s">
        <v>180</v>
      </c>
      <c r="F646" s="442" t="s">
        <v>103</v>
      </c>
      <c r="G646" s="442" t="s">
        <v>104</v>
      </c>
      <c r="H646" s="442" t="s">
        <v>181</v>
      </c>
      <c r="I646" s="450" t="s">
        <v>99</v>
      </c>
      <c r="J646" s="452" t="s">
        <v>100</v>
      </c>
      <c r="K646" s="102" t="s">
        <v>101</v>
      </c>
      <c r="L646" s="102" t="s">
        <v>101</v>
      </c>
      <c r="M646" s="17"/>
      <c r="P646" s="235"/>
    </row>
    <row r="647" spans="1:16" ht="18" hidden="1" customHeight="1" thickBot="1" x14ac:dyDescent="0.35">
      <c r="A647" s="443"/>
      <c r="B647" s="443"/>
      <c r="C647" s="443"/>
      <c r="D647" s="443"/>
      <c r="E647" s="443"/>
      <c r="F647" s="443"/>
      <c r="G647" s="443"/>
      <c r="H647" s="443"/>
      <c r="I647" s="451"/>
      <c r="J647" s="453"/>
      <c r="K647" s="102" t="s">
        <v>102</v>
      </c>
      <c r="L647" s="102" t="s">
        <v>105</v>
      </c>
    </row>
    <row r="648" spans="1:16" ht="41.1" hidden="1" customHeight="1" x14ac:dyDescent="0.3">
      <c r="A648" s="52">
        <v>401</v>
      </c>
      <c r="B648" s="73"/>
      <c r="C648" s="74"/>
      <c r="D648" s="75"/>
      <c r="E648" s="75"/>
      <c r="F648" s="75"/>
      <c r="G648" s="75"/>
      <c r="H648" s="75"/>
      <c r="I648" s="197"/>
      <c r="J648" s="76"/>
      <c r="K648" s="204"/>
      <c r="L648" s="205"/>
      <c r="M648" s="177" t="str">
        <f>IF(AND(K648&gt;0,L648=""),"KDV Dahil Tutar Yazılmalıdır.","")</f>
        <v/>
      </c>
    </row>
    <row r="649" spans="1:16" ht="41.1" hidden="1" customHeight="1" x14ac:dyDescent="0.3">
      <c r="A649" s="53">
        <v>402</v>
      </c>
      <c r="B649" s="77"/>
      <c r="C649" s="78"/>
      <c r="D649" s="79"/>
      <c r="E649" s="79"/>
      <c r="F649" s="79"/>
      <c r="G649" s="79"/>
      <c r="H649" s="79"/>
      <c r="I649" s="99"/>
      <c r="J649" s="80"/>
      <c r="K649" s="203"/>
      <c r="L649" s="206"/>
      <c r="M649" s="177" t="str">
        <f t="shared" ref="M649:M657" si="45">IF(AND(K649&gt;0,L649=""),"KDV Dahil Tutar Yazılmalıdır.","")</f>
        <v/>
      </c>
      <c r="P649" s="236"/>
    </row>
    <row r="650" spans="1:16" ht="41.1" hidden="1" customHeight="1" x14ac:dyDescent="0.3">
      <c r="A650" s="53">
        <v>403</v>
      </c>
      <c r="B650" s="77"/>
      <c r="C650" s="78"/>
      <c r="D650" s="79"/>
      <c r="E650" s="79"/>
      <c r="F650" s="79"/>
      <c r="G650" s="79"/>
      <c r="H650" s="79"/>
      <c r="I650" s="99"/>
      <c r="J650" s="80"/>
      <c r="K650" s="203"/>
      <c r="L650" s="206"/>
      <c r="M650" s="177" t="str">
        <f t="shared" si="45"/>
        <v/>
      </c>
      <c r="P650" s="236"/>
    </row>
    <row r="651" spans="1:16" ht="41.1" hidden="1" customHeight="1" x14ac:dyDescent="0.3">
      <c r="A651" s="53">
        <v>404</v>
      </c>
      <c r="B651" s="77"/>
      <c r="C651" s="78"/>
      <c r="D651" s="79"/>
      <c r="E651" s="79"/>
      <c r="F651" s="79"/>
      <c r="G651" s="79"/>
      <c r="H651" s="79"/>
      <c r="I651" s="99"/>
      <c r="J651" s="80"/>
      <c r="K651" s="203"/>
      <c r="L651" s="206"/>
      <c r="M651" s="177" t="str">
        <f t="shared" si="45"/>
        <v/>
      </c>
      <c r="P651" s="236"/>
    </row>
    <row r="652" spans="1:16" ht="41.1" hidden="1" customHeight="1" x14ac:dyDescent="0.3">
      <c r="A652" s="53">
        <v>405</v>
      </c>
      <c r="B652" s="77"/>
      <c r="C652" s="78"/>
      <c r="D652" s="79"/>
      <c r="E652" s="79"/>
      <c r="F652" s="79"/>
      <c r="G652" s="79"/>
      <c r="H652" s="79"/>
      <c r="I652" s="99"/>
      <c r="J652" s="80"/>
      <c r="K652" s="203"/>
      <c r="L652" s="206"/>
      <c r="M652" s="177" t="str">
        <f t="shared" si="45"/>
        <v/>
      </c>
      <c r="P652" s="236"/>
    </row>
    <row r="653" spans="1:16" ht="41.1" hidden="1" customHeight="1" x14ac:dyDescent="0.3">
      <c r="A653" s="53">
        <v>406</v>
      </c>
      <c r="B653" s="77"/>
      <c r="C653" s="78"/>
      <c r="D653" s="79"/>
      <c r="E653" s="79"/>
      <c r="F653" s="79"/>
      <c r="G653" s="79"/>
      <c r="H653" s="79"/>
      <c r="I653" s="99"/>
      <c r="J653" s="80"/>
      <c r="K653" s="203"/>
      <c r="L653" s="206"/>
      <c r="M653" s="177" t="str">
        <f t="shared" si="45"/>
        <v/>
      </c>
      <c r="P653" s="236"/>
    </row>
    <row r="654" spans="1:16" ht="41.1" hidden="1" customHeight="1" x14ac:dyDescent="0.3">
      <c r="A654" s="53">
        <v>407</v>
      </c>
      <c r="B654" s="77"/>
      <c r="C654" s="78"/>
      <c r="D654" s="79"/>
      <c r="E654" s="79"/>
      <c r="F654" s="79"/>
      <c r="G654" s="79"/>
      <c r="H654" s="79"/>
      <c r="I654" s="99"/>
      <c r="J654" s="80"/>
      <c r="K654" s="203"/>
      <c r="L654" s="206"/>
      <c r="M654" s="177" t="str">
        <f t="shared" si="45"/>
        <v/>
      </c>
      <c r="P654" s="236"/>
    </row>
    <row r="655" spans="1:16" ht="41.1" hidden="1" customHeight="1" x14ac:dyDescent="0.3">
      <c r="A655" s="53">
        <v>408</v>
      </c>
      <c r="B655" s="77"/>
      <c r="C655" s="78"/>
      <c r="D655" s="79"/>
      <c r="E655" s="79"/>
      <c r="F655" s="79"/>
      <c r="G655" s="79"/>
      <c r="H655" s="79"/>
      <c r="I655" s="99"/>
      <c r="J655" s="80"/>
      <c r="K655" s="203"/>
      <c r="L655" s="206"/>
      <c r="M655" s="177" t="str">
        <f t="shared" si="45"/>
        <v/>
      </c>
      <c r="P655" s="236"/>
    </row>
    <row r="656" spans="1:16" ht="41.1" hidden="1" customHeight="1" x14ac:dyDescent="0.3">
      <c r="A656" s="53">
        <v>409</v>
      </c>
      <c r="B656" s="77"/>
      <c r="C656" s="78"/>
      <c r="D656" s="79"/>
      <c r="E656" s="79"/>
      <c r="F656" s="79"/>
      <c r="G656" s="79"/>
      <c r="H656" s="79"/>
      <c r="I656" s="99"/>
      <c r="J656" s="80"/>
      <c r="K656" s="203"/>
      <c r="L656" s="206"/>
      <c r="M656" s="177" t="str">
        <f t="shared" si="45"/>
        <v/>
      </c>
      <c r="P656" s="236"/>
    </row>
    <row r="657" spans="1:16" ht="41.1" hidden="1" customHeight="1" x14ac:dyDescent="0.3">
      <c r="A657" s="53">
        <v>410</v>
      </c>
      <c r="B657" s="77"/>
      <c r="C657" s="78"/>
      <c r="D657" s="79"/>
      <c r="E657" s="79"/>
      <c r="F657" s="79"/>
      <c r="G657" s="79"/>
      <c r="H657" s="79"/>
      <c r="I657" s="99"/>
      <c r="J657" s="80"/>
      <c r="K657" s="203"/>
      <c r="L657" s="206"/>
      <c r="M657" s="177" t="str">
        <f t="shared" si="45"/>
        <v/>
      </c>
      <c r="P657" s="236"/>
    </row>
    <row r="658" spans="1:16" ht="41.1" hidden="1" customHeight="1" x14ac:dyDescent="0.3">
      <c r="A658" s="53">
        <v>411</v>
      </c>
      <c r="B658" s="77"/>
      <c r="C658" s="78"/>
      <c r="D658" s="79"/>
      <c r="E658" s="79"/>
      <c r="F658" s="79"/>
      <c r="G658" s="79"/>
      <c r="H658" s="79"/>
      <c r="I658" s="99"/>
      <c r="J658" s="80"/>
      <c r="K658" s="203"/>
      <c r="L658" s="206"/>
      <c r="M658" s="177" t="str">
        <f>IF(AND(K658&gt;0,L658=""),"KDV Dahil Tutar Yazılmalıdır.","")</f>
        <v/>
      </c>
    </row>
    <row r="659" spans="1:16" ht="41.1" hidden="1" customHeight="1" x14ac:dyDescent="0.3">
      <c r="A659" s="53">
        <v>412</v>
      </c>
      <c r="B659" s="77"/>
      <c r="C659" s="78"/>
      <c r="D659" s="79"/>
      <c r="E659" s="79"/>
      <c r="F659" s="79"/>
      <c r="G659" s="79"/>
      <c r="H659" s="79"/>
      <c r="I659" s="99"/>
      <c r="J659" s="80"/>
      <c r="K659" s="203"/>
      <c r="L659" s="206"/>
      <c r="M659" s="177" t="str">
        <f t="shared" ref="M659:M667" si="46">IF(AND(K659&gt;0,L659=""),"KDV Dahil Tutar Yazılmalıdır.","")</f>
        <v/>
      </c>
      <c r="P659" s="236"/>
    </row>
    <row r="660" spans="1:16" ht="41.1" hidden="1" customHeight="1" x14ac:dyDescent="0.3">
      <c r="A660" s="53">
        <v>413</v>
      </c>
      <c r="B660" s="77"/>
      <c r="C660" s="78"/>
      <c r="D660" s="79"/>
      <c r="E660" s="79"/>
      <c r="F660" s="79"/>
      <c r="G660" s="79"/>
      <c r="H660" s="79"/>
      <c r="I660" s="99"/>
      <c r="J660" s="80"/>
      <c r="K660" s="203"/>
      <c r="L660" s="206"/>
      <c r="M660" s="177" t="str">
        <f t="shared" si="46"/>
        <v/>
      </c>
      <c r="P660" s="236"/>
    </row>
    <row r="661" spans="1:16" ht="41.1" hidden="1" customHeight="1" x14ac:dyDescent="0.3">
      <c r="A661" s="53">
        <v>414</v>
      </c>
      <c r="B661" s="77"/>
      <c r="C661" s="78"/>
      <c r="D661" s="79"/>
      <c r="E661" s="79"/>
      <c r="F661" s="79"/>
      <c r="G661" s="79"/>
      <c r="H661" s="79"/>
      <c r="I661" s="99"/>
      <c r="J661" s="80"/>
      <c r="K661" s="203"/>
      <c r="L661" s="206"/>
      <c r="M661" s="177" t="str">
        <f t="shared" si="46"/>
        <v/>
      </c>
      <c r="P661" s="236"/>
    </row>
    <row r="662" spans="1:16" ht="41.1" hidden="1" customHeight="1" x14ac:dyDescent="0.3">
      <c r="A662" s="53">
        <v>415</v>
      </c>
      <c r="B662" s="77"/>
      <c r="C662" s="78"/>
      <c r="D662" s="79"/>
      <c r="E662" s="79"/>
      <c r="F662" s="79"/>
      <c r="G662" s="79"/>
      <c r="H662" s="79"/>
      <c r="I662" s="99"/>
      <c r="J662" s="80"/>
      <c r="K662" s="203"/>
      <c r="L662" s="206"/>
      <c r="M662" s="177" t="str">
        <f t="shared" si="46"/>
        <v/>
      </c>
      <c r="P662" s="236"/>
    </row>
    <row r="663" spans="1:16" ht="41.1" hidden="1" customHeight="1" x14ac:dyDescent="0.3">
      <c r="A663" s="53">
        <v>416</v>
      </c>
      <c r="B663" s="77"/>
      <c r="C663" s="78"/>
      <c r="D663" s="79"/>
      <c r="E663" s="79"/>
      <c r="F663" s="79"/>
      <c r="G663" s="79"/>
      <c r="H663" s="79"/>
      <c r="I663" s="99"/>
      <c r="J663" s="80"/>
      <c r="K663" s="203"/>
      <c r="L663" s="206"/>
      <c r="M663" s="177" t="str">
        <f t="shared" si="46"/>
        <v/>
      </c>
      <c r="P663" s="236"/>
    </row>
    <row r="664" spans="1:16" ht="41.1" hidden="1" customHeight="1" x14ac:dyDescent="0.3">
      <c r="A664" s="53">
        <v>417</v>
      </c>
      <c r="B664" s="77"/>
      <c r="C664" s="78"/>
      <c r="D664" s="79"/>
      <c r="E664" s="79"/>
      <c r="F664" s="79"/>
      <c r="G664" s="79"/>
      <c r="H664" s="79"/>
      <c r="I664" s="99"/>
      <c r="J664" s="80"/>
      <c r="K664" s="203"/>
      <c r="L664" s="206"/>
      <c r="M664" s="177" t="str">
        <f t="shared" si="46"/>
        <v/>
      </c>
      <c r="P664" s="236"/>
    </row>
    <row r="665" spans="1:16" ht="41.1" hidden="1" customHeight="1" x14ac:dyDescent="0.3">
      <c r="A665" s="53">
        <v>418</v>
      </c>
      <c r="B665" s="77"/>
      <c r="C665" s="78"/>
      <c r="D665" s="79"/>
      <c r="E665" s="79"/>
      <c r="F665" s="79"/>
      <c r="G665" s="79"/>
      <c r="H665" s="79"/>
      <c r="I665" s="99"/>
      <c r="J665" s="80"/>
      <c r="K665" s="203"/>
      <c r="L665" s="206"/>
      <c r="M665" s="177" t="str">
        <f t="shared" si="46"/>
        <v/>
      </c>
      <c r="P665" s="236"/>
    </row>
    <row r="666" spans="1:16" ht="41.1" hidden="1" customHeight="1" x14ac:dyDescent="0.3">
      <c r="A666" s="53">
        <v>419</v>
      </c>
      <c r="B666" s="77"/>
      <c r="C666" s="78"/>
      <c r="D666" s="79"/>
      <c r="E666" s="79"/>
      <c r="F666" s="79"/>
      <c r="G666" s="79"/>
      <c r="H666" s="79"/>
      <c r="I666" s="99"/>
      <c r="J666" s="80"/>
      <c r="K666" s="203"/>
      <c r="L666" s="206"/>
      <c r="M666" s="177" t="str">
        <f t="shared" si="46"/>
        <v/>
      </c>
      <c r="P666" s="236"/>
    </row>
    <row r="667" spans="1:16" ht="41.1" hidden="1" customHeight="1" thickBot="1" x14ac:dyDescent="0.35">
      <c r="A667" s="81">
        <v>420</v>
      </c>
      <c r="B667" s="221"/>
      <c r="C667" s="82"/>
      <c r="D667" s="83"/>
      <c r="E667" s="83"/>
      <c r="F667" s="83"/>
      <c r="G667" s="83"/>
      <c r="H667" s="83"/>
      <c r="I667" s="198"/>
      <c r="J667" s="84"/>
      <c r="K667" s="207"/>
      <c r="L667" s="208"/>
      <c r="M667" s="177" t="str">
        <f t="shared" si="46"/>
        <v/>
      </c>
      <c r="P667" s="236"/>
    </row>
    <row r="668" spans="1:16" ht="23.95" hidden="1" customHeight="1" thickBot="1" x14ac:dyDescent="0.35">
      <c r="J668" s="88" t="s">
        <v>51</v>
      </c>
      <c r="K668" s="218">
        <f>SUM(K648:K667)+K636</f>
        <v>0</v>
      </c>
      <c r="L668" s="218">
        <f>SUM(L648:L667)+L636</f>
        <v>0</v>
      </c>
      <c r="N668" s="118">
        <f>IF(COUNTA(B648:H666)&gt;0,1,0)</f>
        <v>0</v>
      </c>
    </row>
    <row r="669" spans="1:16" hidden="1" x14ac:dyDescent="0.3">
      <c r="A669" s="51" t="s">
        <v>92</v>
      </c>
    </row>
    <row r="670" spans="1:16" hidden="1" x14ac:dyDescent="0.3"/>
    <row r="671" spans="1:16" hidden="1" x14ac:dyDescent="0.3">
      <c r="B671" s="51" t="s">
        <v>46</v>
      </c>
      <c r="D671" s="51" t="s">
        <v>47</v>
      </c>
      <c r="E671" s="51" t="s">
        <v>48</v>
      </c>
      <c r="F671" s="51" t="s">
        <v>50</v>
      </c>
    </row>
    <row r="672" spans="1:16" hidden="1" x14ac:dyDescent="0.3">
      <c r="E672" s="51" t="s">
        <v>49</v>
      </c>
    </row>
    <row r="673" spans="1:16" hidden="1" x14ac:dyDescent="0.3">
      <c r="A673" s="454" t="s">
        <v>97</v>
      </c>
      <c r="B673" s="454"/>
      <c r="C673" s="454"/>
      <c r="D673" s="454"/>
      <c r="E673" s="454"/>
      <c r="F673" s="454"/>
      <c r="G673" s="454"/>
      <c r="H673" s="454"/>
      <c r="I673" s="454"/>
      <c r="J673" s="454"/>
      <c r="K673" s="454"/>
      <c r="L673" s="454"/>
    </row>
    <row r="674" spans="1:16" hidden="1" x14ac:dyDescent="0.3">
      <c r="A674" s="372" t="str">
        <f>IF(Yil&gt;0,CONCATENATE(Yil," yılına aittir."),"")</f>
        <v/>
      </c>
      <c r="B674" s="372"/>
      <c r="C674" s="372"/>
      <c r="D674" s="372"/>
      <c r="E674" s="372"/>
      <c r="F674" s="372"/>
      <c r="G674" s="372"/>
      <c r="H674" s="372"/>
      <c r="I674" s="372"/>
      <c r="J674" s="372"/>
      <c r="K674" s="372"/>
      <c r="L674" s="372"/>
    </row>
    <row r="675" spans="1:16" ht="16" hidden="1" customHeight="1" thickBot="1" x14ac:dyDescent="0.35">
      <c r="A675" s="455" t="s">
        <v>98</v>
      </c>
      <c r="B675" s="455"/>
      <c r="C675" s="455"/>
      <c r="D675" s="455"/>
      <c r="E675" s="455"/>
      <c r="F675" s="455"/>
      <c r="G675" s="455"/>
      <c r="H675" s="455"/>
      <c r="I675" s="455"/>
      <c r="J675" s="455"/>
      <c r="K675" s="455"/>
      <c r="L675" s="455"/>
    </row>
    <row r="676" spans="1:16" ht="31.6" hidden="1" customHeight="1" thickBot="1" x14ac:dyDescent="0.35">
      <c r="A676" s="456" t="s">
        <v>1</v>
      </c>
      <c r="B676" s="457"/>
      <c r="C676" s="444" t="str">
        <f>IF(ProjeNo&gt;0,ProjeNo,"")</f>
        <v/>
      </c>
      <c r="D676" s="445"/>
      <c r="E676" s="445"/>
      <c r="F676" s="445"/>
      <c r="G676" s="445"/>
      <c r="H676" s="445"/>
      <c r="I676" s="445"/>
      <c r="J676" s="445"/>
      <c r="K676" s="445"/>
      <c r="L676" s="446"/>
    </row>
    <row r="677" spans="1:16" ht="31.6" hidden="1" customHeight="1" thickBot="1" x14ac:dyDescent="0.35">
      <c r="A677" s="458" t="s">
        <v>12</v>
      </c>
      <c r="B677" s="459"/>
      <c r="C677" s="447" t="str">
        <f>IF(ProjeAdi&gt;0,ProjeAdi,"")</f>
        <v/>
      </c>
      <c r="D677" s="448"/>
      <c r="E677" s="448"/>
      <c r="F677" s="448"/>
      <c r="G677" s="448"/>
      <c r="H677" s="448"/>
      <c r="I677" s="448"/>
      <c r="J677" s="448"/>
      <c r="K677" s="448"/>
      <c r="L677" s="449"/>
    </row>
    <row r="678" spans="1:16" s="72" customFormat="1" ht="37.049999999999997" hidden="1" customHeight="1" thickBot="1" x14ac:dyDescent="0.35">
      <c r="A678" s="442" t="s">
        <v>7</v>
      </c>
      <c r="B678" s="442" t="s">
        <v>141</v>
      </c>
      <c r="C678" s="442" t="s">
        <v>157</v>
      </c>
      <c r="D678" s="442" t="s">
        <v>8</v>
      </c>
      <c r="E678" s="442" t="s">
        <v>180</v>
      </c>
      <c r="F678" s="442" t="s">
        <v>103</v>
      </c>
      <c r="G678" s="442" t="s">
        <v>104</v>
      </c>
      <c r="H678" s="442" t="s">
        <v>181</v>
      </c>
      <c r="I678" s="450" t="s">
        <v>99</v>
      </c>
      <c r="J678" s="452" t="s">
        <v>100</v>
      </c>
      <c r="K678" s="102" t="s">
        <v>101</v>
      </c>
      <c r="L678" s="102" t="s">
        <v>101</v>
      </c>
      <c r="M678" s="17"/>
      <c r="P678" s="235"/>
    </row>
    <row r="679" spans="1:16" ht="18" hidden="1" customHeight="1" thickBot="1" x14ac:dyDescent="0.35">
      <c r="A679" s="443"/>
      <c r="B679" s="443"/>
      <c r="C679" s="443"/>
      <c r="D679" s="443"/>
      <c r="E679" s="443"/>
      <c r="F679" s="443"/>
      <c r="G679" s="443"/>
      <c r="H679" s="443"/>
      <c r="I679" s="451"/>
      <c r="J679" s="453"/>
      <c r="K679" s="102" t="s">
        <v>102</v>
      </c>
      <c r="L679" s="102" t="s">
        <v>105</v>
      </c>
    </row>
    <row r="680" spans="1:16" ht="41.1" hidden="1" customHeight="1" x14ac:dyDescent="0.3">
      <c r="A680" s="52">
        <v>421</v>
      </c>
      <c r="B680" s="73"/>
      <c r="C680" s="74"/>
      <c r="D680" s="75"/>
      <c r="E680" s="75"/>
      <c r="F680" s="75"/>
      <c r="G680" s="75"/>
      <c r="H680" s="75"/>
      <c r="I680" s="197"/>
      <c r="J680" s="76"/>
      <c r="K680" s="204"/>
      <c r="L680" s="205"/>
      <c r="M680" s="177" t="str">
        <f>IF(AND(K680&gt;0,L680=""),"KDV Dahil Tutar Yazılmalıdır.","")</f>
        <v/>
      </c>
    </row>
    <row r="681" spans="1:16" ht="41.1" hidden="1" customHeight="1" x14ac:dyDescent="0.3">
      <c r="A681" s="53">
        <v>422</v>
      </c>
      <c r="B681" s="77"/>
      <c r="C681" s="78"/>
      <c r="D681" s="79"/>
      <c r="E681" s="79"/>
      <c r="F681" s="79"/>
      <c r="G681" s="79"/>
      <c r="H681" s="79"/>
      <c r="I681" s="99"/>
      <c r="J681" s="80"/>
      <c r="K681" s="203"/>
      <c r="L681" s="206"/>
      <c r="M681" s="177" t="str">
        <f t="shared" ref="M681:M689" si="47">IF(AND(K681&gt;0,L681=""),"KDV Dahil Tutar Yazılmalıdır.","")</f>
        <v/>
      </c>
      <c r="P681" s="236"/>
    </row>
    <row r="682" spans="1:16" ht="41.1" hidden="1" customHeight="1" x14ac:dyDescent="0.3">
      <c r="A682" s="53">
        <v>423</v>
      </c>
      <c r="B682" s="77"/>
      <c r="C682" s="78"/>
      <c r="D682" s="79"/>
      <c r="E682" s="79"/>
      <c r="F682" s="79"/>
      <c r="G682" s="79"/>
      <c r="H682" s="79"/>
      <c r="I682" s="99"/>
      <c r="J682" s="80"/>
      <c r="K682" s="203"/>
      <c r="L682" s="206"/>
      <c r="M682" s="177" t="str">
        <f t="shared" si="47"/>
        <v/>
      </c>
      <c r="P682" s="236"/>
    </row>
    <row r="683" spans="1:16" ht="41.1" hidden="1" customHeight="1" x14ac:dyDescent="0.3">
      <c r="A683" s="53">
        <v>424</v>
      </c>
      <c r="B683" s="77"/>
      <c r="C683" s="78"/>
      <c r="D683" s="79"/>
      <c r="E683" s="79"/>
      <c r="F683" s="79"/>
      <c r="G683" s="79"/>
      <c r="H683" s="79"/>
      <c r="I683" s="99"/>
      <c r="J683" s="80"/>
      <c r="K683" s="203"/>
      <c r="L683" s="206"/>
      <c r="M683" s="177" t="str">
        <f t="shared" si="47"/>
        <v/>
      </c>
      <c r="P683" s="236"/>
    </row>
    <row r="684" spans="1:16" ht="41.1" hidden="1" customHeight="1" x14ac:dyDescent="0.3">
      <c r="A684" s="53">
        <v>425</v>
      </c>
      <c r="B684" s="77"/>
      <c r="C684" s="78"/>
      <c r="D684" s="79"/>
      <c r="E684" s="79"/>
      <c r="F684" s="79"/>
      <c r="G684" s="79"/>
      <c r="H684" s="79"/>
      <c r="I684" s="99"/>
      <c r="J684" s="80"/>
      <c r="K684" s="203"/>
      <c r="L684" s="206"/>
      <c r="M684" s="177" t="str">
        <f t="shared" si="47"/>
        <v/>
      </c>
      <c r="P684" s="236"/>
    </row>
    <row r="685" spans="1:16" ht="41.1" hidden="1" customHeight="1" x14ac:dyDescent="0.3">
      <c r="A685" s="53">
        <v>426</v>
      </c>
      <c r="B685" s="77"/>
      <c r="C685" s="78"/>
      <c r="D685" s="79"/>
      <c r="E685" s="79"/>
      <c r="F685" s="79"/>
      <c r="G685" s="79"/>
      <c r="H685" s="79"/>
      <c r="I685" s="99"/>
      <c r="J685" s="80"/>
      <c r="K685" s="203"/>
      <c r="L685" s="206"/>
      <c r="M685" s="177" t="str">
        <f t="shared" si="47"/>
        <v/>
      </c>
      <c r="P685" s="236"/>
    </row>
    <row r="686" spans="1:16" ht="41.1" hidden="1" customHeight="1" x14ac:dyDescent="0.3">
      <c r="A686" s="53">
        <v>427</v>
      </c>
      <c r="B686" s="77"/>
      <c r="C686" s="78"/>
      <c r="D686" s="79"/>
      <c r="E686" s="79"/>
      <c r="F686" s="79"/>
      <c r="G686" s="79"/>
      <c r="H686" s="79"/>
      <c r="I686" s="99"/>
      <c r="J686" s="80"/>
      <c r="K686" s="203"/>
      <c r="L686" s="206"/>
      <c r="M686" s="177" t="str">
        <f t="shared" si="47"/>
        <v/>
      </c>
      <c r="P686" s="236"/>
    </row>
    <row r="687" spans="1:16" ht="41.1" hidden="1" customHeight="1" x14ac:dyDescent="0.3">
      <c r="A687" s="53">
        <v>428</v>
      </c>
      <c r="B687" s="77"/>
      <c r="C687" s="78"/>
      <c r="D687" s="79"/>
      <c r="E687" s="79"/>
      <c r="F687" s="79"/>
      <c r="G687" s="79"/>
      <c r="H687" s="79"/>
      <c r="I687" s="99"/>
      <c r="J687" s="80"/>
      <c r="K687" s="203"/>
      <c r="L687" s="206"/>
      <c r="M687" s="177" t="str">
        <f t="shared" si="47"/>
        <v/>
      </c>
      <c r="P687" s="236"/>
    </row>
    <row r="688" spans="1:16" ht="41.1" hidden="1" customHeight="1" x14ac:dyDescent="0.3">
      <c r="A688" s="53">
        <v>429</v>
      </c>
      <c r="B688" s="77"/>
      <c r="C688" s="78"/>
      <c r="D688" s="79"/>
      <c r="E688" s="79"/>
      <c r="F688" s="79"/>
      <c r="G688" s="79"/>
      <c r="H688" s="79"/>
      <c r="I688" s="99"/>
      <c r="J688" s="80"/>
      <c r="K688" s="203"/>
      <c r="L688" s="206"/>
      <c r="M688" s="177" t="str">
        <f t="shared" si="47"/>
        <v/>
      </c>
      <c r="P688" s="236"/>
    </row>
    <row r="689" spans="1:16" ht="41.1" hidden="1" customHeight="1" x14ac:dyDescent="0.3">
      <c r="A689" s="53">
        <v>430</v>
      </c>
      <c r="B689" s="77"/>
      <c r="C689" s="78"/>
      <c r="D689" s="79"/>
      <c r="E689" s="79"/>
      <c r="F689" s="79"/>
      <c r="G689" s="79"/>
      <c r="H689" s="79"/>
      <c r="I689" s="99"/>
      <c r="J689" s="80"/>
      <c r="K689" s="203"/>
      <c r="L689" s="206"/>
      <c r="M689" s="177" t="str">
        <f t="shared" si="47"/>
        <v/>
      </c>
      <c r="P689" s="236"/>
    </row>
    <row r="690" spans="1:16" ht="41.1" hidden="1" customHeight="1" x14ac:dyDescent="0.3">
      <c r="A690" s="53">
        <v>431</v>
      </c>
      <c r="B690" s="77"/>
      <c r="C690" s="78"/>
      <c r="D690" s="79"/>
      <c r="E690" s="79"/>
      <c r="F690" s="79"/>
      <c r="G690" s="79"/>
      <c r="H690" s="79"/>
      <c r="I690" s="99"/>
      <c r="J690" s="80"/>
      <c r="K690" s="203"/>
      <c r="L690" s="206"/>
      <c r="M690" s="177" t="str">
        <f>IF(AND(K690&gt;0,L690=""),"KDV Dahil Tutar Yazılmalıdır.","")</f>
        <v/>
      </c>
    </row>
    <row r="691" spans="1:16" ht="41.1" hidden="1" customHeight="1" x14ac:dyDescent="0.3">
      <c r="A691" s="53">
        <v>432</v>
      </c>
      <c r="B691" s="77"/>
      <c r="C691" s="78"/>
      <c r="D691" s="79"/>
      <c r="E691" s="79"/>
      <c r="F691" s="79"/>
      <c r="G691" s="79"/>
      <c r="H691" s="79"/>
      <c r="I691" s="99"/>
      <c r="J691" s="80"/>
      <c r="K691" s="203"/>
      <c r="L691" s="206"/>
      <c r="M691" s="177" t="str">
        <f t="shared" ref="M691:M699" si="48">IF(AND(K691&gt;0,L691=""),"KDV Dahil Tutar Yazılmalıdır.","")</f>
        <v/>
      </c>
      <c r="P691" s="236"/>
    </row>
    <row r="692" spans="1:16" ht="41.1" hidden="1" customHeight="1" x14ac:dyDescent="0.3">
      <c r="A692" s="53">
        <v>433</v>
      </c>
      <c r="B692" s="77"/>
      <c r="C692" s="78"/>
      <c r="D692" s="79"/>
      <c r="E692" s="79"/>
      <c r="F692" s="79"/>
      <c r="G692" s="79"/>
      <c r="H692" s="79"/>
      <c r="I692" s="99"/>
      <c r="J692" s="80"/>
      <c r="K692" s="203"/>
      <c r="L692" s="206"/>
      <c r="M692" s="177" t="str">
        <f t="shared" si="48"/>
        <v/>
      </c>
      <c r="P692" s="236"/>
    </row>
    <row r="693" spans="1:16" ht="41.1" hidden="1" customHeight="1" x14ac:dyDescent="0.3">
      <c r="A693" s="53">
        <v>434</v>
      </c>
      <c r="B693" s="77"/>
      <c r="C693" s="78"/>
      <c r="D693" s="79"/>
      <c r="E693" s="79"/>
      <c r="F693" s="79"/>
      <c r="G693" s="79"/>
      <c r="H693" s="79"/>
      <c r="I693" s="99"/>
      <c r="J693" s="80"/>
      <c r="K693" s="203"/>
      <c r="L693" s="206"/>
      <c r="M693" s="177" t="str">
        <f t="shared" si="48"/>
        <v/>
      </c>
      <c r="P693" s="236"/>
    </row>
    <row r="694" spans="1:16" ht="41.1" hidden="1" customHeight="1" x14ac:dyDescent="0.3">
      <c r="A694" s="53">
        <v>435</v>
      </c>
      <c r="B694" s="77"/>
      <c r="C694" s="78"/>
      <c r="D694" s="79"/>
      <c r="E694" s="79"/>
      <c r="F694" s="79"/>
      <c r="G694" s="79"/>
      <c r="H694" s="79"/>
      <c r="I694" s="99"/>
      <c r="J694" s="80"/>
      <c r="K694" s="203"/>
      <c r="L694" s="206"/>
      <c r="M694" s="177" t="str">
        <f t="shared" si="48"/>
        <v/>
      </c>
      <c r="P694" s="236"/>
    </row>
    <row r="695" spans="1:16" ht="41.1" hidden="1" customHeight="1" x14ac:dyDescent="0.3">
      <c r="A695" s="53">
        <v>436</v>
      </c>
      <c r="B695" s="77"/>
      <c r="C695" s="78"/>
      <c r="D695" s="79"/>
      <c r="E695" s="79"/>
      <c r="F695" s="79"/>
      <c r="G695" s="79"/>
      <c r="H695" s="79"/>
      <c r="I695" s="99"/>
      <c r="J695" s="80"/>
      <c r="K695" s="203"/>
      <c r="L695" s="206"/>
      <c r="M695" s="177" t="str">
        <f t="shared" si="48"/>
        <v/>
      </c>
      <c r="P695" s="236"/>
    </row>
    <row r="696" spans="1:16" ht="41.1" hidden="1" customHeight="1" x14ac:dyDescent="0.3">
      <c r="A696" s="53">
        <v>437</v>
      </c>
      <c r="B696" s="77"/>
      <c r="C696" s="78"/>
      <c r="D696" s="79"/>
      <c r="E696" s="79"/>
      <c r="F696" s="79"/>
      <c r="G696" s="79"/>
      <c r="H696" s="79"/>
      <c r="I696" s="99"/>
      <c r="J696" s="80"/>
      <c r="K696" s="203"/>
      <c r="L696" s="206"/>
      <c r="M696" s="177" t="str">
        <f t="shared" si="48"/>
        <v/>
      </c>
      <c r="P696" s="236"/>
    </row>
    <row r="697" spans="1:16" ht="41.1" hidden="1" customHeight="1" x14ac:dyDescent="0.3">
      <c r="A697" s="53">
        <v>438</v>
      </c>
      <c r="B697" s="77"/>
      <c r="C697" s="78"/>
      <c r="D697" s="79"/>
      <c r="E697" s="79"/>
      <c r="F697" s="79"/>
      <c r="G697" s="79"/>
      <c r="H697" s="79"/>
      <c r="I697" s="99"/>
      <c r="J697" s="80"/>
      <c r="K697" s="203"/>
      <c r="L697" s="206"/>
      <c r="M697" s="177" t="str">
        <f t="shared" si="48"/>
        <v/>
      </c>
      <c r="P697" s="236"/>
    </row>
    <row r="698" spans="1:16" ht="41.1" hidden="1" customHeight="1" x14ac:dyDescent="0.3">
      <c r="A698" s="53">
        <v>439</v>
      </c>
      <c r="B698" s="77"/>
      <c r="C698" s="78"/>
      <c r="D698" s="79"/>
      <c r="E698" s="79"/>
      <c r="F698" s="79"/>
      <c r="G698" s="79"/>
      <c r="H698" s="79"/>
      <c r="I698" s="99"/>
      <c r="J698" s="80"/>
      <c r="K698" s="203"/>
      <c r="L698" s="206"/>
      <c r="M698" s="177" t="str">
        <f t="shared" si="48"/>
        <v/>
      </c>
      <c r="P698" s="236"/>
    </row>
    <row r="699" spans="1:16" ht="41.1" hidden="1" customHeight="1" thickBot="1" x14ac:dyDescent="0.35">
      <c r="A699" s="81">
        <v>440</v>
      </c>
      <c r="B699" s="221"/>
      <c r="C699" s="82"/>
      <c r="D699" s="83"/>
      <c r="E699" s="83"/>
      <c r="F699" s="83"/>
      <c r="G699" s="83"/>
      <c r="H699" s="83"/>
      <c r="I699" s="198"/>
      <c r="J699" s="84"/>
      <c r="K699" s="207"/>
      <c r="L699" s="208"/>
      <c r="M699" s="177" t="str">
        <f t="shared" si="48"/>
        <v/>
      </c>
      <c r="P699" s="236"/>
    </row>
    <row r="700" spans="1:16" ht="23.95" hidden="1" customHeight="1" thickBot="1" x14ac:dyDescent="0.35">
      <c r="J700" s="88" t="s">
        <v>51</v>
      </c>
      <c r="K700" s="218">
        <f>SUM(K680:K699)+K668</f>
        <v>0</v>
      </c>
      <c r="L700" s="218">
        <f>SUM(L680:L699)+L668</f>
        <v>0</v>
      </c>
      <c r="N700" s="118">
        <f>IF(COUNTA(B680:H698)&gt;0,1,0)</f>
        <v>0</v>
      </c>
    </row>
    <row r="701" spans="1:16" hidden="1" x14ac:dyDescent="0.3">
      <c r="A701" s="51" t="s">
        <v>92</v>
      </c>
    </row>
    <row r="702" spans="1:16" hidden="1" x14ac:dyDescent="0.3"/>
    <row r="703" spans="1:16" hidden="1" x14ac:dyDescent="0.3">
      <c r="B703" s="51" t="s">
        <v>46</v>
      </c>
      <c r="D703" s="51" t="s">
        <v>47</v>
      </c>
      <c r="E703" s="51" t="s">
        <v>48</v>
      </c>
      <c r="F703" s="51" t="s">
        <v>50</v>
      </c>
    </row>
    <row r="704" spans="1:16" hidden="1" x14ac:dyDescent="0.3">
      <c r="E704" s="51" t="s">
        <v>49</v>
      </c>
    </row>
    <row r="705" spans="1:16" hidden="1" x14ac:dyDescent="0.3">
      <c r="A705" s="454" t="s">
        <v>97</v>
      </c>
      <c r="B705" s="454"/>
      <c r="C705" s="454"/>
      <c r="D705" s="454"/>
      <c r="E705" s="454"/>
      <c r="F705" s="454"/>
      <c r="G705" s="454"/>
      <c r="H705" s="454"/>
      <c r="I705" s="454"/>
      <c r="J705" s="454"/>
      <c r="K705" s="454"/>
      <c r="L705" s="454"/>
    </row>
    <row r="706" spans="1:16" hidden="1" x14ac:dyDescent="0.3">
      <c r="A706" s="372" t="str">
        <f>IF(Yil&gt;0,CONCATENATE(Yil," yılına aittir."),"")</f>
        <v/>
      </c>
      <c r="B706" s="372"/>
      <c r="C706" s="372"/>
      <c r="D706" s="372"/>
      <c r="E706" s="372"/>
      <c r="F706" s="372"/>
      <c r="G706" s="372"/>
      <c r="H706" s="372"/>
      <c r="I706" s="372"/>
      <c r="J706" s="372"/>
      <c r="K706" s="372"/>
      <c r="L706" s="372"/>
    </row>
    <row r="707" spans="1:16" ht="16" hidden="1" customHeight="1" thickBot="1" x14ac:dyDescent="0.35">
      <c r="A707" s="455" t="s">
        <v>98</v>
      </c>
      <c r="B707" s="455"/>
      <c r="C707" s="455"/>
      <c r="D707" s="455"/>
      <c r="E707" s="455"/>
      <c r="F707" s="455"/>
      <c r="G707" s="455"/>
      <c r="H707" s="455"/>
      <c r="I707" s="455"/>
      <c r="J707" s="455"/>
      <c r="K707" s="455"/>
      <c r="L707" s="455"/>
    </row>
    <row r="708" spans="1:16" ht="31.6" hidden="1" customHeight="1" thickBot="1" x14ac:dyDescent="0.35">
      <c r="A708" s="456" t="s">
        <v>1</v>
      </c>
      <c r="B708" s="457"/>
      <c r="C708" s="444" t="str">
        <f>IF(ProjeNo&gt;0,ProjeNo,"")</f>
        <v/>
      </c>
      <c r="D708" s="445"/>
      <c r="E708" s="445"/>
      <c r="F708" s="445"/>
      <c r="G708" s="445"/>
      <c r="H708" s="445"/>
      <c r="I708" s="445"/>
      <c r="J708" s="445"/>
      <c r="K708" s="445"/>
      <c r="L708" s="446"/>
    </row>
    <row r="709" spans="1:16" ht="31.6" hidden="1" customHeight="1" thickBot="1" x14ac:dyDescent="0.35">
      <c r="A709" s="458" t="s">
        <v>12</v>
      </c>
      <c r="B709" s="459"/>
      <c r="C709" s="447" t="str">
        <f>IF(ProjeAdi&gt;0,ProjeAdi,"")</f>
        <v/>
      </c>
      <c r="D709" s="448"/>
      <c r="E709" s="448"/>
      <c r="F709" s="448"/>
      <c r="G709" s="448"/>
      <c r="H709" s="448"/>
      <c r="I709" s="448"/>
      <c r="J709" s="448"/>
      <c r="K709" s="448"/>
      <c r="L709" s="449"/>
    </row>
    <row r="710" spans="1:16" s="72" customFormat="1" ht="37.049999999999997" hidden="1" customHeight="1" thickBot="1" x14ac:dyDescent="0.35">
      <c r="A710" s="442" t="s">
        <v>7</v>
      </c>
      <c r="B710" s="442" t="s">
        <v>141</v>
      </c>
      <c r="C710" s="442" t="s">
        <v>157</v>
      </c>
      <c r="D710" s="442" t="s">
        <v>8</v>
      </c>
      <c r="E710" s="442" t="s">
        <v>180</v>
      </c>
      <c r="F710" s="442" t="s">
        <v>103</v>
      </c>
      <c r="G710" s="442" t="s">
        <v>104</v>
      </c>
      <c r="H710" s="442" t="s">
        <v>181</v>
      </c>
      <c r="I710" s="450" t="s">
        <v>99</v>
      </c>
      <c r="J710" s="452" t="s">
        <v>100</v>
      </c>
      <c r="K710" s="102" t="s">
        <v>101</v>
      </c>
      <c r="L710" s="102" t="s">
        <v>101</v>
      </c>
      <c r="M710" s="17"/>
      <c r="P710" s="235"/>
    </row>
    <row r="711" spans="1:16" ht="18" hidden="1" customHeight="1" thickBot="1" x14ac:dyDescent="0.35">
      <c r="A711" s="443"/>
      <c r="B711" s="443"/>
      <c r="C711" s="443"/>
      <c r="D711" s="443"/>
      <c r="E711" s="443"/>
      <c r="F711" s="443"/>
      <c r="G711" s="443"/>
      <c r="H711" s="443"/>
      <c r="I711" s="451"/>
      <c r="J711" s="453"/>
      <c r="K711" s="102" t="s">
        <v>102</v>
      </c>
      <c r="L711" s="102" t="s">
        <v>105</v>
      </c>
    </row>
    <row r="712" spans="1:16" ht="41.1" hidden="1" customHeight="1" x14ac:dyDescent="0.3">
      <c r="A712" s="52">
        <v>441</v>
      </c>
      <c r="B712" s="73"/>
      <c r="C712" s="74"/>
      <c r="D712" s="75"/>
      <c r="E712" s="75"/>
      <c r="F712" s="75"/>
      <c r="G712" s="75"/>
      <c r="H712" s="75"/>
      <c r="I712" s="197"/>
      <c r="J712" s="76"/>
      <c r="K712" s="204"/>
      <c r="L712" s="205"/>
      <c r="M712" s="177" t="str">
        <f>IF(AND(K712&gt;0,L712=""),"KDV Dahil Tutar Yazılmalıdır.","")</f>
        <v/>
      </c>
    </row>
    <row r="713" spans="1:16" ht="41.1" hidden="1" customHeight="1" x14ac:dyDescent="0.3">
      <c r="A713" s="53">
        <v>442</v>
      </c>
      <c r="B713" s="77"/>
      <c r="C713" s="78"/>
      <c r="D713" s="79"/>
      <c r="E713" s="79"/>
      <c r="F713" s="79"/>
      <c r="G713" s="79"/>
      <c r="H713" s="79"/>
      <c r="I713" s="99"/>
      <c r="J713" s="80"/>
      <c r="K713" s="203"/>
      <c r="L713" s="206"/>
      <c r="M713" s="177" t="str">
        <f t="shared" ref="M713:M721" si="49">IF(AND(K713&gt;0,L713=""),"KDV Dahil Tutar Yazılmalıdır.","")</f>
        <v/>
      </c>
      <c r="P713" s="236"/>
    </row>
    <row r="714" spans="1:16" ht="41.1" hidden="1" customHeight="1" x14ac:dyDescent="0.3">
      <c r="A714" s="53">
        <v>443</v>
      </c>
      <c r="B714" s="77"/>
      <c r="C714" s="78"/>
      <c r="D714" s="79"/>
      <c r="E714" s="79"/>
      <c r="F714" s="79"/>
      <c r="G714" s="79"/>
      <c r="H714" s="79"/>
      <c r="I714" s="99"/>
      <c r="J714" s="80"/>
      <c r="K714" s="203"/>
      <c r="L714" s="206"/>
      <c r="M714" s="177" t="str">
        <f t="shared" si="49"/>
        <v/>
      </c>
      <c r="P714" s="236"/>
    </row>
    <row r="715" spans="1:16" ht="41.1" hidden="1" customHeight="1" x14ac:dyDescent="0.3">
      <c r="A715" s="53">
        <v>444</v>
      </c>
      <c r="B715" s="77"/>
      <c r="C715" s="78"/>
      <c r="D715" s="79"/>
      <c r="E715" s="79"/>
      <c r="F715" s="79"/>
      <c r="G715" s="79"/>
      <c r="H715" s="79"/>
      <c r="I715" s="99"/>
      <c r="J715" s="80"/>
      <c r="K715" s="203"/>
      <c r="L715" s="206"/>
      <c r="M715" s="177" t="str">
        <f t="shared" si="49"/>
        <v/>
      </c>
      <c r="P715" s="236"/>
    </row>
    <row r="716" spans="1:16" ht="41.1" hidden="1" customHeight="1" x14ac:dyDescent="0.3">
      <c r="A716" s="53">
        <v>445</v>
      </c>
      <c r="B716" s="77"/>
      <c r="C716" s="78"/>
      <c r="D716" s="79"/>
      <c r="E716" s="79"/>
      <c r="F716" s="79"/>
      <c r="G716" s="79"/>
      <c r="H716" s="79"/>
      <c r="I716" s="99"/>
      <c r="J716" s="80"/>
      <c r="K716" s="203"/>
      <c r="L716" s="206"/>
      <c r="M716" s="177" t="str">
        <f t="shared" si="49"/>
        <v/>
      </c>
      <c r="P716" s="236"/>
    </row>
    <row r="717" spans="1:16" ht="41.1" hidden="1" customHeight="1" x14ac:dyDescent="0.3">
      <c r="A717" s="53">
        <v>446</v>
      </c>
      <c r="B717" s="77"/>
      <c r="C717" s="78"/>
      <c r="D717" s="79"/>
      <c r="E717" s="79"/>
      <c r="F717" s="79"/>
      <c r="G717" s="79"/>
      <c r="H717" s="79"/>
      <c r="I717" s="99"/>
      <c r="J717" s="80"/>
      <c r="K717" s="203"/>
      <c r="L717" s="206"/>
      <c r="M717" s="177" t="str">
        <f t="shared" si="49"/>
        <v/>
      </c>
      <c r="P717" s="236"/>
    </row>
    <row r="718" spans="1:16" ht="41.1" hidden="1" customHeight="1" x14ac:dyDescent="0.3">
      <c r="A718" s="53">
        <v>447</v>
      </c>
      <c r="B718" s="77"/>
      <c r="C718" s="78"/>
      <c r="D718" s="79"/>
      <c r="E718" s="79"/>
      <c r="F718" s="79"/>
      <c r="G718" s="79"/>
      <c r="H718" s="79"/>
      <c r="I718" s="99"/>
      <c r="J718" s="80"/>
      <c r="K718" s="203"/>
      <c r="L718" s="206"/>
      <c r="M718" s="177" t="str">
        <f t="shared" si="49"/>
        <v/>
      </c>
      <c r="P718" s="236"/>
    </row>
    <row r="719" spans="1:16" ht="41.1" hidden="1" customHeight="1" x14ac:dyDescent="0.3">
      <c r="A719" s="53">
        <v>448</v>
      </c>
      <c r="B719" s="77"/>
      <c r="C719" s="78"/>
      <c r="D719" s="79"/>
      <c r="E719" s="79"/>
      <c r="F719" s="79"/>
      <c r="G719" s="79"/>
      <c r="H719" s="79"/>
      <c r="I719" s="99"/>
      <c r="J719" s="80"/>
      <c r="K719" s="203"/>
      <c r="L719" s="206"/>
      <c r="M719" s="177" t="str">
        <f t="shared" si="49"/>
        <v/>
      </c>
      <c r="P719" s="236"/>
    </row>
    <row r="720" spans="1:16" ht="41.1" hidden="1" customHeight="1" x14ac:dyDescent="0.3">
      <c r="A720" s="53">
        <v>449</v>
      </c>
      <c r="B720" s="77"/>
      <c r="C720" s="78"/>
      <c r="D720" s="79"/>
      <c r="E720" s="79"/>
      <c r="F720" s="79"/>
      <c r="G720" s="79"/>
      <c r="H720" s="79"/>
      <c r="I720" s="99"/>
      <c r="J720" s="80"/>
      <c r="K720" s="203"/>
      <c r="L720" s="206"/>
      <c r="M720" s="177" t="str">
        <f t="shared" si="49"/>
        <v/>
      </c>
      <c r="P720" s="236"/>
    </row>
    <row r="721" spans="1:16" ht="41.1" hidden="1" customHeight="1" x14ac:dyDescent="0.3">
      <c r="A721" s="53">
        <v>450</v>
      </c>
      <c r="B721" s="77"/>
      <c r="C721" s="78"/>
      <c r="D721" s="79"/>
      <c r="E721" s="79"/>
      <c r="F721" s="79"/>
      <c r="G721" s="79"/>
      <c r="H721" s="79"/>
      <c r="I721" s="99"/>
      <c r="J721" s="80"/>
      <c r="K721" s="203"/>
      <c r="L721" s="206"/>
      <c r="M721" s="177" t="str">
        <f t="shared" si="49"/>
        <v/>
      </c>
      <c r="P721" s="236"/>
    </row>
    <row r="722" spans="1:16" ht="41.1" hidden="1" customHeight="1" x14ac:dyDescent="0.3">
      <c r="A722" s="53">
        <v>451</v>
      </c>
      <c r="B722" s="77"/>
      <c r="C722" s="78"/>
      <c r="D722" s="79"/>
      <c r="E722" s="79"/>
      <c r="F722" s="79"/>
      <c r="G722" s="79"/>
      <c r="H722" s="79"/>
      <c r="I722" s="99"/>
      <c r="J722" s="80"/>
      <c r="K722" s="203"/>
      <c r="L722" s="206"/>
      <c r="M722" s="177" t="str">
        <f>IF(AND(K722&gt;0,L722=""),"KDV Dahil Tutar Yazılmalıdır.","")</f>
        <v/>
      </c>
    </row>
    <row r="723" spans="1:16" ht="41.1" hidden="1" customHeight="1" x14ac:dyDescent="0.3">
      <c r="A723" s="53">
        <v>452</v>
      </c>
      <c r="B723" s="77"/>
      <c r="C723" s="78"/>
      <c r="D723" s="79"/>
      <c r="E723" s="79"/>
      <c r="F723" s="79"/>
      <c r="G723" s="79"/>
      <c r="H723" s="79"/>
      <c r="I723" s="99"/>
      <c r="J723" s="80"/>
      <c r="K723" s="203"/>
      <c r="L723" s="206"/>
      <c r="M723" s="177" t="str">
        <f t="shared" ref="M723:M731" si="50">IF(AND(K723&gt;0,L723=""),"KDV Dahil Tutar Yazılmalıdır.","")</f>
        <v/>
      </c>
      <c r="P723" s="236"/>
    </row>
    <row r="724" spans="1:16" ht="41.1" hidden="1" customHeight="1" x14ac:dyDescent="0.3">
      <c r="A724" s="53">
        <v>453</v>
      </c>
      <c r="B724" s="77"/>
      <c r="C724" s="78"/>
      <c r="D724" s="79"/>
      <c r="E724" s="79"/>
      <c r="F724" s="79"/>
      <c r="G724" s="79"/>
      <c r="H724" s="79"/>
      <c r="I724" s="99"/>
      <c r="J724" s="80"/>
      <c r="K724" s="203"/>
      <c r="L724" s="206"/>
      <c r="M724" s="177" t="str">
        <f t="shared" si="50"/>
        <v/>
      </c>
      <c r="P724" s="236"/>
    </row>
    <row r="725" spans="1:16" ht="41.1" hidden="1" customHeight="1" x14ac:dyDescent="0.3">
      <c r="A725" s="53">
        <v>454</v>
      </c>
      <c r="B725" s="77"/>
      <c r="C725" s="78"/>
      <c r="D725" s="79"/>
      <c r="E725" s="79"/>
      <c r="F725" s="79"/>
      <c r="G725" s="79"/>
      <c r="H725" s="79"/>
      <c r="I725" s="99"/>
      <c r="J725" s="80"/>
      <c r="K725" s="203"/>
      <c r="L725" s="206"/>
      <c r="M725" s="177" t="str">
        <f t="shared" si="50"/>
        <v/>
      </c>
      <c r="P725" s="236"/>
    </row>
    <row r="726" spans="1:16" ht="41.1" hidden="1" customHeight="1" x14ac:dyDescent="0.3">
      <c r="A726" s="53">
        <v>455</v>
      </c>
      <c r="B726" s="77"/>
      <c r="C726" s="78"/>
      <c r="D726" s="79"/>
      <c r="E726" s="79"/>
      <c r="F726" s="79"/>
      <c r="G726" s="79"/>
      <c r="H726" s="79"/>
      <c r="I726" s="99"/>
      <c r="J726" s="80"/>
      <c r="K726" s="203"/>
      <c r="L726" s="206"/>
      <c r="M726" s="177" t="str">
        <f t="shared" si="50"/>
        <v/>
      </c>
      <c r="P726" s="236"/>
    </row>
    <row r="727" spans="1:16" ht="41.1" hidden="1" customHeight="1" x14ac:dyDescent="0.3">
      <c r="A727" s="53">
        <v>456</v>
      </c>
      <c r="B727" s="77"/>
      <c r="C727" s="78"/>
      <c r="D727" s="79"/>
      <c r="E727" s="79"/>
      <c r="F727" s="79"/>
      <c r="G727" s="79"/>
      <c r="H727" s="79"/>
      <c r="I727" s="99"/>
      <c r="J727" s="80"/>
      <c r="K727" s="203"/>
      <c r="L727" s="206"/>
      <c r="M727" s="177" t="str">
        <f t="shared" si="50"/>
        <v/>
      </c>
      <c r="P727" s="236"/>
    </row>
    <row r="728" spans="1:16" ht="41.1" hidden="1" customHeight="1" x14ac:dyDescent="0.3">
      <c r="A728" s="53">
        <v>457</v>
      </c>
      <c r="B728" s="77"/>
      <c r="C728" s="78"/>
      <c r="D728" s="79"/>
      <c r="E728" s="79"/>
      <c r="F728" s="79"/>
      <c r="G728" s="79"/>
      <c r="H728" s="79"/>
      <c r="I728" s="99"/>
      <c r="J728" s="80"/>
      <c r="K728" s="203"/>
      <c r="L728" s="206"/>
      <c r="M728" s="177" t="str">
        <f t="shared" si="50"/>
        <v/>
      </c>
      <c r="P728" s="236"/>
    </row>
    <row r="729" spans="1:16" ht="41.1" hidden="1" customHeight="1" x14ac:dyDescent="0.3">
      <c r="A729" s="53">
        <v>458</v>
      </c>
      <c r="B729" s="77"/>
      <c r="C729" s="78"/>
      <c r="D729" s="79"/>
      <c r="E729" s="79"/>
      <c r="F729" s="79"/>
      <c r="G729" s="79"/>
      <c r="H729" s="79"/>
      <c r="I729" s="99"/>
      <c r="J729" s="80"/>
      <c r="K729" s="203"/>
      <c r="L729" s="206"/>
      <c r="M729" s="177" t="str">
        <f t="shared" si="50"/>
        <v/>
      </c>
      <c r="P729" s="236"/>
    </row>
    <row r="730" spans="1:16" ht="41.1" hidden="1" customHeight="1" x14ac:dyDescent="0.3">
      <c r="A730" s="53">
        <v>459</v>
      </c>
      <c r="B730" s="77"/>
      <c r="C730" s="78"/>
      <c r="D730" s="79"/>
      <c r="E730" s="79"/>
      <c r="F730" s="79"/>
      <c r="G730" s="79"/>
      <c r="H730" s="79"/>
      <c r="I730" s="99"/>
      <c r="J730" s="80"/>
      <c r="K730" s="203"/>
      <c r="L730" s="206"/>
      <c r="M730" s="177" t="str">
        <f t="shared" si="50"/>
        <v/>
      </c>
      <c r="P730" s="236"/>
    </row>
    <row r="731" spans="1:16" ht="41.1" hidden="1" customHeight="1" thickBot="1" x14ac:dyDescent="0.35">
      <c r="A731" s="81">
        <v>460</v>
      </c>
      <c r="B731" s="221"/>
      <c r="C731" s="82"/>
      <c r="D731" s="83"/>
      <c r="E731" s="83"/>
      <c r="F731" s="83"/>
      <c r="G731" s="83"/>
      <c r="H731" s="83"/>
      <c r="I731" s="198"/>
      <c r="J731" s="84"/>
      <c r="K731" s="207"/>
      <c r="L731" s="208"/>
      <c r="M731" s="177" t="str">
        <f t="shared" si="50"/>
        <v/>
      </c>
      <c r="P731" s="236"/>
    </row>
    <row r="732" spans="1:16" ht="23.95" hidden="1" customHeight="1" thickBot="1" x14ac:dyDescent="0.35">
      <c r="J732" s="88" t="s">
        <v>51</v>
      </c>
      <c r="K732" s="218">
        <f>SUM(K712:K731)+K700</f>
        <v>0</v>
      </c>
      <c r="L732" s="218">
        <f>SUM(L712:L731)+L700</f>
        <v>0</v>
      </c>
      <c r="N732" s="118">
        <f>IF(COUNTA(B712:H730)&gt;0,1,0)</f>
        <v>0</v>
      </c>
    </row>
    <row r="733" spans="1:16" hidden="1" x14ac:dyDescent="0.3">
      <c r="A733" s="51" t="s">
        <v>92</v>
      </c>
    </row>
    <row r="734" spans="1:16" hidden="1" x14ac:dyDescent="0.3"/>
    <row r="735" spans="1:16" hidden="1" x14ac:dyDescent="0.3">
      <c r="B735" s="51" t="s">
        <v>46</v>
      </c>
      <c r="D735" s="51" t="s">
        <v>47</v>
      </c>
      <c r="E735" s="51" t="s">
        <v>48</v>
      </c>
      <c r="F735" s="51" t="s">
        <v>50</v>
      </c>
    </row>
    <row r="736" spans="1:16" hidden="1" x14ac:dyDescent="0.3">
      <c r="E736" s="51" t="s">
        <v>49</v>
      </c>
    </row>
    <row r="737" spans="1:16" hidden="1" x14ac:dyDescent="0.3">
      <c r="A737" s="454" t="s">
        <v>97</v>
      </c>
      <c r="B737" s="454"/>
      <c r="C737" s="454"/>
      <c r="D737" s="454"/>
      <c r="E737" s="454"/>
      <c r="F737" s="454"/>
      <c r="G737" s="454"/>
      <c r="H737" s="454"/>
      <c r="I737" s="454"/>
      <c r="J737" s="454"/>
      <c r="K737" s="454"/>
      <c r="L737" s="454"/>
    </row>
    <row r="738" spans="1:16" hidden="1" x14ac:dyDescent="0.3">
      <c r="A738" s="372" t="str">
        <f>IF(Yil&gt;0,CONCATENATE(Yil," yılına aittir."),"")</f>
        <v/>
      </c>
      <c r="B738" s="372"/>
      <c r="C738" s="372"/>
      <c r="D738" s="372"/>
      <c r="E738" s="372"/>
      <c r="F738" s="372"/>
      <c r="G738" s="372"/>
      <c r="H738" s="372"/>
      <c r="I738" s="372"/>
      <c r="J738" s="372"/>
      <c r="K738" s="372"/>
      <c r="L738" s="372"/>
    </row>
    <row r="739" spans="1:16" ht="16" hidden="1" customHeight="1" thickBot="1" x14ac:dyDescent="0.35">
      <c r="A739" s="455" t="s">
        <v>98</v>
      </c>
      <c r="B739" s="455"/>
      <c r="C739" s="455"/>
      <c r="D739" s="455"/>
      <c r="E739" s="455"/>
      <c r="F739" s="455"/>
      <c r="G739" s="455"/>
      <c r="H739" s="455"/>
      <c r="I739" s="455"/>
      <c r="J739" s="455"/>
      <c r="K739" s="455"/>
      <c r="L739" s="455"/>
    </row>
    <row r="740" spans="1:16" ht="31.6" hidden="1" customHeight="1" thickBot="1" x14ac:dyDescent="0.35">
      <c r="A740" s="456" t="s">
        <v>1</v>
      </c>
      <c r="B740" s="457"/>
      <c r="C740" s="444" t="str">
        <f>IF(ProjeNo&gt;0,ProjeNo,"")</f>
        <v/>
      </c>
      <c r="D740" s="445"/>
      <c r="E740" s="445"/>
      <c r="F740" s="445"/>
      <c r="G740" s="445"/>
      <c r="H740" s="445"/>
      <c r="I740" s="445"/>
      <c r="J740" s="445"/>
      <c r="K740" s="445"/>
      <c r="L740" s="446"/>
    </row>
    <row r="741" spans="1:16" ht="31.6" hidden="1" customHeight="1" thickBot="1" x14ac:dyDescent="0.35">
      <c r="A741" s="458" t="s">
        <v>12</v>
      </c>
      <c r="B741" s="459"/>
      <c r="C741" s="447" t="str">
        <f>IF(ProjeAdi&gt;0,ProjeAdi,"")</f>
        <v/>
      </c>
      <c r="D741" s="448"/>
      <c r="E741" s="448"/>
      <c r="F741" s="448"/>
      <c r="G741" s="448"/>
      <c r="H741" s="448"/>
      <c r="I741" s="448"/>
      <c r="J741" s="448"/>
      <c r="K741" s="448"/>
      <c r="L741" s="449"/>
    </row>
    <row r="742" spans="1:16" s="72" customFormat="1" ht="37.049999999999997" hidden="1" customHeight="1" thickBot="1" x14ac:dyDescent="0.35">
      <c r="A742" s="442" t="s">
        <v>7</v>
      </c>
      <c r="B742" s="442" t="s">
        <v>141</v>
      </c>
      <c r="C742" s="442" t="s">
        <v>157</v>
      </c>
      <c r="D742" s="442" t="s">
        <v>8</v>
      </c>
      <c r="E742" s="442" t="s">
        <v>180</v>
      </c>
      <c r="F742" s="442" t="s">
        <v>103</v>
      </c>
      <c r="G742" s="442" t="s">
        <v>104</v>
      </c>
      <c r="H742" s="442" t="s">
        <v>181</v>
      </c>
      <c r="I742" s="450" t="s">
        <v>99</v>
      </c>
      <c r="J742" s="452" t="s">
        <v>100</v>
      </c>
      <c r="K742" s="102" t="s">
        <v>101</v>
      </c>
      <c r="L742" s="102" t="s">
        <v>101</v>
      </c>
      <c r="M742" s="17"/>
      <c r="P742" s="235"/>
    </row>
    <row r="743" spans="1:16" ht="18" hidden="1" customHeight="1" thickBot="1" x14ac:dyDescent="0.35">
      <c r="A743" s="443"/>
      <c r="B743" s="443"/>
      <c r="C743" s="443"/>
      <c r="D743" s="443"/>
      <c r="E743" s="443"/>
      <c r="F743" s="443"/>
      <c r="G743" s="443"/>
      <c r="H743" s="443"/>
      <c r="I743" s="451"/>
      <c r="J743" s="453"/>
      <c r="K743" s="102" t="s">
        <v>102</v>
      </c>
      <c r="L743" s="102" t="s">
        <v>105</v>
      </c>
    </row>
    <row r="744" spans="1:16" ht="41.1" hidden="1" customHeight="1" x14ac:dyDescent="0.3">
      <c r="A744" s="52">
        <v>461</v>
      </c>
      <c r="B744" s="73"/>
      <c r="C744" s="74"/>
      <c r="D744" s="75"/>
      <c r="E744" s="75"/>
      <c r="F744" s="75"/>
      <c r="G744" s="75"/>
      <c r="H744" s="75"/>
      <c r="I744" s="197"/>
      <c r="J744" s="76"/>
      <c r="K744" s="204"/>
      <c r="L744" s="205"/>
      <c r="M744" s="177" t="str">
        <f>IF(AND(K744&gt;0,L744=""),"KDV Dahil Tutar Yazılmalıdır.","")</f>
        <v/>
      </c>
    </row>
    <row r="745" spans="1:16" ht="41.1" hidden="1" customHeight="1" x14ac:dyDescent="0.3">
      <c r="A745" s="53">
        <v>462</v>
      </c>
      <c r="B745" s="77"/>
      <c r="C745" s="78"/>
      <c r="D745" s="79"/>
      <c r="E745" s="79"/>
      <c r="F745" s="79"/>
      <c r="G745" s="79"/>
      <c r="H745" s="79"/>
      <c r="I745" s="99"/>
      <c r="J745" s="80"/>
      <c r="K745" s="203"/>
      <c r="L745" s="206"/>
      <c r="M745" s="177" t="str">
        <f t="shared" ref="M745:M753" si="51">IF(AND(K745&gt;0,L745=""),"KDV Dahil Tutar Yazılmalıdır.","")</f>
        <v/>
      </c>
      <c r="P745" s="236"/>
    </row>
    <row r="746" spans="1:16" ht="41.1" hidden="1" customHeight="1" x14ac:dyDescent="0.3">
      <c r="A746" s="53">
        <v>463</v>
      </c>
      <c r="B746" s="77"/>
      <c r="C746" s="78"/>
      <c r="D746" s="79"/>
      <c r="E746" s="79"/>
      <c r="F746" s="79"/>
      <c r="G746" s="79"/>
      <c r="H746" s="79"/>
      <c r="I746" s="99"/>
      <c r="J746" s="80"/>
      <c r="K746" s="203"/>
      <c r="L746" s="206"/>
      <c r="M746" s="177" t="str">
        <f t="shared" si="51"/>
        <v/>
      </c>
      <c r="P746" s="236"/>
    </row>
    <row r="747" spans="1:16" ht="41.1" hidden="1" customHeight="1" x14ac:dyDescent="0.3">
      <c r="A747" s="53">
        <v>464</v>
      </c>
      <c r="B747" s="77"/>
      <c r="C747" s="78"/>
      <c r="D747" s="79"/>
      <c r="E747" s="79"/>
      <c r="F747" s="79"/>
      <c r="G747" s="79"/>
      <c r="H747" s="79"/>
      <c r="I747" s="99"/>
      <c r="J747" s="80"/>
      <c r="K747" s="203"/>
      <c r="L747" s="206"/>
      <c r="M747" s="177" t="str">
        <f t="shared" si="51"/>
        <v/>
      </c>
      <c r="P747" s="236"/>
    </row>
    <row r="748" spans="1:16" ht="41.1" hidden="1" customHeight="1" x14ac:dyDescent="0.3">
      <c r="A748" s="53">
        <v>465</v>
      </c>
      <c r="B748" s="77"/>
      <c r="C748" s="78"/>
      <c r="D748" s="79"/>
      <c r="E748" s="79"/>
      <c r="F748" s="79"/>
      <c r="G748" s="79"/>
      <c r="H748" s="79"/>
      <c r="I748" s="99"/>
      <c r="J748" s="80"/>
      <c r="K748" s="203"/>
      <c r="L748" s="206"/>
      <c r="M748" s="177" t="str">
        <f t="shared" si="51"/>
        <v/>
      </c>
      <c r="P748" s="236"/>
    </row>
    <row r="749" spans="1:16" ht="41.1" hidden="1" customHeight="1" x14ac:dyDescent="0.3">
      <c r="A749" s="53">
        <v>466</v>
      </c>
      <c r="B749" s="77"/>
      <c r="C749" s="78"/>
      <c r="D749" s="79"/>
      <c r="E749" s="79"/>
      <c r="F749" s="79"/>
      <c r="G749" s="79"/>
      <c r="H749" s="79"/>
      <c r="I749" s="99"/>
      <c r="J749" s="80"/>
      <c r="K749" s="203"/>
      <c r="L749" s="206"/>
      <c r="M749" s="177" t="str">
        <f t="shared" si="51"/>
        <v/>
      </c>
      <c r="P749" s="236"/>
    </row>
    <row r="750" spans="1:16" ht="41.1" hidden="1" customHeight="1" x14ac:dyDescent="0.3">
      <c r="A750" s="53">
        <v>467</v>
      </c>
      <c r="B750" s="77"/>
      <c r="C750" s="78"/>
      <c r="D750" s="79"/>
      <c r="E750" s="79"/>
      <c r="F750" s="79"/>
      <c r="G750" s="79"/>
      <c r="H750" s="79"/>
      <c r="I750" s="99"/>
      <c r="J750" s="80"/>
      <c r="K750" s="203"/>
      <c r="L750" s="206"/>
      <c r="M750" s="177" t="str">
        <f t="shared" si="51"/>
        <v/>
      </c>
      <c r="P750" s="236"/>
    </row>
    <row r="751" spans="1:16" ht="41.1" hidden="1" customHeight="1" x14ac:dyDescent="0.3">
      <c r="A751" s="53">
        <v>468</v>
      </c>
      <c r="B751" s="77"/>
      <c r="C751" s="78"/>
      <c r="D751" s="79"/>
      <c r="E751" s="79"/>
      <c r="F751" s="79"/>
      <c r="G751" s="79"/>
      <c r="H751" s="79"/>
      <c r="I751" s="99"/>
      <c r="J751" s="80"/>
      <c r="K751" s="203"/>
      <c r="L751" s="206"/>
      <c r="M751" s="177" t="str">
        <f t="shared" si="51"/>
        <v/>
      </c>
      <c r="P751" s="236"/>
    </row>
    <row r="752" spans="1:16" ht="41.1" hidden="1" customHeight="1" x14ac:dyDescent="0.3">
      <c r="A752" s="53">
        <v>469</v>
      </c>
      <c r="B752" s="77"/>
      <c r="C752" s="78"/>
      <c r="D752" s="79"/>
      <c r="E752" s="79"/>
      <c r="F752" s="79"/>
      <c r="G752" s="79"/>
      <c r="H752" s="79"/>
      <c r="I752" s="99"/>
      <c r="J752" s="80"/>
      <c r="K752" s="203"/>
      <c r="L752" s="206"/>
      <c r="M752" s="177" t="str">
        <f t="shared" si="51"/>
        <v/>
      </c>
      <c r="P752" s="236"/>
    </row>
    <row r="753" spans="1:16" ht="41.1" hidden="1" customHeight="1" x14ac:dyDescent="0.3">
      <c r="A753" s="53">
        <v>470</v>
      </c>
      <c r="B753" s="77"/>
      <c r="C753" s="78"/>
      <c r="D753" s="79"/>
      <c r="E753" s="79"/>
      <c r="F753" s="79"/>
      <c r="G753" s="79"/>
      <c r="H753" s="79"/>
      <c r="I753" s="99"/>
      <c r="J753" s="80"/>
      <c r="K753" s="203"/>
      <c r="L753" s="206"/>
      <c r="M753" s="177" t="str">
        <f t="shared" si="51"/>
        <v/>
      </c>
      <c r="P753" s="236"/>
    </row>
    <row r="754" spans="1:16" ht="41.1" hidden="1" customHeight="1" x14ac:dyDescent="0.3">
      <c r="A754" s="53">
        <v>471</v>
      </c>
      <c r="B754" s="77"/>
      <c r="C754" s="78"/>
      <c r="D754" s="79"/>
      <c r="E754" s="79"/>
      <c r="F754" s="79"/>
      <c r="G754" s="79"/>
      <c r="H754" s="79"/>
      <c r="I754" s="99"/>
      <c r="J754" s="80"/>
      <c r="K754" s="203"/>
      <c r="L754" s="206"/>
      <c r="M754" s="177" t="str">
        <f>IF(AND(K754&gt;0,L754=""),"KDV Dahil Tutar Yazılmalıdır.","")</f>
        <v/>
      </c>
    </row>
    <row r="755" spans="1:16" ht="41.1" hidden="1" customHeight="1" x14ac:dyDescent="0.3">
      <c r="A755" s="53">
        <v>472</v>
      </c>
      <c r="B755" s="77"/>
      <c r="C755" s="78"/>
      <c r="D755" s="79"/>
      <c r="E755" s="79"/>
      <c r="F755" s="79"/>
      <c r="G755" s="79"/>
      <c r="H755" s="79"/>
      <c r="I755" s="99"/>
      <c r="J755" s="80"/>
      <c r="K755" s="203"/>
      <c r="L755" s="206"/>
      <c r="M755" s="177" t="str">
        <f t="shared" ref="M755:M763" si="52">IF(AND(K755&gt;0,L755=""),"KDV Dahil Tutar Yazılmalıdır.","")</f>
        <v/>
      </c>
      <c r="P755" s="236"/>
    </row>
    <row r="756" spans="1:16" ht="41.1" hidden="1" customHeight="1" x14ac:dyDescent="0.3">
      <c r="A756" s="53">
        <v>473</v>
      </c>
      <c r="B756" s="77"/>
      <c r="C756" s="78"/>
      <c r="D756" s="79"/>
      <c r="E756" s="79"/>
      <c r="F756" s="79"/>
      <c r="G756" s="79"/>
      <c r="H756" s="79"/>
      <c r="I756" s="99"/>
      <c r="J756" s="80"/>
      <c r="K756" s="203"/>
      <c r="L756" s="206"/>
      <c r="M756" s="177" t="str">
        <f t="shared" si="52"/>
        <v/>
      </c>
      <c r="P756" s="236"/>
    </row>
    <row r="757" spans="1:16" ht="41.1" hidden="1" customHeight="1" x14ac:dyDescent="0.3">
      <c r="A757" s="53">
        <v>474</v>
      </c>
      <c r="B757" s="77"/>
      <c r="C757" s="78"/>
      <c r="D757" s="79"/>
      <c r="E757" s="79"/>
      <c r="F757" s="79"/>
      <c r="G757" s="79"/>
      <c r="H757" s="79"/>
      <c r="I757" s="99"/>
      <c r="J757" s="80"/>
      <c r="K757" s="203"/>
      <c r="L757" s="206"/>
      <c r="M757" s="177" t="str">
        <f t="shared" si="52"/>
        <v/>
      </c>
      <c r="P757" s="236"/>
    </row>
    <row r="758" spans="1:16" ht="41.1" hidden="1" customHeight="1" x14ac:dyDescent="0.3">
      <c r="A758" s="53">
        <v>475</v>
      </c>
      <c r="B758" s="77"/>
      <c r="C758" s="78"/>
      <c r="D758" s="79"/>
      <c r="E758" s="79"/>
      <c r="F758" s="79"/>
      <c r="G758" s="79"/>
      <c r="H758" s="79"/>
      <c r="I758" s="99"/>
      <c r="J758" s="80"/>
      <c r="K758" s="203"/>
      <c r="L758" s="206"/>
      <c r="M758" s="177" t="str">
        <f t="shared" si="52"/>
        <v/>
      </c>
      <c r="P758" s="236"/>
    </row>
    <row r="759" spans="1:16" ht="41.1" hidden="1" customHeight="1" x14ac:dyDescent="0.3">
      <c r="A759" s="53">
        <v>476</v>
      </c>
      <c r="B759" s="77"/>
      <c r="C759" s="78"/>
      <c r="D759" s="79"/>
      <c r="E759" s="79"/>
      <c r="F759" s="79"/>
      <c r="G759" s="79"/>
      <c r="H759" s="79"/>
      <c r="I759" s="99"/>
      <c r="J759" s="80"/>
      <c r="K759" s="203"/>
      <c r="L759" s="206"/>
      <c r="M759" s="177" t="str">
        <f t="shared" si="52"/>
        <v/>
      </c>
      <c r="P759" s="236"/>
    </row>
    <row r="760" spans="1:16" ht="41.1" hidden="1" customHeight="1" x14ac:dyDescent="0.3">
      <c r="A760" s="53">
        <v>477</v>
      </c>
      <c r="B760" s="77"/>
      <c r="C760" s="78"/>
      <c r="D760" s="79"/>
      <c r="E760" s="79"/>
      <c r="F760" s="79"/>
      <c r="G760" s="79"/>
      <c r="H760" s="79"/>
      <c r="I760" s="99"/>
      <c r="J760" s="80"/>
      <c r="K760" s="203"/>
      <c r="L760" s="206"/>
      <c r="M760" s="177" t="str">
        <f t="shared" si="52"/>
        <v/>
      </c>
      <c r="P760" s="236"/>
    </row>
    <row r="761" spans="1:16" ht="41.1" hidden="1" customHeight="1" x14ac:dyDescent="0.3">
      <c r="A761" s="53">
        <v>478</v>
      </c>
      <c r="B761" s="77"/>
      <c r="C761" s="78"/>
      <c r="D761" s="79"/>
      <c r="E761" s="79"/>
      <c r="F761" s="79"/>
      <c r="G761" s="79"/>
      <c r="H761" s="79"/>
      <c r="I761" s="99"/>
      <c r="J761" s="80"/>
      <c r="K761" s="203"/>
      <c r="L761" s="206"/>
      <c r="M761" s="177" t="str">
        <f t="shared" si="52"/>
        <v/>
      </c>
      <c r="P761" s="236"/>
    </row>
    <row r="762" spans="1:16" ht="41.1" hidden="1" customHeight="1" x14ac:dyDescent="0.3">
      <c r="A762" s="53">
        <v>479</v>
      </c>
      <c r="B762" s="77"/>
      <c r="C762" s="78"/>
      <c r="D762" s="79"/>
      <c r="E762" s="79"/>
      <c r="F762" s="79"/>
      <c r="G762" s="79"/>
      <c r="H762" s="79"/>
      <c r="I762" s="99"/>
      <c r="J762" s="80"/>
      <c r="K762" s="203"/>
      <c r="L762" s="206"/>
      <c r="M762" s="177" t="str">
        <f t="shared" si="52"/>
        <v/>
      </c>
      <c r="P762" s="236"/>
    </row>
    <row r="763" spans="1:16" ht="41.1" hidden="1" customHeight="1" thickBot="1" x14ac:dyDescent="0.35">
      <c r="A763" s="81">
        <v>480</v>
      </c>
      <c r="B763" s="221"/>
      <c r="C763" s="82"/>
      <c r="D763" s="83"/>
      <c r="E763" s="83"/>
      <c r="F763" s="83"/>
      <c r="G763" s="83"/>
      <c r="H763" s="83"/>
      <c r="I763" s="198"/>
      <c r="J763" s="84"/>
      <c r="K763" s="207"/>
      <c r="L763" s="208"/>
      <c r="M763" s="177" t="str">
        <f t="shared" si="52"/>
        <v/>
      </c>
      <c r="P763" s="236"/>
    </row>
    <row r="764" spans="1:16" ht="23.95" hidden="1" customHeight="1" thickBot="1" x14ac:dyDescent="0.35">
      <c r="J764" s="88" t="s">
        <v>51</v>
      </c>
      <c r="K764" s="218">
        <f>SUM(K744:K763)+K732</f>
        <v>0</v>
      </c>
      <c r="L764" s="218">
        <f>SUM(L744:L763)+L732</f>
        <v>0</v>
      </c>
      <c r="N764" s="118">
        <f>IF(COUNTA(B744:H762)&gt;0,1,0)</f>
        <v>0</v>
      </c>
    </row>
    <row r="765" spans="1:16" hidden="1" x14ac:dyDescent="0.3">
      <c r="A765" s="51" t="s">
        <v>92</v>
      </c>
    </row>
    <row r="766" spans="1:16" hidden="1" x14ac:dyDescent="0.3"/>
    <row r="767" spans="1:16" hidden="1" x14ac:dyDescent="0.3">
      <c r="B767" s="51" t="s">
        <v>46</v>
      </c>
      <c r="D767" s="51" t="s">
        <v>47</v>
      </c>
      <c r="E767" s="51" t="s">
        <v>48</v>
      </c>
      <c r="F767" s="51" t="s">
        <v>50</v>
      </c>
    </row>
    <row r="768" spans="1:16" hidden="1" x14ac:dyDescent="0.3">
      <c r="E768" s="51" t="s">
        <v>49</v>
      </c>
    </row>
    <row r="769" spans="1:16" hidden="1" x14ac:dyDescent="0.3">
      <c r="A769" s="454" t="s">
        <v>97</v>
      </c>
      <c r="B769" s="454"/>
      <c r="C769" s="454"/>
      <c r="D769" s="454"/>
      <c r="E769" s="454"/>
      <c r="F769" s="454"/>
      <c r="G769" s="454"/>
      <c r="H769" s="454"/>
      <c r="I769" s="454"/>
      <c r="J769" s="454"/>
      <c r="K769" s="454"/>
      <c r="L769" s="454"/>
    </row>
    <row r="770" spans="1:16" hidden="1" x14ac:dyDescent="0.3">
      <c r="A770" s="372" t="str">
        <f>IF(Yil&gt;0,CONCATENATE(Yil," yılına aittir."),"")</f>
        <v/>
      </c>
      <c r="B770" s="372"/>
      <c r="C770" s="372"/>
      <c r="D770" s="372"/>
      <c r="E770" s="372"/>
      <c r="F770" s="372"/>
      <c r="G770" s="372"/>
      <c r="H770" s="372"/>
      <c r="I770" s="372"/>
      <c r="J770" s="372"/>
      <c r="K770" s="372"/>
      <c r="L770" s="372"/>
    </row>
    <row r="771" spans="1:16" ht="16" hidden="1" customHeight="1" thickBot="1" x14ac:dyDescent="0.35">
      <c r="A771" s="455" t="s">
        <v>98</v>
      </c>
      <c r="B771" s="455"/>
      <c r="C771" s="455"/>
      <c r="D771" s="455"/>
      <c r="E771" s="455"/>
      <c r="F771" s="455"/>
      <c r="G771" s="455"/>
      <c r="H771" s="455"/>
      <c r="I771" s="455"/>
      <c r="J771" s="455"/>
      <c r="K771" s="455"/>
      <c r="L771" s="455"/>
    </row>
    <row r="772" spans="1:16" ht="31.6" hidden="1" customHeight="1" thickBot="1" x14ac:dyDescent="0.35">
      <c r="A772" s="456" t="s">
        <v>1</v>
      </c>
      <c r="B772" s="457"/>
      <c r="C772" s="444" t="str">
        <f>IF(ProjeNo&gt;0,ProjeNo,"")</f>
        <v/>
      </c>
      <c r="D772" s="445"/>
      <c r="E772" s="445"/>
      <c r="F772" s="445"/>
      <c r="G772" s="445"/>
      <c r="H772" s="445"/>
      <c r="I772" s="445"/>
      <c r="J772" s="445"/>
      <c r="K772" s="445"/>
      <c r="L772" s="446"/>
    </row>
    <row r="773" spans="1:16" ht="31.6" hidden="1" customHeight="1" thickBot="1" x14ac:dyDescent="0.35">
      <c r="A773" s="458" t="s">
        <v>12</v>
      </c>
      <c r="B773" s="459"/>
      <c r="C773" s="447" t="str">
        <f>IF(ProjeAdi&gt;0,ProjeAdi,"")</f>
        <v/>
      </c>
      <c r="D773" s="448"/>
      <c r="E773" s="448"/>
      <c r="F773" s="448"/>
      <c r="G773" s="448"/>
      <c r="H773" s="448"/>
      <c r="I773" s="448"/>
      <c r="J773" s="448"/>
      <c r="K773" s="448"/>
      <c r="L773" s="449"/>
    </row>
    <row r="774" spans="1:16" s="72" customFormat="1" ht="37.049999999999997" hidden="1" customHeight="1" thickBot="1" x14ac:dyDescent="0.35">
      <c r="A774" s="442" t="s">
        <v>7</v>
      </c>
      <c r="B774" s="442" t="s">
        <v>141</v>
      </c>
      <c r="C774" s="442" t="s">
        <v>157</v>
      </c>
      <c r="D774" s="442" t="s">
        <v>8</v>
      </c>
      <c r="E774" s="442" t="s">
        <v>180</v>
      </c>
      <c r="F774" s="442" t="s">
        <v>103</v>
      </c>
      <c r="G774" s="442" t="s">
        <v>104</v>
      </c>
      <c r="H774" s="442" t="s">
        <v>181</v>
      </c>
      <c r="I774" s="450" t="s">
        <v>99</v>
      </c>
      <c r="J774" s="452" t="s">
        <v>100</v>
      </c>
      <c r="K774" s="102" t="s">
        <v>101</v>
      </c>
      <c r="L774" s="102" t="s">
        <v>101</v>
      </c>
      <c r="M774" s="17"/>
      <c r="P774" s="235"/>
    </row>
    <row r="775" spans="1:16" ht="18" hidden="1" customHeight="1" thickBot="1" x14ac:dyDescent="0.35">
      <c r="A775" s="443"/>
      <c r="B775" s="443"/>
      <c r="C775" s="443"/>
      <c r="D775" s="443"/>
      <c r="E775" s="443"/>
      <c r="F775" s="443"/>
      <c r="G775" s="443"/>
      <c r="H775" s="443"/>
      <c r="I775" s="451"/>
      <c r="J775" s="453"/>
      <c r="K775" s="102" t="s">
        <v>102</v>
      </c>
      <c r="L775" s="102" t="s">
        <v>105</v>
      </c>
    </row>
    <row r="776" spans="1:16" ht="41.1" hidden="1" customHeight="1" x14ac:dyDescent="0.3">
      <c r="A776" s="52">
        <v>481</v>
      </c>
      <c r="B776" s="73"/>
      <c r="C776" s="74"/>
      <c r="D776" s="75"/>
      <c r="E776" s="75"/>
      <c r="F776" s="75"/>
      <c r="G776" s="75"/>
      <c r="H776" s="75"/>
      <c r="I776" s="197"/>
      <c r="J776" s="76"/>
      <c r="K776" s="204"/>
      <c r="L776" s="205"/>
      <c r="M776" s="177" t="str">
        <f>IF(AND(K776&gt;0,L776=""),"KDV Dahil Tutar Yazılmalıdır.","")</f>
        <v/>
      </c>
    </row>
    <row r="777" spans="1:16" ht="41.1" hidden="1" customHeight="1" x14ac:dyDescent="0.3">
      <c r="A777" s="53">
        <v>482</v>
      </c>
      <c r="B777" s="77"/>
      <c r="C777" s="78"/>
      <c r="D777" s="79"/>
      <c r="E777" s="79"/>
      <c r="F777" s="79"/>
      <c r="G777" s="79"/>
      <c r="H777" s="79"/>
      <c r="I777" s="99"/>
      <c r="J777" s="80"/>
      <c r="K777" s="203"/>
      <c r="L777" s="206"/>
      <c r="M777" s="177" t="str">
        <f t="shared" ref="M777:M785" si="53">IF(AND(K777&gt;0,L777=""),"KDV Dahil Tutar Yazılmalıdır.","")</f>
        <v/>
      </c>
      <c r="P777" s="236"/>
    </row>
    <row r="778" spans="1:16" ht="41.1" hidden="1" customHeight="1" x14ac:dyDescent="0.3">
      <c r="A778" s="53">
        <v>483</v>
      </c>
      <c r="B778" s="77"/>
      <c r="C778" s="78"/>
      <c r="D778" s="79"/>
      <c r="E778" s="79"/>
      <c r="F778" s="79"/>
      <c r="G778" s="79"/>
      <c r="H778" s="79"/>
      <c r="I778" s="99"/>
      <c r="J778" s="80"/>
      <c r="K778" s="203"/>
      <c r="L778" s="206"/>
      <c r="M778" s="177" t="str">
        <f t="shared" si="53"/>
        <v/>
      </c>
      <c r="P778" s="236"/>
    </row>
    <row r="779" spans="1:16" ht="41.1" hidden="1" customHeight="1" x14ac:dyDescent="0.3">
      <c r="A779" s="53">
        <v>484</v>
      </c>
      <c r="B779" s="77"/>
      <c r="C779" s="78"/>
      <c r="D779" s="79"/>
      <c r="E779" s="79"/>
      <c r="F779" s="79"/>
      <c r="G779" s="79"/>
      <c r="H779" s="79"/>
      <c r="I779" s="99"/>
      <c r="J779" s="80"/>
      <c r="K779" s="203"/>
      <c r="L779" s="206"/>
      <c r="M779" s="177" t="str">
        <f t="shared" si="53"/>
        <v/>
      </c>
      <c r="P779" s="236"/>
    </row>
    <row r="780" spans="1:16" ht="41.1" hidden="1" customHeight="1" x14ac:dyDescent="0.3">
      <c r="A780" s="53">
        <v>485</v>
      </c>
      <c r="B780" s="77"/>
      <c r="C780" s="78"/>
      <c r="D780" s="79"/>
      <c r="E780" s="79"/>
      <c r="F780" s="79"/>
      <c r="G780" s="79"/>
      <c r="H780" s="79"/>
      <c r="I780" s="99"/>
      <c r="J780" s="80"/>
      <c r="K780" s="203"/>
      <c r="L780" s="206"/>
      <c r="M780" s="177" t="str">
        <f t="shared" si="53"/>
        <v/>
      </c>
      <c r="P780" s="236"/>
    </row>
    <row r="781" spans="1:16" ht="41.1" hidden="1" customHeight="1" x14ac:dyDescent="0.3">
      <c r="A781" s="53">
        <v>486</v>
      </c>
      <c r="B781" s="77"/>
      <c r="C781" s="78"/>
      <c r="D781" s="79"/>
      <c r="E781" s="79"/>
      <c r="F781" s="79"/>
      <c r="G781" s="79"/>
      <c r="H781" s="79"/>
      <c r="I781" s="99"/>
      <c r="J781" s="80"/>
      <c r="K781" s="203"/>
      <c r="L781" s="206"/>
      <c r="M781" s="177" t="str">
        <f t="shared" si="53"/>
        <v/>
      </c>
      <c r="P781" s="236"/>
    </row>
    <row r="782" spans="1:16" ht="41.1" hidden="1" customHeight="1" x14ac:dyDescent="0.3">
      <c r="A782" s="53">
        <v>487</v>
      </c>
      <c r="B782" s="77"/>
      <c r="C782" s="78"/>
      <c r="D782" s="79"/>
      <c r="E782" s="79"/>
      <c r="F782" s="79"/>
      <c r="G782" s="79"/>
      <c r="H782" s="79"/>
      <c r="I782" s="99"/>
      <c r="J782" s="80"/>
      <c r="K782" s="203"/>
      <c r="L782" s="206"/>
      <c r="M782" s="177" t="str">
        <f t="shared" si="53"/>
        <v/>
      </c>
      <c r="P782" s="236"/>
    </row>
    <row r="783" spans="1:16" ht="41.1" hidden="1" customHeight="1" x14ac:dyDescent="0.3">
      <c r="A783" s="53">
        <v>488</v>
      </c>
      <c r="B783" s="77"/>
      <c r="C783" s="78"/>
      <c r="D783" s="79"/>
      <c r="E783" s="79"/>
      <c r="F783" s="79"/>
      <c r="G783" s="79"/>
      <c r="H783" s="79"/>
      <c r="I783" s="99"/>
      <c r="J783" s="80"/>
      <c r="K783" s="203"/>
      <c r="L783" s="206"/>
      <c r="M783" s="177" t="str">
        <f t="shared" si="53"/>
        <v/>
      </c>
      <c r="P783" s="236"/>
    </row>
    <row r="784" spans="1:16" ht="41.1" hidden="1" customHeight="1" x14ac:dyDescent="0.3">
      <c r="A784" s="53">
        <v>489</v>
      </c>
      <c r="B784" s="77"/>
      <c r="C784" s="78"/>
      <c r="D784" s="79"/>
      <c r="E784" s="79"/>
      <c r="F784" s="79"/>
      <c r="G784" s="79"/>
      <c r="H784" s="79"/>
      <c r="I784" s="99"/>
      <c r="J784" s="80"/>
      <c r="K784" s="203"/>
      <c r="L784" s="206"/>
      <c r="M784" s="177" t="str">
        <f t="shared" si="53"/>
        <v/>
      </c>
      <c r="P784" s="236"/>
    </row>
    <row r="785" spans="1:16" ht="41.1" hidden="1" customHeight="1" x14ac:dyDescent="0.3">
      <c r="A785" s="53">
        <v>490</v>
      </c>
      <c r="B785" s="77"/>
      <c r="C785" s="78"/>
      <c r="D785" s="79"/>
      <c r="E785" s="79"/>
      <c r="F785" s="79"/>
      <c r="G785" s="79"/>
      <c r="H785" s="79"/>
      <c r="I785" s="99"/>
      <c r="J785" s="80"/>
      <c r="K785" s="203"/>
      <c r="L785" s="206"/>
      <c r="M785" s="177" t="str">
        <f t="shared" si="53"/>
        <v/>
      </c>
      <c r="P785" s="236"/>
    </row>
    <row r="786" spans="1:16" ht="41.1" hidden="1" customHeight="1" x14ac:dyDescent="0.3">
      <c r="A786" s="53">
        <v>491</v>
      </c>
      <c r="B786" s="77"/>
      <c r="C786" s="78"/>
      <c r="D786" s="79"/>
      <c r="E786" s="79"/>
      <c r="F786" s="79"/>
      <c r="G786" s="79"/>
      <c r="H786" s="79"/>
      <c r="I786" s="99"/>
      <c r="J786" s="80"/>
      <c r="K786" s="203"/>
      <c r="L786" s="206"/>
      <c r="M786" s="177" t="str">
        <f>IF(AND(K786&gt;0,L786=""),"KDV Dahil Tutar Yazılmalıdır.","")</f>
        <v/>
      </c>
    </row>
    <row r="787" spans="1:16" ht="41.1" hidden="1" customHeight="1" x14ac:dyDescent="0.3">
      <c r="A787" s="53">
        <v>492</v>
      </c>
      <c r="B787" s="77"/>
      <c r="C787" s="78"/>
      <c r="D787" s="79"/>
      <c r="E787" s="79"/>
      <c r="F787" s="79"/>
      <c r="G787" s="79"/>
      <c r="H787" s="79"/>
      <c r="I787" s="99"/>
      <c r="J787" s="80"/>
      <c r="K787" s="203"/>
      <c r="L787" s="206"/>
      <c r="M787" s="177" t="str">
        <f t="shared" ref="M787:M795" si="54">IF(AND(K787&gt;0,L787=""),"KDV Dahil Tutar Yazılmalıdır.","")</f>
        <v/>
      </c>
      <c r="P787" s="236"/>
    </row>
    <row r="788" spans="1:16" ht="41.1" hidden="1" customHeight="1" x14ac:dyDescent="0.3">
      <c r="A788" s="53">
        <v>493</v>
      </c>
      <c r="B788" s="77"/>
      <c r="C788" s="78"/>
      <c r="D788" s="79"/>
      <c r="E788" s="79"/>
      <c r="F788" s="79"/>
      <c r="G788" s="79"/>
      <c r="H788" s="79"/>
      <c r="I788" s="99"/>
      <c r="J788" s="80"/>
      <c r="K788" s="203"/>
      <c r="L788" s="206"/>
      <c r="M788" s="177" t="str">
        <f t="shared" si="54"/>
        <v/>
      </c>
      <c r="P788" s="236"/>
    </row>
    <row r="789" spans="1:16" ht="41.1" hidden="1" customHeight="1" x14ac:dyDescent="0.3">
      <c r="A789" s="53">
        <v>494</v>
      </c>
      <c r="B789" s="77"/>
      <c r="C789" s="78"/>
      <c r="D789" s="79"/>
      <c r="E789" s="79"/>
      <c r="F789" s="79"/>
      <c r="G789" s="79"/>
      <c r="H789" s="79"/>
      <c r="I789" s="99"/>
      <c r="J789" s="80"/>
      <c r="K789" s="203"/>
      <c r="L789" s="206"/>
      <c r="M789" s="177" t="str">
        <f t="shared" si="54"/>
        <v/>
      </c>
      <c r="P789" s="236"/>
    </row>
    <row r="790" spans="1:16" ht="41.1" hidden="1" customHeight="1" x14ac:dyDescent="0.3">
      <c r="A790" s="53">
        <v>495</v>
      </c>
      <c r="B790" s="77"/>
      <c r="C790" s="78"/>
      <c r="D790" s="79"/>
      <c r="E790" s="79"/>
      <c r="F790" s="79"/>
      <c r="G790" s="79"/>
      <c r="H790" s="79"/>
      <c r="I790" s="99"/>
      <c r="J790" s="80"/>
      <c r="K790" s="203"/>
      <c r="L790" s="206"/>
      <c r="M790" s="177" t="str">
        <f t="shared" si="54"/>
        <v/>
      </c>
      <c r="P790" s="236"/>
    </row>
    <row r="791" spans="1:16" ht="41.1" hidden="1" customHeight="1" x14ac:dyDescent="0.3">
      <c r="A791" s="53">
        <v>496</v>
      </c>
      <c r="B791" s="77"/>
      <c r="C791" s="78"/>
      <c r="D791" s="79"/>
      <c r="E791" s="79"/>
      <c r="F791" s="79"/>
      <c r="G791" s="79"/>
      <c r="H791" s="79"/>
      <c r="I791" s="99"/>
      <c r="J791" s="80"/>
      <c r="K791" s="203"/>
      <c r="L791" s="206"/>
      <c r="M791" s="177" t="str">
        <f t="shared" si="54"/>
        <v/>
      </c>
      <c r="P791" s="236"/>
    </row>
    <row r="792" spans="1:16" ht="41.1" hidden="1" customHeight="1" x14ac:dyDescent="0.3">
      <c r="A792" s="53">
        <v>497</v>
      </c>
      <c r="B792" s="77"/>
      <c r="C792" s="78"/>
      <c r="D792" s="79"/>
      <c r="E792" s="79"/>
      <c r="F792" s="79"/>
      <c r="G792" s="79"/>
      <c r="H792" s="79"/>
      <c r="I792" s="99"/>
      <c r="J792" s="80"/>
      <c r="K792" s="203"/>
      <c r="L792" s="206"/>
      <c r="M792" s="177" t="str">
        <f t="shared" si="54"/>
        <v/>
      </c>
      <c r="P792" s="236"/>
    </row>
    <row r="793" spans="1:16" ht="41.1" hidden="1" customHeight="1" x14ac:dyDescent="0.3">
      <c r="A793" s="53">
        <v>498</v>
      </c>
      <c r="B793" s="77"/>
      <c r="C793" s="78"/>
      <c r="D793" s="79"/>
      <c r="E793" s="79"/>
      <c r="F793" s="79"/>
      <c r="G793" s="79"/>
      <c r="H793" s="79"/>
      <c r="I793" s="99"/>
      <c r="J793" s="80"/>
      <c r="K793" s="203"/>
      <c r="L793" s="206"/>
      <c r="M793" s="177" t="str">
        <f t="shared" si="54"/>
        <v/>
      </c>
      <c r="P793" s="236"/>
    </row>
    <row r="794" spans="1:16" ht="41.1" hidden="1" customHeight="1" x14ac:dyDescent="0.3">
      <c r="A794" s="53">
        <v>499</v>
      </c>
      <c r="B794" s="77"/>
      <c r="C794" s="78"/>
      <c r="D794" s="79"/>
      <c r="E794" s="79"/>
      <c r="F794" s="79"/>
      <c r="G794" s="79"/>
      <c r="H794" s="79"/>
      <c r="I794" s="99"/>
      <c r="J794" s="80"/>
      <c r="K794" s="203"/>
      <c r="L794" s="206"/>
      <c r="M794" s="177" t="str">
        <f t="shared" si="54"/>
        <v/>
      </c>
      <c r="P794" s="236"/>
    </row>
    <row r="795" spans="1:16" ht="41.1" hidden="1" customHeight="1" thickBot="1" x14ac:dyDescent="0.35">
      <c r="A795" s="81">
        <v>500</v>
      </c>
      <c r="B795" s="221"/>
      <c r="C795" s="82"/>
      <c r="D795" s="83"/>
      <c r="E795" s="83"/>
      <c r="F795" s="83"/>
      <c r="G795" s="83"/>
      <c r="H795" s="83"/>
      <c r="I795" s="198"/>
      <c r="J795" s="84"/>
      <c r="K795" s="207"/>
      <c r="L795" s="208"/>
      <c r="M795" s="177" t="str">
        <f t="shared" si="54"/>
        <v/>
      </c>
      <c r="P795" s="236"/>
    </row>
    <row r="796" spans="1:16" ht="23.95" hidden="1" customHeight="1" thickBot="1" x14ac:dyDescent="0.35">
      <c r="J796" s="88" t="s">
        <v>51</v>
      </c>
      <c r="K796" s="218">
        <f>SUM(K776:K795)+K764</f>
        <v>0</v>
      </c>
      <c r="L796" s="218">
        <f>SUM(L776:L795)+L764</f>
        <v>0</v>
      </c>
      <c r="N796" s="118">
        <f>IF(COUNTA(B776:H794)&gt;0,1,0)</f>
        <v>0</v>
      </c>
    </row>
    <row r="797" spans="1:16" hidden="1" x14ac:dyDescent="0.3">
      <c r="A797" s="51" t="s">
        <v>92</v>
      </c>
    </row>
    <row r="798" spans="1:16" hidden="1" x14ac:dyDescent="0.3"/>
    <row r="799" spans="1:16" hidden="1" x14ac:dyDescent="0.3">
      <c r="B799" s="51" t="s">
        <v>46</v>
      </c>
      <c r="D799" s="51" t="s">
        <v>47</v>
      </c>
      <c r="E799" s="51" t="s">
        <v>48</v>
      </c>
      <c r="F799" s="51" t="s">
        <v>50</v>
      </c>
    </row>
    <row r="800" spans="1:16" hidden="1" x14ac:dyDescent="0.3">
      <c r="E800" s="51" t="s">
        <v>49</v>
      </c>
    </row>
    <row r="801" hidden="1" x14ac:dyDescent="0.3"/>
  </sheetData>
  <sheetProtection algorithmName="SHA-512" hashValue="jxyXTaO7hFSXF8B+WKLm/7AEAdN4ftJceaLLsZPGzgyXL5i2AE5rZEkKF1vj4iA3ZIolxQL7493OAuMqhVjfXw==" saltValue="0fE3TNzNhScMKzxSIMkDjg==" spinCount="100000" sheet="1" objects="1" scenarios="1"/>
  <mergeCells count="430">
    <mergeCell ref="C453:L453"/>
    <mergeCell ref="A454:A455"/>
    <mergeCell ref="B454:B455"/>
    <mergeCell ref="C454:C455"/>
    <mergeCell ref="D454:D455"/>
    <mergeCell ref="E454:E455"/>
    <mergeCell ref="F454:F455"/>
    <mergeCell ref="G454:G455"/>
    <mergeCell ref="I454:I455"/>
    <mergeCell ref="J454:J455"/>
    <mergeCell ref="D390:D391"/>
    <mergeCell ref="E390:E391"/>
    <mergeCell ref="F390:F391"/>
    <mergeCell ref="D32:E32"/>
    <mergeCell ref="D64:E64"/>
    <mergeCell ref="D96:E96"/>
    <mergeCell ref="D128:E128"/>
    <mergeCell ref="D160:E160"/>
    <mergeCell ref="A481:L481"/>
    <mergeCell ref="G422:G423"/>
    <mergeCell ref="I422:I423"/>
    <mergeCell ref="G390:G391"/>
    <mergeCell ref="I390:I391"/>
    <mergeCell ref="J390:J391"/>
    <mergeCell ref="A417:L417"/>
    <mergeCell ref="A418:L418"/>
    <mergeCell ref="A419:L419"/>
    <mergeCell ref="A420:B420"/>
    <mergeCell ref="A421:B421"/>
    <mergeCell ref="A449:L449"/>
    <mergeCell ref="A450:L450"/>
    <mergeCell ref="A451:L451"/>
    <mergeCell ref="A452:B452"/>
    <mergeCell ref="C452:L452"/>
    <mergeCell ref="J422:J423"/>
    <mergeCell ref="A422:A423"/>
    <mergeCell ref="B422:B423"/>
    <mergeCell ref="C422:C423"/>
    <mergeCell ref="D422:D423"/>
    <mergeCell ref="D486:D487"/>
    <mergeCell ref="E486:E487"/>
    <mergeCell ref="F486:F487"/>
    <mergeCell ref="G486:G487"/>
    <mergeCell ref="I486:I487"/>
    <mergeCell ref="J486:J487"/>
    <mergeCell ref="C485:L485"/>
    <mergeCell ref="H486:H487"/>
    <mergeCell ref="A453:B453"/>
    <mergeCell ref="A485:B485"/>
    <mergeCell ref="A486:A487"/>
    <mergeCell ref="B486:B487"/>
    <mergeCell ref="C486:C487"/>
    <mergeCell ref="E422:E423"/>
    <mergeCell ref="F422:F423"/>
    <mergeCell ref="A482:L482"/>
    <mergeCell ref="A483:L483"/>
    <mergeCell ref="A484:B484"/>
    <mergeCell ref="C484:L484"/>
    <mergeCell ref="A1:L1"/>
    <mergeCell ref="A2:L2"/>
    <mergeCell ref="J6:J7"/>
    <mergeCell ref="A4:B4"/>
    <mergeCell ref="A5:B5"/>
    <mergeCell ref="B6:B7"/>
    <mergeCell ref="D6:D7"/>
    <mergeCell ref="E6:E7"/>
    <mergeCell ref="F6:F7"/>
    <mergeCell ref="G6:G7"/>
    <mergeCell ref="I6:I7"/>
    <mergeCell ref="A6:A7"/>
    <mergeCell ref="C6:C7"/>
    <mergeCell ref="A3:L3"/>
    <mergeCell ref="C4:L4"/>
    <mergeCell ref="C5:L5"/>
    <mergeCell ref="H6:H7"/>
    <mergeCell ref="A65:L65"/>
    <mergeCell ref="A66:L66"/>
    <mergeCell ref="A67:L67"/>
    <mergeCell ref="A68:B68"/>
    <mergeCell ref="A35:L35"/>
    <mergeCell ref="A36:B36"/>
    <mergeCell ref="A37:B37"/>
    <mergeCell ref="A38:A39"/>
    <mergeCell ref="B38:B39"/>
    <mergeCell ref="C38:C39"/>
    <mergeCell ref="D38:D39"/>
    <mergeCell ref="E38:E39"/>
    <mergeCell ref="C36:L36"/>
    <mergeCell ref="C37:L37"/>
    <mergeCell ref="C68:L68"/>
    <mergeCell ref="H38:H39"/>
    <mergeCell ref="A97:L97"/>
    <mergeCell ref="A98:L98"/>
    <mergeCell ref="A99:L99"/>
    <mergeCell ref="A100:B100"/>
    <mergeCell ref="A69:B69"/>
    <mergeCell ref="A70:A71"/>
    <mergeCell ref="B70:B71"/>
    <mergeCell ref="C70:C71"/>
    <mergeCell ref="D70:D71"/>
    <mergeCell ref="E70:E71"/>
    <mergeCell ref="F70:F71"/>
    <mergeCell ref="G70:G71"/>
    <mergeCell ref="I70:I71"/>
    <mergeCell ref="J70:J71"/>
    <mergeCell ref="C69:L69"/>
    <mergeCell ref="C100:L100"/>
    <mergeCell ref="H70:H71"/>
    <mergeCell ref="A129:L129"/>
    <mergeCell ref="A130:L130"/>
    <mergeCell ref="A131:L131"/>
    <mergeCell ref="A132:B132"/>
    <mergeCell ref="A101:B101"/>
    <mergeCell ref="A102:A103"/>
    <mergeCell ref="B102:B103"/>
    <mergeCell ref="C102:C103"/>
    <mergeCell ref="D102:D103"/>
    <mergeCell ref="E102:E103"/>
    <mergeCell ref="F102:F103"/>
    <mergeCell ref="G102:G103"/>
    <mergeCell ref="I102:I103"/>
    <mergeCell ref="J102:J103"/>
    <mergeCell ref="C101:L101"/>
    <mergeCell ref="C132:L132"/>
    <mergeCell ref="H102:H103"/>
    <mergeCell ref="A161:L161"/>
    <mergeCell ref="A162:L162"/>
    <mergeCell ref="A163:L163"/>
    <mergeCell ref="A164:B164"/>
    <mergeCell ref="A133:B133"/>
    <mergeCell ref="A134:A135"/>
    <mergeCell ref="B134:B135"/>
    <mergeCell ref="C134:C135"/>
    <mergeCell ref="D134:D135"/>
    <mergeCell ref="E134:E135"/>
    <mergeCell ref="F134:F135"/>
    <mergeCell ref="G134:G135"/>
    <mergeCell ref="I134:I135"/>
    <mergeCell ref="J134:J135"/>
    <mergeCell ref="C133:L133"/>
    <mergeCell ref="C164:L164"/>
    <mergeCell ref="H134:H135"/>
    <mergeCell ref="A193:L193"/>
    <mergeCell ref="A194:L194"/>
    <mergeCell ref="A195:L195"/>
    <mergeCell ref="A196:B196"/>
    <mergeCell ref="A165:B165"/>
    <mergeCell ref="A166:A167"/>
    <mergeCell ref="B166:B167"/>
    <mergeCell ref="C166:C167"/>
    <mergeCell ref="D166:D167"/>
    <mergeCell ref="E166:E167"/>
    <mergeCell ref="F166:F167"/>
    <mergeCell ref="G166:G167"/>
    <mergeCell ref="I166:I167"/>
    <mergeCell ref="J166:J167"/>
    <mergeCell ref="C165:L165"/>
    <mergeCell ref="C196:L196"/>
    <mergeCell ref="H166:H167"/>
    <mergeCell ref="C229:L229"/>
    <mergeCell ref="C260:L260"/>
    <mergeCell ref="A225:L225"/>
    <mergeCell ref="A226:L226"/>
    <mergeCell ref="A227:L227"/>
    <mergeCell ref="A228:B228"/>
    <mergeCell ref="A197:B197"/>
    <mergeCell ref="A198:A199"/>
    <mergeCell ref="B198:B199"/>
    <mergeCell ref="C198:C199"/>
    <mergeCell ref="D198:D199"/>
    <mergeCell ref="E198:E199"/>
    <mergeCell ref="F198:F199"/>
    <mergeCell ref="G198:G199"/>
    <mergeCell ref="I198:I199"/>
    <mergeCell ref="J198:J199"/>
    <mergeCell ref="C197:L197"/>
    <mergeCell ref="C228:L228"/>
    <mergeCell ref="A229:B229"/>
    <mergeCell ref="A230:A231"/>
    <mergeCell ref="B230:B231"/>
    <mergeCell ref="C230:C231"/>
    <mergeCell ref="D230:D231"/>
    <mergeCell ref="E230:E231"/>
    <mergeCell ref="F230:F231"/>
    <mergeCell ref="G230:G231"/>
    <mergeCell ref="I262:I263"/>
    <mergeCell ref="J262:J263"/>
    <mergeCell ref="F294:F295"/>
    <mergeCell ref="G294:G295"/>
    <mergeCell ref="C261:L261"/>
    <mergeCell ref="C292:L292"/>
    <mergeCell ref="A257:L257"/>
    <mergeCell ref="A258:L258"/>
    <mergeCell ref="A259:L259"/>
    <mergeCell ref="A260:B260"/>
    <mergeCell ref="A261:B261"/>
    <mergeCell ref="A262:A263"/>
    <mergeCell ref="B262:B263"/>
    <mergeCell ref="C262:C263"/>
    <mergeCell ref="D262:D263"/>
    <mergeCell ref="E262:E263"/>
    <mergeCell ref="F262:F263"/>
    <mergeCell ref="I230:I231"/>
    <mergeCell ref="J230:J231"/>
    <mergeCell ref="G262:G263"/>
    <mergeCell ref="A289:L289"/>
    <mergeCell ref="A290:L290"/>
    <mergeCell ref="A358:A359"/>
    <mergeCell ref="B358:B359"/>
    <mergeCell ref="C358:C359"/>
    <mergeCell ref="D358:D359"/>
    <mergeCell ref="E358:E359"/>
    <mergeCell ref="F358:F359"/>
    <mergeCell ref="I294:I295"/>
    <mergeCell ref="C356:L356"/>
    <mergeCell ref="C357:L357"/>
    <mergeCell ref="A291:L291"/>
    <mergeCell ref="A292:B292"/>
    <mergeCell ref="B326:B327"/>
    <mergeCell ref="C326:C327"/>
    <mergeCell ref="D326:D327"/>
    <mergeCell ref="E326:E327"/>
    <mergeCell ref="F326:F327"/>
    <mergeCell ref="G326:G327"/>
    <mergeCell ref="I326:I327"/>
    <mergeCell ref="J326:J327"/>
    <mergeCell ref="C293:L293"/>
    <mergeCell ref="C324:L324"/>
    <mergeCell ref="C325:L325"/>
    <mergeCell ref="A33:L33"/>
    <mergeCell ref="A34:L34"/>
    <mergeCell ref="F38:F39"/>
    <mergeCell ref="G38:G39"/>
    <mergeCell ref="I38:I39"/>
    <mergeCell ref="J38:J39"/>
    <mergeCell ref="A357:B357"/>
    <mergeCell ref="A321:L321"/>
    <mergeCell ref="A322:L322"/>
    <mergeCell ref="A323:L323"/>
    <mergeCell ref="A324:B324"/>
    <mergeCell ref="A293:B293"/>
    <mergeCell ref="A294:A295"/>
    <mergeCell ref="B294:B295"/>
    <mergeCell ref="C294:C295"/>
    <mergeCell ref="D294:D295"/>
    <mergeCell ref="E294:E295"/>
    <mergeCell ref="A353:L353"/>
    <mergeCell ref="A354:L354"/>
    <mergeCell ref="A355:L355"/>
    <mergeCell ref="A356:B356"/>
    <mergeCell ref="A325:B325"/>
    <mergeCell ref="A326:A327"/>
    <mergeCell ref="J294:J295"/>
    <mergeCell ref="A513:L513"/>
    <mergeCell ref="A514:L514"/>
    <mergeCell ref="A515:L515"/>
    <mergeCell ref="A516:B516"/>
    <mergeCell ref="A517:B517"/>
    <mergeCell ref="A518:A519"/>
    <mergeCell ref="B518:B519"/>
    <mergeCell ref="C518:C519"/>
    <mergeCell ref="D518:D519"/>
    <mergeCell ref="E518:E519"/>
    <mergeCell ref="F518:F519"/>
    <mergeCell ref="G518:G519"/>
    <mergeCell ref="I518:I519"/>
    <mergeCell ref="J518:J519"/>
    <mergeCell ref="C516:L516"/>
    <mergeCell ref="C517:L517"/>
    <mergeCell ref="H518:H519"/>
    <mergeCell ref="A545:L545"/>
    <mergeCell ref="A546:L546"/>
    <mergeCell ref="A547:L547"/>
    <mergeCell ref="A548:B548"/>
    <mergeCell ref="A549:B549"/>
    <mergeCell ref="A550:A551"/>
    <mergeCell ref="B550:B551"/>
    <mergeCell ref="C550:C551"/>
    <mergeCell ref="D550:D551"/>
    <mergeCell ref="E550:E551"/>
    <mergeCell ref="F550:F551"/>
    <mergeCell ref="G550:G551"/>
    <mergeCell ref="I550:I551"/>
    <mergeCell ref="J550:J551"/>
    <mergeCell ref="C548:L548"/>
    <mergeCell ref="C549:L549"/>
    <mergeCell ref="H550:H551"/>
    <mergeCell ref="A577:L577"/>
    <mergeCell ref="A578:L578"/>
    <mergeCell ref="A579:L579"/>
    <mergeCell ref="A580:B580"/>
    <mergeCell ref="A581:B581"/>
    <mergeCell ref="A582:A583"/>
    <mergeCell ref="B582:B583"/>
    <mergeCell ref="C582:C583"/>
    <mergeCell ref="D582:D583"/>
    <mergeCell ref="E582:E583"/>
    <mergeCell ref="F582:F583"/>
    <mergeCell ref="G582:G583"/>
    <mergeCell ref="I582:I583"/>
    <mergeCell ref="J582:J583"/>
    <mergeCell ref="C580:L580"/>
    <mergeCell ref="C581:L581"/>
    <mergeCell ref="H582:H583"/>
    <mergeCell ref="A706:L706"/>
    <mergeCell ref="A707:L707"/>
    <mergeCell ref="A708:B708"/>
    <mergeCell ref="A709:B709"/>
    <mergeCell ref="A710:A711"/>
    <mergeCell ref="A609:L609"/>
    <mergeCell ref="A610:L610"/>
    <mergeCell ref="A611:L611"/>
    <mergeCell ref="A612:B612"/>
    <mergeCell ref="A613:B613"/>
    <mergeCell ref="A614:A615"/>
    <mergeCell ref="B614:B615"/>
    <mergeCell ref="C614:C615"/>
    <mergeCell ref="D614:D615"/>
    <mergeCell ref="E614:E615"/>
    <mergeCell ref="F614:F615"/>
    <mergeCell ref="G614:G615"/>
    <mergeCell ref="I614:I615"/>
    <mergeCell ref="J614:J615"/>
    <mergeCell ref="C612:L612"/>
    <mergeCell ref="C613:L613"/>
    <mergeCell ref="H614:H615"/>
    <mergeCell ref="A641:L641"/>
    <mergeCell ref="A642:L642"/>
    <mergeCell ref="A643:L643"/>
    <mergeCell ref="A644:B644"/>
    <mergeCell ref="A645:B645"/>
    <mergeCell ref="A646:A647"/>
    <mergeCell ref="B646:B647"/>
    <mergeCell ref="C646:C647"/>
    <mergeCell ref="D646:D647"/>
    <mergeCell ref="E646:E647"/>
    <mergeCell ref="F646:F647"/>
    <mergeCell ref="G646:G647"/>
    <mergeCell ref="I646:I647"/>
    <mergeCell ref="J646:J647"/>
    <mergeCell ref="C644:L644"/>
    <mergeCell ref="C645:L645"/>
    <mergeCell ref="H646:H647"/>
    <mergeCell ref="A742:A743"/>
    <mergeCell ref="B742:B743"/>
    <mergeCell ref="A673:L673"/>
    <mergeCell ref="A674:L674"/>
    <mergeCell ref="A675:L675"/>
    <mergeCell ref="A676:B676"/>
    <mergeCell ref="A677:B677"/>
    <mergeCell ref="A678:A679"/>
    <mergeCell ref="B678:B679"/>
    <mergeCell ref="C678:C679"/>
    <mergeCell ref="D678:D679"/>
    <mergeCell ref="E678:E679"/>
    <mergeCell ref="F678:F679"/>
    <mergeCell ref="G678:G679"/>
    <mergeCell ref="I678:I679"/>
    <mergeCell ref="J678:J679"/>
    <mergeCell ref="C676:L676"/>
    <mergeCell ref="C677:L677"/>
    <mergeCell ref="H678:H679"/>
    <mergeCell ref="C710:C711"/>
    <mergeCell ref="D710:D711"/>
    <mergeCell ref="E710:E711"/>
    <mergeCell ref="F710:F711"/>
    <mergeCell ref="A705:L705"/>
    <mergeCell ref="B710:B711"/>
    <mergeCell ref="A769:L769"/>
    <mergeCell ref="A770:L770"/>
    <mergeCell ref="G710:G711"/>
    <mergeCell ref="I710:I711"/>
    <mergeCell ref="J710:J711"/>
    <mergeCell ref="C708:L708"/>
    <mergeCell ref="C709:L709"/>
    <mergeCell ref="H710:H711"/>
    <mergeCell ref="C742:C743"/>
    <mergeCell ref="D742:D743"/>
    <mergeCell ref="E742:E743"/>
    <mergeCell ref="F742:F743"/>
    <mergeCell ref="G742:G743"/>
    <mergeCell ref="I742:I743"/>
    <mergeCell ref="A737:L737"/>
    <mergeCell ref="A738:L738"/>
    <mergeCell ref="A739:L739"/>
    <mergeCell ref="A740:B740"/>
    <mergeCell ref="J742:J743"/>
    <mergeCell ref="C740:L740"/>
    <mergeCell ref="C741:L741"/>
    <mergeCell ref="H742:H743"/>
    <mergeCell ref="A741:B741"/>
    <mergeCell ref="A771:L771"/>
    <mergeCell ref="A772:B772"/>
    <mergeCell ref="A773:B773"/>
    <mergeCell ref="A774:A775"/>
    <mergeCell ref="B774:B775"/>
    <mergeCell ref="C774:C775"/>
    <mergeCell ref="D774:D775"/>
    <mergeCell ref="E774:E775"/>
    <mergeCell ref="F774:F775"/>
    <mergeCell ref="G774:G775"/>
    <mergeCell ref="I774:I775"/>
    <mergeCell ref="J774:J775"/>
    <mergeCell ref="C772:L772"/>
    <mergeCell ref="C773:L773"/>
    <mergeCell ref="H774:H775"/>
    <mergeCell ref="H198:H199"/>
    <mergeCell ref="H230:H231"/>
    <mergeCell ref="H262:H263"/>
    <mergeCell ref="H294:H295"/>
    <mergeCell ref="H326:H327"/>
    <mergeCell ref="H358:H359"/>
    <mergeCell ref="H390:H391"/>
    <mergeCell ref="H422:H423"/>
    <mergeCell ref="H454:H455"/>
    <mergeCell ref="C388:L388"/>
    <mergeCell ref="C389:L389"/>
    <mergeCell ref="C420:L420"/>
    <mergeCell ref="C421:L421"/>
    <mergeCell ref="G358:G359"/>
    <mergeCell ref="I358:I359"/>
    <mergeCell ref="J358:J359"/>
    <mergeCell ref="A385:L385"/>
    <mergeCell ref="A386:L386"/>
    <mergeCell ref="A387:L387"/>
    <mergeCell ref="A388:B388"/>
    <mergeCell ref="A389:B389"/>
    <mergeCell ref="A390:A391"/>
    <mergeCell ref="B390:B391"/>
    <mergeCell ref="C390:C391"/>
  </mergeCells>
  <dataValidations xWindow="955" yWindow="467" count="4">
    <dataValidation type="list" allowBlank="1" showInputMessage="1" showErrorMessage="1" sqref="C328:C347 C40:C59 C72:C91 C104:C123 C136:C155 C168:C187 C200:C219 C232:C251 C264:C283 C296:C315 C8:C27 C360:C379 C392:C411 C424:C443 C456:C475 C488:C507 C520:C539 C552:C571 C584:C603 C616:C635 C648:C667 C680:C699 C712:C731 C744:C763 C776:C795" xr:uid="{00000000-0002-0000-1200-000000000000}">
      <formula1>Seyahat</formula1>
    </dataValidation>
    <dataValidation type="list" allowBlank="1" showInputMessage="1" showErrorMessage="1" prompt="Ulaşım (Uçak), Ulaşım (Tren) ve Ulaşım (Otobüs) olarak ayrı ayrı belirtilecektir." sqref="H8:H27 H40:H59 H72:H91 H104:H123 H136:H155 H168:H187 H200:H219 H232:H251 H264:H283 H296:H315 H328:H347 H360:H379 H392:H411 H424:H443 H456:H475 H488:H507 H520:H539 H552:H571 H584:H603 H616:H635 H648:H667 H680:H699 H712:H731 H744:H763 H776:H795" xr:uid="{00000000-0002-0000-1200-000001000000}">
      <formula1>"Otobüs,Tren,Uçak"</formula1>
    </dataValidation>
    <dataValidation type="date" allowBlank="1" showInputMessage="1" showErrorMessage="1" error="Mali Raporun ait olduğu yılın dışında bir tarih girdiniz. Lütfen bilgileri kontrol ediniz." prompt="Belge Tarihi, Mali Raporun ait olduğu yıl içerisinde olmalıdır." sqref="I8:I27 I40:I59 I72:I91 I104:I123 I136:I155" xr:uid="{00000000-0002-0000-1200-000002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K8:L27 K40:L59 K72:L91 K104:L123 K136:L155" xr:uid="{00000000-0002-0000-1200-000003000000}">
      <formula1>0</formula1>
      <formula2>$P8</formula2>
    </dataValidation>
  </dataValidations>
  <pageMargins left="0.59055118110236227" right="0.19685039370078741" top="0.74803149606299213" bottom="0.74803149606299213" header="0.31496062992125984" footer="0.31496062992125984"/>
  <pageSetup paperSize="9" scale="46" orientation="landscape" r:id="rId1"/>
  <rowBreaks count="24" manualBreakCount="24">
    <brk id="32" max="12" man="1"/>
    <brk id="64" max="12" man="1"/>
    <brk id="96" max="12" man="1"/>
    <brk id="128" max="12" man="1"/>
    <brk id="160" max="12" man="1"/>
    <brk id="192" max="12" man="1"/>
    <brk id="224" max="12" man="1"/>
    <brk id="256" max="12" man="1"/>
    <brk id="288" max="12" man="1"/>
    <brk id="320" max="12" man="1"/>
    <brk id="352" max="12" man="1"/>
    <brk id="384" max="12" man="1"/>
    <brk id="416" max="12" man="1"/>
    <brk id="448" max="12" man="1"/>
    <brk id="480" max="12" man="1"/>
    <brk id="512" max="12" man="1"/>
    <brk id="544" max="12" man="1"/>
    <brk id="576" max="12" man="1"/>
    <brk id="608" max="12" man="1"/>
    <brk id="640" max="12" man="1"/>
    <brk id="672" max="12" man="1"/>
    <brk id="704" max="12" man="1"/>
    <brk id="736" max="12" man="1"/>
    <brk id="768" max="12" man="1"/>
  </rowBreaks>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J55"/>
  <sheetViews>
    <sheetView zoomScale="80" zoomScaleNormal="80" workbookViewId="0">
      <selection activeCell="D19" sqref="D19:G26"/>
    </sheetView>
  </sheetViews>
  <sheetFormatPr defaultColWidth="9.125" defaultRowHeight="14.3" x14ac:dyDescent="0.25"/>
  <cols>
    <col min="1" max="1" width="42.125" style="19" customWidth="1"/>
    <col min="2" max="2" width="2.125" style="20" bestFit="1" customWidth="1"/>
    <col min="3" max="3" width="69.625" style="19" customWidth="1"/>
    <col min="4" max="16384" width="9.125" style="19"/>
  </cols>
  <sheetData>
    <row r="1" spans="1:3" ht="21.1" x14ac:dyDescent="0.25">
      <c r="A1" s="357" t="s">
        <v>14</v>
      </c>
      <c r="B1" s="357"/>
      <c r="C1" s="357"/>
    </row>
    <row r="2" spans="1:3" ht="21.1" x14ac:dyDescent="0.25">
      <c r="A2" s="357" t="s">
        <v>15</v>
      </c>
      <c r="B2" s="357"/>
      <c r="C2" s="357"/>
    </row>
    <row r="3" spans="1:3" ht="21.1" x14ac:dyDescent="0.25">
      <c r="A3" s="357" t="s">
        <v>16</v>
      </c>
      <c r="B3" s="357"/>
      <c r="C3" s="357"/>
    </row>
    <row r="4" spans="1:3" ht="21.1" x14ac:dyDescent="0.25">
      <c r="A4" s="357" t="s">
        <v>17</v>
      </c>
      <c r="B4" s="357"/>
      <c r="C4" s="357"/>
    </row>
    <row r="5" spans="1:3" ht="21.1" x14ac:dyDescent="0.25">
      <c r="A5" s="259"/>
    </row>
    <row r="6" spans="1:3" ht="21.1" x14ac:dyDescent="0.25">
      <c r="A6" s="259"/>
    </row>
    <row r="7" spans="1:3" ht="21.1" x14ac:dyDescent="0.25">
      <c r="A7" s="259"/>
    </row>
    <row r="8" spans="1:3" ht="21.1" x14ac:dyDescent="0.25">
      <c r="A8" s="259" t="s">
        <v>18</v>
      </c>
    </row>
    <row r="9" spans="1:3" ht="21.1" x14ac:dyDescent="0.25">
      <c r="A9" s="357" t="s">
        <v>159</v>
      </c>
      <c r="B9" s="357"/>
      <c r="C9" s="357"/>
    </row>
    <row r="10" spans="1:3" ht="28.55" x14ac:dyDescent="0.25">
      <c r="A10" s="356" t="s">
        <v>191</v>
      </c>
      <c r="B10" s="356"/>
      <c r="C10" s="356"/>
    </row>
    <row r="11" spans="1:3" ht="16.3" x14ac:dyDescent="0.25">
      <c r="A11" s="355" t="s">
        <v>160</v>
      </c>
      <c r="B11" s="355"/>
      <c r="C11" s="355"/>
    </row>
    <row r="12" spans="1:3" ht="15.8" x14ac:dyDescent="0.25">
      <c r="A12" s="260"/>
    </row>
    <row r="13" spans="1:3" ht="15.8" x14ac:dyDescent="0.25">
      <c r="A13" s="260"/>
    </row>
    <row r="14" spans="1:3" ht="15.8" x14ac:dyDescent="0.25">
      <c r="A14" s="260"/>
    </row>
    <row r="15" spans="1:3" ht="15.8" x14ac:dyDescent="0.25">
      <c r="A15" s="260"/>
    </row>
    <row r="16" spans="1:3" ht="18.7" x14ac:dyDescent="0.25">
      <c r="A16" s="361" t="str">
        <f>IF(Yil&gt;0,CONCATENATE(Yil," yılına aittir."),"")</f>
        <v/>
      </c>
      <c r="B16" s="361"/>
      <c r="C16" s="361"/>
    </row>
    <row r="17" spans="1:10" ht="18.7" x14ac:dyDescent="0.25">
      <c r="A17" s="261"/>
    </row>
    <row r="18" spans="1:10" ht="15.8" x14ac:dyDescent="0.25">
      <c r="A18" s="262"/>
    </row>
    <row r="19" spans="1:10" ht="30.1" customHeight="1" x14ac:dyDescent="0.3">
      <c r="A19" s="263" t="s">
        <v>19</v>
      </c>
      <c r="B19" s="263" t="s">
        <v>20</v>
      </c>
      <c r="C19" s="264" t="str">
        <f>IF(ProjeNo&gt;0,ProjeNo,"")</f>
        <v/>
      </c>
      <c r="D19" s="362" t="s">
        <v>199</v>
      </c>
      <c r="E19" s="362"/>
      <c r="F19" s="362"/>
      <c r="G19" s="362"/>
      <c r="H19" s="326"/>
      <c r="I19" s="326"/>
      <c r="J19" s="326"/>
    </row>
    <row r="20" spans="1:10" ht="30.1" customHeight="1" x14ac:dyDescent="0.3">
      <c r="A20" s="263" t="s">
        <v>21</v>
      </c>
      <c r="B20" s="263" t="s">
        <v>20</v>
      </c>
      <c r="C20" s="263"/>
      <c r="D20" s="362"/>
      <c r="E20" s="362"/>
      <c r="F20" s="362"/>
      <c r="G20" s="362"/>
      <c r="H20" s="326"/>
      <c r="I20" s="326"/>
      <c r="J20" s="326"/>
    </row>
    <row r="21" spans="1:10" ht="57.75" customHeight="1" x14ac:dyDescent="0.3">
      <c r="A21" s="263" t="s">
        <v>22</v>
      </c>
      <c r="B21" s="263" t="s">
        <v>20</v>
      </c>
      <c r="C21" s="265"/>
      <c r="D21" s="362"/>
      <c r="E21" s="362"/>
      <c r="F21" s="362"/>
      <c r="G21" s="362"/>
      <c r="H21" s="326"/>
      <c r="I21" s="326"/>
      <c r="J21" s="326"/>
    </row>
    <row r="22" spans="1:10" ht="57.75" customHeight="1" x14ac:dyDescent="0.3">
      <c r="A22" s="263" t="s">
        <v>23</v>
      </c>
      <c r="B22" s="263" t="s">
        <v>20</v>
      </c>
      <c r="C22" s="265"/>
      <c r="D22" s="362"/>
      <c r="E22" s="362"/>
      <c r="F22" s="362"/>
      <c r="G22" s="362"/>
      <c r="H22" s="326"/>
      <c r="I22" s="326"/>
      <c r="J22" s="326"/>
    </row>
    <row r="23" spans="1:10" ht="30.1" customHeight="1" x14ac:dyDescent="0.3">
      <c r="A23" s="263" t="s">
        <v>24</v>
      </c>
      <c r="B23" s="263" t="s">
        <v>20</v>
      </c>
      <c r="C23" s="263"/>
      <c r="D23" s="362"/>
      <c r="E23" s="362"/>
      <c r="F23" s="362"/>
      <c r="G23" s="362"/>
      <c r="H23" s="326"/>
      <c r="I23" s="326"/>
      <c r="J23" s="326"/>
    </row>
    <row r="24" spans="1:10" ht="30.1" customHeight="1" x14ac:dyDescent="0.3">
      <c r="A24" s="263" t="s">
        <v>25</v>
      </c>
      <c r="B24" s="263" t="s">
        <v>20</v>
      </c>
      <c r="C24" s="263"/>
      <c r="D24" s="362"/>
      <c r="E24" s="362"/>
      <c r="F24" s="362"/>
      <c r="G24" s="362"/>
      <c r="H24" s="326"/>
      <c r="I24" s="326"/>
      <c r="J24" s="326"/>
    </row>
    <row r="25" spans="1:10" ht="30.1" customHeight="1" x14ac:dyDescent="0.3">
      <c r="A25" s="209" t="s">
        <v>26</v>
      </c>
      <c r="B25" s="224" t="s">
        <v>20</v>
      </c>
      <c r="C25" s="266" t="str">
        <f>IF('Proje ve Personel Bilgileri'!C6&gt;0,'Proje ve Personel Bilgileri'!C6,"")</f>
        <v/>
      </c>
      <c r="D25" s="362"/>
      <c r="E25" s="362"/>
      <c r="F25" s="362"/>
      <c r="G25" s="362"/>
      <c r="H25" s="326"/>
      <c r="I25" s="326"/>
      <c r="J25" s="326"/>
    </row>
    <row r="26" spans="1:10" ht="30.1" customHeight="1" x14ac:dyDescent="0.3">
      <c r="A26" s="209" t="s">
        <v>27</v>
      </c>
      <c r="B26" s="224" t="s">
        <v>20</v>
      </c>
      <c r="C26" s="267" t="str">
        <f>IF('Proje ve Personel Bilgileri'!C7,'Proje ve Personel Bilgileri'!C7,"")</f>
        <v/>
      </c>
      <c r="D26" s="362"/>
      <c r="E26" s="362"/>
      <c r="F26" s="362"/>
      <c r="G26" s="362"/>
      <c r="H26" s="326"/>
      <c r="I26" s="326"/>
      <c r="J26" s="326"/>
    </row>
    <row r="27" spans="1:10" ht="19.05" x14ac:dyDescent="0.25">
      <c r="A27" s="269"/>
    </row>
    <row r="28" spans="1:10" ht="19.05" x14ac:dyDescent="0.25">
      <c r="A28" s="269"/>
    </row>
    <row r="29" spans="1:10" ht="19.05" x14ac:dyDescent="0.25">
      <c r="A29" s="269"/>
    </row>
    <row r="30" spans="1:10" ht="19.05" x14ac:dyDescent="0.25">
      <c r="A30" s="269"/>
    </row>
    <row r="31" spans="1:10" ht="19.05" x14ac:dyDescent="0.25">
      <c r="A31" s="269"/>
    </row>
    <row r="32" spans="1:10" ht="19.05" x14ac:dyDescent="0.25">
      <c r="A32" s="269"/>
    </row>
    <row r="33" spans="1:3" ht="19.05" x14ac:dyDescent="0.25">
      <c r="A33" s="269"/>
    </row>
    <row r="34" spans="1:3" ht="16.3" x14ac:dyDescent="0.25">
      <c r="A34" s="268"/>
    </row>
    <row r="35" spans="1:3" ht="19.05" x14ac:dyDescent="0.25">
      <c r="A35" s="269"/>
    </row>
    <row r="36" spans="1:3" ht="19.05" x14ac:dyDescent="0.25">
      <c r="A36" s="269"/>
    </row>
    <row r="37" spans="1:3" ht="19.05" x14ac:dyDescent="0.25">
      <c r="A37" s="269"/>
    </row>
    <row r="38" spans="1:3" ht="19.05" x14ac:dyDescent="0.25">
      <c r="A38" s="358" t="s">
        <v>14</v>
      </c>
      <c r="B38" s="358"/>
      <c r="C38" s="358"/>
    </row>
    <row r="39" spans="1:3" ht="19.05" x14ac:dyDescent="0.35">
      <c r="A39" s="359">
        <v>44197</v>
      </c>
      <c r="B39" s="359"/>
      <c r="C39" s="359"/>
    </row>
    <row r="43" spans="1:3" ht="21.1" x14ac:dyDescent="0.25">
      <c r="A43" s="270" t="s">
        <v>28</v>
      </c>
    </row>
    <row r="44" spans="1:3" ht="16.3" x14ac:dyDescent="0.25">
      <c r="A44" s="271"/>
    </row>
    <row r="45" spans="1:3" ht="19.05" x14ac:dyDescent="0.35">
      <c r="A45" s="273" t="s">
        <v>29</v>
      </c>
      <c r="B45" s="274"/>
      <c r="C45" s="275"/>
    </row>
    <row r="46" spans="1:3" ht="19.05" x14ac:dyDescent="0.35">
      <c r="A46" s="273" t="s">
        <v>30</v>
      </c>
      <c r="B46" s="274"/>
      <c r="C46" s="275"/>
    </row>
    <row r="47" spans="1:3" ht="19.05" x14ac:dyDescent="0.35">
      <c r="A47" s="273" t="s">
        <v>31</v>
      </c>
      <c r="B47" s="274"/>
      <c r="C47" s="275"/>
    </row>
    <row r="48" spans="1:3" ht="19.05" x14ac:dyDescent="0.35">
      <c r="A48" s="273" t="s">
        <v>32</v>
      </c>
      <c r="B48" s="274"/>
      <c r="C48" s="275"/>
    </row>
    <row r="49" spans="1:3" ht="19.05" x14ac:dyDescent="0.25">
      <c r="A49" s="360" t="s">
        <v>33</v>
      </c>
      <c r="B49" s="360"/>
      <c r="C49" s="360"/>
    </row>
    <row r="50" spans="1:3" ht="19.05" x14ac:dyDescent="0.35">
      <c r="A50" s="273" t="s">
        <v>34</v>
      </c>
      <c r="B50" s="274"/>
      <c r="C50" s="275"/>
    </row>
    <row r="51" spans="1:3" ht="19.05" x14ac:dyDescent="0.35">
      <c r="A51" s="273" t="s">
        <v>35</v>
      </c>
      <c r="B51" s="274"/>
      <c r="C51" s="275"/>
    </row>
    <row r="52" spans="1:3" ht="19.05" x14ac:dyDescent="0.35">
      <c r="A52" s="273" t="s">
        <v>161</v>
      </c>
      <c r="B52" s="274"/>
      <c r="C52" s="275"/>
    </row>
    <row r="53" spans="1:3" ht="19.05" x14ac:dyDescent="0.35">
      <c r="A53" s="273" t="s">
        <v>162</v>
      </c>
      <c r="B53" s="274"/>
      <c r="C53" s="275"/>
    </row>
    <row r="54" spans="1:3" ht="17" x14ac:dyDescent="0.25">
      <c r="A54" s="272"/>
    </row>
    <row r="55" spans="1:3" ht="17" x14ac:dyDescent="0.25">
      <c r="A55" s="272"/>
    </row>
  </sheetData>
  <sheetProtection algorithmName="SHA-512" hashValue="/x027DJ2Op5qqsaobzG/qbbkjt+AaAMlq6blzemn+uAuUgcZ8tSU6VXxWMHr9QFqX5NCzF60dgCFdAfIR5/L7w==" saltValue="yGh1TcqbUOK6QMuWt4h4TA==" spinCount="100000" sheet="1" objects="1" scenarios="1"/>
  <mergeCells count="12">
    <mergeCell ref="A38:C38"/>
    <mergeCell ref="A39:C39"/>
    <mergeCell ref="A49:C49"/>
    <mergeCell ref="A16:C16"/>
    <mergeCell ref="D19:G26"/>
    <mergeCell ref="A11:C11"/>
    <mergeCell ref="A10:C10"/>
    <mergeCell ref="A1:C1"/>
    <mergeCell ref="A2:C2"/>
    <mergeCell ref="A3:C3"/>
    <mergeCell ref="A4:C4"/>
    <mergeCell ref="A9:C9"/>
  </mergeCells>
  <conditionalFormatting sqref="C19:C26">
    <cfRule type="expression" dxfId="0" priority="1">
      <formula>$C19=""</formula>
    </cfRule>
  </conditionalFormatting>
  <pageMargins left="0.70866141732283472" right="0.70866141732283472" top="0.74803149606299213" bottom="0.74803149606299213" header="0.31496062992125984" footer="0.31496062992125984"/>
  <pageSetup paperSize="9" scale="70" orientation="portrait" r:id="rId1"/>
  <rowBreaks count="1" manualBreakCount="1">
    <brk id="41" max="2"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5"/>
  <dimension ref="A1:P65"/>
  <sheetViews>
    <sheetView zoomScale="80" zoomScaleNormal="80" workbookViewId="0">
      <selection activeCell="B8" sqref="B8"/>
    </sheetView>
  </sheetViews>
  <sheetFormatPr defaultColWidth="9.125" defaultRowHeight="16.3" x14ac:dyDescent="0.3"/>
  <cols>
    <col min="1" max="1" width="7.125" style="51" customWidth="1"/>
    <col min="2" max="2" width="14.375" style="51" customWidth="1"/>
    <col min="3" max="3" width="43.875" style="51" bestFit="1" customWidth="1"/>
    <col min="4" max="4" width="53.125" style="51" customWidth="1"/>
    <col min="5" max="5" width="8.125" style="51" customWidth="1"/>
    <col min="6" max="6" width="16.75" style="51" customWidth="1"/>
    <col min="7" max="7" width="25.75" style="51" customWidth="1"/>
    <col min="8" max="9" width="16.75" style="51" customWidth="1"/>
    <col min="10" max="10" width="29.25" style="51" bestFit="1" customWidth="1"/>
    <col min="11" max="11" width="21.375" style="51" hidden="1" customWidth="1"/>
    <col min="12" max="12" width="9.125" style="51"/>
    <col min="13" max="13" width="18.125" style="51" bestFit="1" customWidth="1"/>
    <col min="14" max="15" width="9.125" style="51"/>
    <col min="17" max="16384" width="9.125" style="51"/>
  </cols>
  <sheetData>
    <row r="1" spans="1:12" x14ac:dyDescent="0.3">
      <c r="A1" s="454" t="s">
        <v>106</v>
      </c>
      <c r="B1" s="454"/>
      <c r="C1" s="454"/>
      <c r="D1" s="454"/>
      <c r="E1" s="454"/>
      <c r="F1" s="454"/>
      <c r="G1" s="454"/>
      <c r="H1" s="454"/>
      <c r="I1" s="454"/>
      <c r="J1" s="16"/>
    </row>
    <row r="2" spans="1:12" x14ac:dyDescent="0.3">
      <c r="A2" s="372" t="str">
        <f>IF(Yil&gt;0,CONCATENATE(Yil," yılına aittir."),"")</f>
        <v/>
      </c>
      <c r="B2" s="372"/>
      <c r="C2" s="372"/>
      <c r="D2" s="372"/>
      <c r="E2" s="372"/>
      <c r="F2" s="372"/>
      <c r="G2" s="372"/>
      <c r="H2" s="372"/>
      <c r="I2" s="372"/>
      <c r="J2" s="16"/>
    </row>
    <row r="3" spans="1:12" ht="16" customHeight="1" thickBot="1" x14ac:dyDescent="0.35">
      <c r="A3" s="455" t="s">
        <v>107</v>
      </c>
      <c r="B3" s="455"/>
      <c r="C3" s="455"/>
      <c r="D3" s="455"/>
      <c r="E3" s="455"/>
      <c r="F3" s="455"/>
      <c r="G3" s="455"/>
      <c r="H3" s="455"/>
      <c r="I3" s="455"/>
      <c r="J3" s="16"/>
    </row>
    <row r="4" spans="1:12" ht="31.6" customHeight="1" thickBot="1" x14ac:dyDescent="0.35">
      <c r="A4" s="461" t="s">
        <v>1</v>
      </c>
      <c r="B4" s="462"/>
      <c r="C4" s="463" t="str">
        <f>IF(ProjeNo&gt;0,ProjeNo,"")</f>
        <v/>
      </c>
      <c r="D4" s="464"/>
      <c r="E4" s="464"/>
      <c r="F4" s="464"/>
      <c r="G4" s="464"/>
      <c r="H4" s="464"/>
      <c r="I4" s="465"/>
      <c r="J4" s="16"/>
    </row>
    <row r="5" spans="1:12" ht="31.6" customHeight="1" thickBot="1" x14ac:dyDescent="0.35">
      <c r="A5" s="461" t="s">
        <v>12</v>
      </c>
      <c r="B5" s="462"/>
      <c r="C5" s="466" t="str">
        <f>IF(ProjeAdi&gt;0,ProjeAdi,"")</f>
        <v/>
      </c>
      <c r="D5" s="467"/>
      <c r="E5" s="467"/>
      <c r="F5" s="467"/>
      <c r="G5" s="467"/>
      <c r="H5" s="467"/>
      <c r="I5" s="468"/>
      <c r="J5" s="16"/>
    </row>
    <row r="6" spans="1:12" s="72" customFormat="1" ht="37.049999999999997" customHeight="1" thickBot="1" x14ac:dyDescent="0.35">
      <c r="A6" s="442" t="s">
        <v>7</v>
      </c>
      <c r="B6" s="442" t="s">
        <v>158</v>
      </c>
      <c r="C6" s="442" t="s">
        <v>157</v>
      </c>
      <c r="D6" s="442" t="s">
        <v>108</v>
      </c>
      <c r="E6" s="442" t="s">
        <v>109</v>
      </c>
      <c r="F6" s="442" t="s">
        <v>99</v>
      </c>
      <c r="G6" s="442" t="s">
        <v>100</v>
      </c>
      <c r="H6" s="102" t="s">
        <v>101</v>
      </c>
      <c r="I6" s="102" t="s">
        <v>101</v>
      </c>
      <c r="J6" s="17"/>
    </row>
    <row r="7" spans="1:12" ht="18" customHeight="1" thickBot="1" x14ac:dyDescent="0.35">
      <c r="A7" s="443"/>
      <c r="B7" s="443"/>
      <c r="C7" s="443"/>
      <c r="D7" s="443"/>
      <c r="E7" s="443"/>
      <c r="F7" s="443"/>
      <c r="G7" s="443"/>
      <c r="H7" s="102" t="s">
        <v>102</v>
      </c>
      <c r="I7" s="102" t="s">
        <v>105</v>
      </c>
      <c r="J7" s="16"/>
    </row>
    <row r="8" spans="1:12" ht="26.5" customHeight="1" x14ac:dyDescent="0.3">
      <c r="A8" s="52">
        <v>1</v>
      </c>
      <c r="B8" s="73"/>
      <c r="C8" s="255"/>
      <c r="D8" s="75"/>
      <c r="E8" s="38"/>
      <c r="F8" s="197"/>
      <c r="G8" s="75"/>
      <c r="H8" s="204"/>
      <c r="I8" s="205"/>
      <c r="J8" s="177" t="str">
        <f>IF(AND(H8&gt;0,I8=""),"KDV Dahil Tutar Yazılmalıdır.","")</f>
        <v/>
      </c>
      <c r="K8" s="234">
        <f t="shared" ref="K8:K39" si="0">IF(OR(F8&lt;DönemBaşlama,F8&gt;DönemBitiş,F8=""),0,100000000)</f>
        <v>0</v>
      </c>
      <c r="L8" s="234"/>
    </row>
    <row r="9" spans="1:12" ht="26.5" customHeight="1" x14ac:dyDescent="0.3">
      <c r="A9" s="53">
        <v>2</v>
      </c>
      <c r="B9" s="77"/>
      <c r="C9" s="97"/>
      <c r="D9" s="79"/>
      <c r="E9" s="98"/>
      <c r="F9" s="99"/>
      <c r="G9" s="79"/>
      <c r="H9" s="203"/>
      <c r="I9" s="206"/>
      <c r="J9" s="177" t="str">
        <f t="shared" ref="J9:J47" si="1">IF(AND(H9&gt;0,I9=""),"KDV Dahil Tutar Yazılmalıdır.","")</f>
        <v/>
      </c>
      <c r="K9" s="234">
        <f t="shared" si="0"/>
        <v>0</v>
      </c>
    </row>
    <row r="10" spans="1:12" ht="26.5" customHeight="1" x14ac:dyDescent="0.3">
      <c r="A10" s="53">
        <v>3</v>
      </c>
      <c r="B10" s="77"/>
      <c r="C10" s="97"/>
      <c r="D10" s="79"/>
      <c r="E10" s="98"/>
      <c r="F10" s="99"/>
      <c r="G10" s="79"/>
      <c r="H10" s="203"/>
      <c r="I10" s="206"/>
      <c r="J10" s="177" t="str">
        <f t="shared" si="1"/>
        <v/>
      </c>
      <c r="K10" s="234">
        <f t="shared" si="0"/>
        <v>0</v>
      </c>
    </row>
    <row r="11" spans="1:12" ht="26.5" customHeight="1" x14ac:dyDescent="0.3">
      <c r="A11" s="53">
        <v>4</v>
      </c>
      <c r="B11" s="77"/>
      <c r="C11" s="97"/>
      <c r="D11" s="79"/>
      <c r="E11" s="98"/>
      <c r="F11" s="99"/>
      <c r="G11" s="79"/>
      <c r="H11" s="203"/>
      <c r="I11" s="206"/>
      <c r="J11" s="177" t="str">
        <f t="shared" si="1"/>
        <v/>
      </c>
      <c r="K11" s="234">
        <f t="shared" si="0"/>
        <v>0</v>
      </c>
    </row>
    <row r="12" spans="1:12" ht="26.5" customHeight="1" x14ac:dyDescent="0.3">
      <c r="A12" s="53">
        <v>5</v>
      </c>
      <c r="B12" s="77"/>
      <c r="C12" s="97"/>
      <c r="D12" s="79"/>
      <c r="E12" s="98"/>
      <c r="F12" s="99"/>
      <c r="G12" s="79"/>
      <c r="H12" s="203"/>
      <c r="I12" s="206"/>
      <c r="J12" s="177" t="str">
        <f t="shared" si="1"/>
        <v/>
      </c>
      <c r="K12" s="234">
        <f t="shared" si="0"/>
        <v>0</v>
      </c>
    </row>
    <row r="13" spans="1:12" ht="26.5" customHeight="1" x14ac:dyDescent="0.3">
      <c r="A13" s="53">
        <v>6</v>
      </c>
      <c r="B13" s="77"/>
      <c r="C13" s="97"/>
      <c r="D13" s="79"/>
      <c r="E13" s="98"/>
      <c r="F13" s="99"/>
      <c r="G13" s="79"/>
      <c r="H13" s="203"/>
      <c r="I13" s="206"/>
      <c r="J13" s="177" t="str">
        <f t="shared" si="1"/>
        <v/>
      </c>
      <c r="K13" s="234">
        <f t="shared" si="0"/>
        <v>0</v>
      </c>
    </row>
    <row r="14" spans="1:12" ht="26.5" customHeight="1" x14ac:dyDescent="0.3">
      <c r="A14" s="53">
        <v>7</v>
      </c>
      <c r="B14" s="77"/>
      <c r="C14" s="97"/>
      <c r="D14" s="79"/>
      <c r="E14" s="98"/>
      <c r="F14" s="99"/>
      <c r="G14" s="79"/>
      <c r="H14" s="203"/>
      <c r="I14" s="206"/>
      <c r="J14" s="177" t="str">
        <f t="shared" si="1"/>
        <v/>
      </c>
      <c r="K14" s="234">
        <f t="shared" si="0"/>
        <v>0</v>
      </c>
    </row>
    <row r="15" spans="1:12" ht="26.5" customHeight="1" x14ac:dyDescent="0.3">
      <c r="A15" s="53">
        <v>8</v>
      </c>
      <c r="B15" s="77"/>
      <c r="C15" s="97"/>
      <c r="D15" s="79"/>
      <c r="E15" s="98"/>
      <c r="F15" s="99"/>
      <c r="G15" s="79"/>
      <c r="H15" s="203"/>
      <c r="I15" s="206"/>
      <c r="J15" s="177" t="str">
        <f t="shared" si="1"/>
        <v/>
      </c>
      <c r="K15" s="234">
        <f t="shared" si="0"/>
        <v>0</v>
      </c>
    </row>
    <row r="16" spans="1:12" ht="26.5" customHeight="1" x14ac:dyDescent="0.3">
      <c r="A16" s="53">
        <v>9</v>
      </c>
      <c r="B16" s="77"/>
      <c r="C16" s="97"/>
      <c r="D16" s="79"/>
      <c r="E16" s="98"/>
      <c r="F16" s="99"/>
      <c r="G16" s="79"/>
      <c r="H16" s="203"/>
      <c r="I16" s="206"/>
      <c r="J16" s="177" t="str">
        <f t="shared" si="1"/>
        <v/>
      </c>
      <c r="K16" s="234">
        <f t="shared" si="0"/>
        <v>0</v>
      </c>
    </row>
    <row r="17" spans="1:11" ht="26.5" customHeight="1" x14ac:dyDescent="0.3">
      <c r="A17" s="53">
        <v>10</v>
      </c>
      <c r="B17" s="77"/>
      <c r="C17" s="97"/>
      <c r="D17" s="79"/>
      <c r="E17" s="98"/>
      <c r="F17" s="99"/>
      <c r="G17" s="79"/>
      <c r="H17" s="203"/>
      <c r="I17" s="206"/>
      <c r="J17" s="177" t="str">
        <f t="shared" si="1"/>
        <v/>
      </c>
      <c r="K17" s="234">
        <f t="shared" si="0"/>
        <v>0</v>
      </c>
    </row>
    <row r="18" spans="1:11" ht="26.5" customHeight="1" x14ac:dyDescent="0.3">
      <c r="A18" s="53">
        <v>11</v>
      </c>
      <c r="B18" s="77"/>
      <c r="C18" s="97"/>
      <c r="D18" s="79"/>
      <c r="E18" s="98"/>
      <c r="F18" s="99"/>
      <c r="G18" s="79"/>
      <c r="H18" s="203"/>
      <c r="I18" s="206"/>
      <c r="J18" s="177" t="str">
        <f t="shared" si="1"/>
        <v/>
      </c>
      <c r="K18" s="234">
        <f t="shared" si="0"/>
        <v>0</v>
      </c>
    </row>
    <row r="19" spans="1:11" ht="26.5" customHeight="1" x14ac:dyDescent="0.3">
      <c r="A19" s="53">
        <v>12</v>
      </c>
      <c r="B19" s="77"/>
      <c r="C19" s="97"/>
      <c r="D19" s="79"/>
      <c r="E19" s="98"/>
      <c r="F19" s="99"/>
      <c r="G19" s="79"/>
      <c r="H19" s="203"/>
      <c r="I19" s="206"/>
      <c r="J19" s="177" t="str">
        <f t="shared" si="1"/>
        <v/>
      </c>
      <c r="K19" s="234">
        <f t="shared" si="0"/>
        <v>0</v>
      </c>
    </row>
    <row r="20" spans="1:11" ht="26.5" customHeight="1" x14ac:dyDescent="0.3">
      <c r="A20" s="53">
        <v>13</v>
      </c>
      <c r="B20" s="77"/>
      <c r="C20" s="97"/>
      <c r="D20" s="79"/>
      <c r="E20" s="98"/>
      <c r="F20" s="99"/>
      <c r="G20" s="79"/>
      <c r="H20" s="203"/>
      <c r="I20" s="206"/>
      <c r="J20" s="177" t="str">
        <f t="shared" si="1"/>
        <v/>
      </c>
      <c r="K20" s="234">
        <f t="shared" si="0"/>
        <v>0</v>
      </c>
    </row>
    <row r="21" spans="1:11" ht="26.5" customHeight="1" x14ac:dyDescent="0.3">
      <c r="A21" s="53">
        <v>14</v>
      </c>
      <c r="B21" s="77"/>
      <c r="C21" s="97"/>
      <c r="D21" s="79"/>
      <c r="E21" s="98"/>
      <c r="F21" s="99"/>
      <c r="G21" s="79"/>
      <c r="H21" s="203"/>
      <c r="I21" s="206"/>
      <c r="J21" s="177" t="str">
        <f t="shared" si="1"/>
        <v/>
      </c>
      <c r="K21" s="234">
        <f t="shared" si="0"/>
        <v>0</v>
      </c>
    </row>
    <row r="22" spans="1:11" ht="26.5" customHeight="1" x14ac:dyDescent="0.3">
      <c r="A22" s="53">
        <v>15</v>
      </c>
      <c r="B22" s="77"/>
      <c r="C22" s="97"/>
      <c r="D22" s="79"/>
      <c r="E22" s="98"/>
      <c r="F22" s="99"/>
      <c r="G22" s="79"/>
      <c r="H22" s="203"/>
      <c r="I22" s="206"/>
      <c r="J22" s="177" t="str">
        <f t="shared" si="1"/>
        <v/>
      </c>
      <c r="K22" s="234">
        <f t="shared" si="0"/>
        <v>0</v>
      </c>
    </row>
    <row r="23" spans="1:11" ht="26.5" customHeight="1" x14ac:dyDescent="0.3">
      <c r="A23" s="53">
        <v>16</v>
      </c>
      <c r="B23" s="77"/>
      <c r="C23" s="97"/>
      <c r="D23" s="79"/>
      <c r="E23" s="98"/>
      <c r="F23" s="99"/>
      <c r="G23" s="79"/>
      <c r="H23" s="203"/>
      <c r="I23" s="206"/>
      <c r="J23" s="177" t="str">
        <f t="shared" si="1"/>
        <v/>
      </c>
      <c r="K23" s="234">
        <f t="shared" si="0"/>
        <v>0</v>
      </c>
    </row>
    <row r="24" spans="1:11" ht="26.5" customHeight="1" x14ac:dyDescent="0.3">
      <c r="A24" s="53">
        <v>17</v>
      </c>
      <c r="B24" s="77"/>
      <c r="C24" s="97"/>
      <c r="D24" s="79"/>
      <c r="E24" s="98"/>
      <c r="F24" s="99"/>
      <c r="G24" s="79"/>
      <c r="H24" s="203"/>
      <c r="I24" s="206"/>
      <c r="J24" s="177" t="str">
        <f t="shared" si="1"/>
        <v/>
      </c>
      <c r="K24" s="234">
        <f t="shared" si="0"/>
        <v>0</v>
      </c>
    </row>
    <row r="25" spans="1:11" ht="26.5" customHeight="1" x14ac:dyDescent="0.3">
      <c r="A25" s="53">
        <v>18</v>
      </c>
      <c r="B25" s="77"/>
      <c r="C25" s="97"/>
      <c r="D25" s="79"/>
      <c r="E25" s="98"/>
      <c r="F25" s="99"/>
      <c r="G25" s="79"/>
      <c r="H25" s="203"/>
      <c r="I25" s="206"/>
      <c r="J25" s="177" t="str">
        <f t="shared" si="1"/>
        <v/>
      </c>
      <c r="K25" s="234">
        <f t="shared" si="0"/>
        <v>0</v>
      </c>
    </row>
    <row r="26" spans="1:11" ht="26.5" customHeight="1" x14ac:dyDescent="0.3">
      <c r="A26" s="53">
        <v>19</v>
      </c>
      <c r="B26" s="77"/>
      <c r="C26" s="97"/>
      <c r="D26" s="79"/>
      <c r="E26" s="98"/>
      <c r="F26" s="99"/>
      <c r="G26" s="79"/>
      <c r="H26" s="203"/>
      <c r="I26" s="206"/>
      <c r="J26" s="177" t="str">
        <f t="shared" si="1"/>
        <v/>
      </c>
      <c r="K26" s="234">
        <f t="shared" si="0"/>
        <v>0</v>
      </c>
    </row>
    <row r="27" spans="1:11" ht="26.5" customHeight="1" x14ac:dyDescent="0.3">
      <c r="A27" s="53">
        <v>20</v>
      </c>
      <c r="B27" s="77"/>
      <c r="C27" s="97"/>
      <c r="D27" s="79"/>
      <c r="E27" s="98"/>
      <c r="F27" s="99"/>
      <c r="G27" s="79"/>
      <c r="H27" s="203"/>
      <c r="I27" s="206"/>
      <c r="J27" s="177" t="str">
        <f t="shared" si="1"/>
        <v/>
      </c>
      <c r="K27" s="234">
        <f t="shared" si="0"/>
        <v>0</v>
      </c>
    </row>
    <row r="28" spans="1:11" ht="26.5" customHeight="1" x14ac:dyDescent="0.3">
      <c r="A28" s="53">
        <v>21</v>
      </c>
      <c r="B28" s="77"/>
      <c r="C28" s="97"/>
      <c r="D28" s="79"/>
      <c r="E28" s="98"/>
      <c r="F28" s="99"/>
      <c r="G28" s="79"/>
      <c r="H28" s="203"/>
      <c r="I28" s="206"/>
      <c r="J28" s="177" t="str">
        <f t="shared" si="1"/>
        <v/>
      </c>
      <c r="K28" s="234">
        <f t="shared" si="0"/>
        <v>0</v>
      </c>
    </row>
    <row r="29" spans="1:11" ht="26.5" customHeight="1" x14ac:dyDescent="0.3">
      <c r="A29" s="53">
        <v>22</v>
      </c>
      <c r="B29" s="77"/>
      <c r="C29" s="97"/>
      <c r="D29" s="79"/>
      <c r="E29" s="98"/>
      <c r="F29" s="99"/>
      <c r="G29" s="79"/>
      <c r="H29" s="203"/>
      <c r="I29" s="206"/>
      <c r="J29" s="177" t="str">
        <f t="shared" si="1"/>
        <v/>
      </c>
      <c r="K29" s="234">
        <f t="shared" si="0"/>
        <v>0</v>
      </c>
    </row>
    <row r="30" spans="1:11" ht="26.5" customHeight="1" x14ac:dyDescent="0.3">
      <c r="A30" s="53">
        <v>23</v>
      </c>
      <c r="B30" s="77"/>
      <c r="C30" s="97"/>
      <c r="D30" s="79"/>
      <c r="E30" s="98"/>
      <c r="F30" s="99"/>
      <c r="G30" s="79"/>
      <c r="H30" s="203"/>
      <c r="I30" s="206"/>
      <c r="J30" s="177" t="str">
        <f t="shared" si="1"/>
        <v/>
      </c>
      <c r="K30" s="234">
        <f t="shared" si="0"/>
        <v>0</v>
      </c>
    </row>
    <row r="31" spans="1:11" ht="26.5" customHeight="1" x14ac:dyDescent="0.3">
      <c r="A31" s="53">
        <v>24</v>
      </c>
      <c r="B31" s="100"/>
      <c r="C31" s="97"/>
      <c r="D31" s="101"/>
      <c r="E31" s="41"/>
      <c r="F31" s="99"/>
      <c r="G31" s="79"/>
      <c r="H31" s="203"/>
      <c r="I31" s="206"/>
      <c r="J31" s="177" t="str">
        <f t="shared" si="1"/>
        <v/>
      </c>
      <c r="K31" s="234">
        <f t="shared" si="0"/>
        <v>0</v>
      </c>
    </row>
    <row r="32" spans="1:11" ht="26.5" customHeight="1" x14ac:dyDescent="0.3">
      <c r="A32" s="53">
        <v>25</v>
      </c>
      <c r="B32" s="100"/>
      <c r="C32" s="97"/>
      <c r="D32" s="101"/>
      <c r="E32" s="41"/>
      <c r="F32" s="99"/>
      <c r="G32" s="79"/>
      <c r="H32" s="203"/>
      <c r="I32" s="206"/>
      <c r="J32" s="177" t="str">
        <f t="shared" si="1"/>
        <v/>
      </c>
      <c r="K32" s="234">
        <f t="shared" si="0"/>
        <v>0</v>
      </c>
    </row>
    <row r="33" spans="1:11" ht="26.5" customHeight="1" x14ac:dyDescent="0.3">
      <c r="A33" s="53">
        <v>26</v>
      </c>
      <c r="B33" s="100"/>
      <c r="C33" s="97"/>
      <c r="D33" s="101"/>
      <c r="E33" s="41"/>
      <c r="F33" s="99"/>
      <c r="G33" s="79"/>
      <c r="H33" s="203"/>
      <c r="I33" s="206"/>
      <c r="J33" s="177" t="str">
        <f t="shared" si="1"/>
        <v/>
      </c>
      <c r="K33" s="234">
        <f t="shared" si="0"/>
        <v>0</v>
      </c>
    </row>
    <row r="34" spans="1:11" ht="26.5" customHeight="1" x14ac:dyDescent="0.3">
      <c r="A34" s="53">
        <v>27</v>
      </c>
      <c r="B34" s="100"/>
      <c r="C34" s="97"/>
      <c r="D34" s="101"/>
      <c r="E34" s="41"/>
      <c r="F34" s="99"/>
      <c r="G34" s="79"/>
      <c r="H34" s="203"/>
      <c r="I34" s="206"/>
      <c r="J34" s="177" t="str">
        <f t="shared" si="1"/>
        <v/>
      </c>
      <c r="K34" s="234">
        <f t="shared" si="0"/>
        <v>0</v>
      </c>
    </row>
    <row r="35" spans="1:11" ht="26.5" customHeight="1" x14ac:dyDescent="0.3">
      <c r="A35" s="53">
        <v>28</v>
      </c>
      <c r="B35" s="100"/>
      <c r="C35" s="97"/>
      <c r="D35" s="101"/>
      <c r="E35" s="41"/>
      <c r="F35" s="99"/>
      <c r="G35" s="101"/>
      <c r="H35" s="203"/>
      <c r="I35" s="206"/>
      <c r="J35" s="177" t="str">
        <f t="shared" si="1"/>
        <v/>
      </c>
      <c r="K35" s="234">
        <f t="shared" si="0"/>
        <v>0</v>
      </c>
    </row>
    <row r="36" spans="1:11" ht="26.5" customHeight="1" x14ac:dyDescent="0.3">
      <c r="A36" s="53">
        <v>29</v>
      </c>
      <c r="B36" s="100"/>
      <c r="C36" s="97"/>
      <c r="D36" s="101"/>
      <c r="E36" s="41"/>
      <c r="F36" s="99"/>
      <c r="G36" s="101"/>
      <c r="H36" s="203"/>
      <c r="I36" s="206"/>
      <c r="J36" s="177" t="str">
        <f t="shared" si="1"/>
        <v/>
      </c>
      <c r="K36" s="234">
        <f t="shared" si="0"/>
        <v>0</v>
      </c>
    </row>
    <row r="37" spans="1:11" ht="26.5" customHeight="1" x14ac:dyDescent="0.3">
      <c r="A37" s="53">
        <v>30</v>
      </c>
      <c r="B37" s="100"/>
      <c r="C37" s="97"/>
      <c r="D37" s="101"/>
      <c r="E37" s="41"/>
      <c r="F37" s="99"/>
      <c r="G37" s="101"/>
      <c r="H37" s="203"/>
      <c r="I37" s="206"/>
      <c r="J37" s="177" t="str">
        <f t="shared" si="1"/>
        <v/>
      </c>
      <c r="K37" s="234">
        <f t="shared" si="0"/>
        <v>0</v>
      </c>
    </row>
    <row r="38" spans="1:11" ht="26.5" customHeight="1" x14ac:dyDescent="0.3">
      <c r="A38" s="53">
        <v>31</v>
      </c>
      <c r="B38" s="100"/>
      <c r="C38" s="97"/>
      <c r="D38" s="101"/>
      <c r="E38" s="41"/>
      <c r="F38" s="99"/>
      <c r="G38" s="101"/>
      <c r="H38" s="203"/>
      <c r="I38" s="206"/>
      <c r="J38" s="177" t="str">
        <f t="shared" si="1"/>
        <v/>
      </c>
      <c r="K38" s="234">
        <f t="shared" si="0"/>
        <v>0</v>
      </c>
    </row>
    <row r="39" spans="1:11" ht="26.5" customHeight="1" x14ac:dyDescent="0.3">
      <c r="A39" s="53">
        <v>32</v>
      </c>
      <c r="B39" s="100"/>
      <c r="C39" s="97"/>
      <c r="D39" s="101"/>
      <c r="E39" s="41"/>
      <c r="F39" s="99"/>
      <c r="G39" s="101"/>
      <c r="H39" s="203"/>
      <c r="I39" s="206"/>
      <c r="J39" s="177" t="str">
        <f t="shared" si="1"/>
        <v/>
      </c>
      <c r="K39" s="234">
        <f t="shared" si="0"/>
        <v>0</v>
      </c>
    </row>
    <row r="40" spans="1:11" ht="26.5" customHeight="1" x14ac:dyDescent="0.3">
      <c r="A40" s="53">
        <v>33</v>
      </c>
      <c r="B40" s="100"/>
      <c r="C40" s="97"/>
      <c r="D40" s="101"/>
      <c r="E40" s="41"/>
      <c r="F40" s="99"/>
      <c r="G40" s="101"/>
      <c r="H40" s="203"/>
      <c r="I40" s="206"/>
      <c r="J40" s="177" t="str">
        <f t="shared" si="1"/>
        <v/>
      </c>
      <c r="K40" s="234">
        <f t="shared" ref="K40:K59" si="2">IF(OR(F40&lt;DönemBaşlama,F40&gt;DönemBitiş,F40=""),0,100000000)</f>
        <v>0</v>
      </c>
    </row>
    <row r="41" spans="1:11" ht="26.5" customHeight="1" x14ac:dyDescent="0.3">
      <c r="A41" s="53">
        <v>34</v>
      </c>
      <c r="B41" s="100"/>
      <c r="C41" s="97"/>
      <c r="D41" s="101"/>
      <c r="E41" s="41"/>
      <c r="F41" s="99"/>
      <c r="G41" s="101"/>
      <c r="H41" s="203"/>
      <c r="I41" s="206"/>
      <c r="J41" s="177" t="str">
        <f t="shared" si="1"/>
        <v/>
      </c>
      <c r="K41" s="234">
        <f t="shared" si="2"/>
        <v>0</v>
      </c>
    </row>
    <row r="42" spans="1:11" ht="26.5" customHeight="1" x14ac:dyDescent="0.3">
      <c r="A42" s="53">
        <v>35</v>
      </c>
      <c r="B42" s="100"/>
      <c r="C42" s="97"/>
      <c r="D42" s="101"/>
      <c r="E42" s="41"/>
      <c r="F42" s="99"/>
      <c r="G42" s="101"/>
      <c r="H42" s="203"/>
      <c r="I42" s="206"/>
      <c r="J42" s="177" t="str">
        <f t="shared" si="1"/>
        <v/>
      </c>
      <c r="K42" s="234">
        <f t="shared" si="2"/>
        <v>0</v>
      </c>
    </row>
    <row r="43" spans="1:11" ht="26.5" customHeight="1" x14ac:dyDescent="0.3">
      <c r="A43" s="53">
        <v>36</v>
      </c>
      <c r="B43" s="100"/>
      <c r="C43" s="97"/>
      <c r="D43" s="101"/>
      <c r="E43" s="41"/>
      <c r="F43" s="99"/>
      <c r="G43" s="101"/>
      <c r="H43" s="203"/>
      <c r="I43" s="206"/>
      <c r="J43" s="177" t="str">
        <f t="shared" si="1"/>
        <v/>
      </c>
      <c r="K43" s="234">
        <f t="shared" si="2"/>
        <v>0</v>
      </c>
    </row>
    <row r="44" spans="1:11" ht="26.5" customHeight="1" x14ac:dyDescent="0.3">
      <c r="A44" s="53">
        <v>37</v>
      </c>
      <c r="B44" s="100"/>
      <c r="C44" s="97"/>
      <c r="D44" s="101"/>
      <c r="E44" s="41"/>
      <c r="F44" s="99"/>
      <c r="G44" s="101"/>
      <c r="H44" s="203"/>
      <c r="I44" s="206"/>
      <c r="J44" s="177" t="str">
        <f t="shared" si="1"/>
        <v/>
      </c>
      <c r="K44" s="234">
        <f t="shared" si="2"/>
        <v>0</v>
      </c>
    </row>
    <row r="45" spans="1:11" ht="26.5" customHeight="1" x14ac:dyDescent="0.3">
      <c r="A45" s="53">
        <v>38</v>
      </c>
      <c r="B45" s="100"/>
      <c r="C45" s="97"/>
      <c r="D45" s="101"/>
      <c r="E45" s="41"/>
      <c r="F45" s="99"/>
      <c r="G45" s="101"/>
      <c r="H45" s="203"/>
      <c r="I45" s="206"/>
      <c r="J45" s="177" t="str">
        <f t="shared" si="1"/>
        <v/>
      </c>
      <c r="K45" s="234">
        <f t="shared" si="2"/>
        <v>0</v>
      </c>
    </row>
    <row r="46" spans="1:11" ht="26.5" customHeight="1" x14ac:dyDescent="0.3">
      <c r="A46" s="53">
        <v>39</v>
      </c>
      <c r="B46" s="100"/>
      <c r="C46" s="97"/>
      <c r="D46" s="101"/>
      <c r="E46" s="41"/>
      <c r="F46" s="99"/>
      <c r="G46" s="101"/>
      <c r="H46" s="203"/>
      <c r="I46" s="206"/>
      <c r="J46" s="177" t="str">
        <f t="shared" si="1"/>
        <v/>
      </c>
      <c r="K46" s="234">
        <f t="shared" si="2"/>
        <v>0</v>
      </c>
    </row>
    <row r="47" spans="1:11" ht="26.5" customHeight="1" x14ac:dyDescent="0.3">
      <c r="A47" s="53">
        <v>40</v>
      </c>
      <c r="B47" s="100"/>
      <c r="C47" s="97"/>
      <c r="D47" s="101"/>
      <c r="E47" s="41"/>
      <c r="F47" s="99"/>
      <c r="G47" s="101"/>
      <c r="H47" s="203"/>
      <c r="I47" s="206"/>
      <c r="J47" s="177" t="str">
        <f t="shared" si="1"/>
        <v/>
      </c>
      <c r="K47" s="234">
        <f t="shared" si="2"/>
        <v>0</v>
      </c>
    </row>
    <row r="48" spans="1:11" ht="26.5" customHeight="1" x14ac:dyDescent="0.3">
      <c r="A48" s="53">
        <v>41</v>
      </c>
      <c r="B48" s="100"/>
      <c r="C48" s="97"/>
      <c r="D48" s="101"/>
      <c r="E48" s="41"/>
      <c r="F48" s="99"/>
      <c r="G48" s="101"/>
      <c r="H48" s="203"/>
      <c r="I48" s="206"/>
      <c r="J48" s="177" t="str">
        <f t="shared" ref="J48:J59" si="3">IF(AND(H48&gt;0,I48=""),"KDV Dahil Tutar Yazılmalıdır.","")</f>
        <v/>
      </c>
      <c r="K48" s="234">
        <f t="shared" si="2"/>
        <v>0</v>
      </c>
    </row>
    <row r="49" spans="1:11" ht="26.5" customHeight="1" x14ac:dyDescent="0.3">
      <c r="A49" s="53">
        <v>42</v>
      </c>
      <c r="B49" s="100"/>
      <c r="C49" s="97"/>
      <c r="D49" s="101"/>
      <c r="E49" s="41"/>
      <c r="F49" s="99"/>
      <c r="G49" s="101"/>
      <c r="H49" s="203"/>
      <c r="I49" s="206"/>
      <c r="J49" s="177" t="str">
        <f t="shared" si="3"/>
        <v/>
      </c>
      <c r="K49" s="234">
        <f t="shared" si="2"/>
        <v>0</v>
      </c>
    </row>
    <row r="50" spans="1:11" ht="26.5" customHeight="1" x14ac:dyDescent="0.3">
      <c r="A50" s="53">
        <v>43</v>
      </c>
      <c r="B50" s="100"/>
      <c r="C50" s="97"/>
      <c r="D50" s="101"/>
      <c r="E50" s="41"/>
      <c r="F50" s="99"/>
      <c r="G50" s="101"/>
      <c r="H50" s="203"/>
      <c r="I50" s="206"/>
      <c r="J50" s="177" t="str">
        <f t="shared" si="3"/>
        <v/>
      </c>
      <c r="K50" s="234">
        <f t="shared" si="2"/>
        <v>0</v>
      </c>
    </row>
    <row r="51" spans="1:11" ht="26.5" customHeight="1" x14ac:dyDescent="0.3">
      <c r="A51" s="53">
        <v>44</v>
      </c>
      <c r="B51" s="100"/>
      <c r="C51" s="97"/>
      <c r="D51" s="101"/>
      <c r="E51" s="41"/>
      <c r="F51" s="99"/>
      <c r="G51" s="101"/>
      <c r="H51" s="203"/>
      <c r="I51" s="206"/>
      <c r="J51" s="177" t="str">
        <f t="shared" si="3"/>
        <v/>
      </c>
      <c r="K51" s="234">
        <f t="shared" si="2"/>
        <v>0</v>
      </c>
    </row>
    <row r="52" spans="1:11" ht="26.5" customHeight="1" x14ac:dyDescent="0.3">
      <c r="A52" s="53">
        <v>45</v>
      </c>
      <c r="B52" s="100"/>
      <c r="C52" s="97"/>
      <c r="D52" s="101"/>
      <c r="E52" s="41"/>
      <c r="F52" s="99"/>
      <c r="G52" s="101"/>
      <c r="H52" s="203"/>
      <c r="I52" s="206"/>
      <c r="J52" s="177" t="str">
        <f t="shared" si="3"/>
        <v/>
      </c>
      <c r="K52" s="234">
        <f t="shared" si="2"/>
        <v>0</v>
      </c>
    </row>
    <row r="53" spans="1:11" ht="26.5" customHeight="1" x14ac:dyDescent="0.3">
      <c r="A53" s="53">
        <v>46</v>
      </c>
      <c r="B53" s="100"/>
      <c r="C53" s="97"/>
      <c r="D53" s="101"/>
      <c r="E53" s="41"/>
      <c r="F53" s="99"/>
      <c r="G53" s="101"/>
      <c r="H53" s="203"/>
      <c r="I53" s="206"/>
      <c r="J53" s="177" t="str">
        <f t="shared" si="3"/>
        <v/>
      </c>
      <c r="K53" s="234">
        <f t="shared" si="2"/>
        <v>0</v>
      </c>
    </row>
    <row r="54" spans="1:11" ht="26.5" customHeight="1" x14ac:dyDescent="0.3">
      <c r="A54" s="53">
        <v>47</v>
      </c>
      <c r="B54" s="100"/>
      <c r="C54" s="97"/>
      <c r="D54" s="101"/>
      <c r="E54" s="41"/>
      <c r="F54" s="99"/>
      <c r="G54" s="101"/>
      <c r="H54" s="203"/>
      <c r="I54" s="206"/>
      <c r="J54" s="177" t="str">
        <f t="shared" si="3"/>
        <v/>
      </c>
      <c r="K54" s="234">
        <f t="shared" si="2"/>
        <v>0</v>
      </c>
    </row>
    <row r="55" spans="1:11" ht="26.5" customHeight="1" x14ac:dyDescent="0.3">
      <c r="A55" s="53">
        <v>48</v>
      </c>
      <c r="B55" s="100"/>
      <c r="C55" s="97"/>
      <c r="D55" s="101"/>
      <c r="E55" s="41"/>
      <c r="F55" s="99"/>
      <c r="G55" s="101"/>
      <c r="H55" s="203"/>
      <c r="I55" s="206"/>
      <c r="J55" s="177" t="str">
        <f t="shared" si="3"/>
        <v/>
      </c>
      <c r="K55" s="234">
        <f t="shared" si="2"/>
        <v>0</v>
      </c>
    </row>
    <row r="56" spans="1:11" ht="26.5" customHeight="1" x14ac:dyDescent="0.3">
      <c r="A56" s="53">
        <v>49</v>
      </c>
      <c r="B56" s="100"/>
      <c r="C56" s="97"/>
      <c r="D56" s="101"/>
      <c r="E56" s="41"/>
      <c r="F56" s="99"/>
      <c r="G56" s="101"/>
      <c r="H56" s="203"/>
      <c r="I56" s="206"/>
      <c r="J56" s="177" t="str">
        <f t="shared" si="3"/>
        <v/>
      </c>
      <c r="K56" s="234">
        <f t="shared" si="2"/>
        <v>0</v>
      </c>
    </row>
    <row r="57" spans="1:11" ht="26.5" customHeight="1" x14ac:dyDescent="0.3">
      <c r="A57" s="53">
        <v>50</v>
      </c>
      <c r="B57" s="100"/>
      <c r="C57" s="97"/>
      <c r="D57" s="101"/>
      <c r="E57" s="41"/>
      <c r="F57" s="99"/>
      <c r="G57" s="101"/>
      <c r="H57" s="203"/>
      <c r="I57" s="206"/>
      <c r="J57" s="177" t="str">
        <f t="shared" si="3"/>
        <v/>
      </c>
      <c r="K57" s="234">
        <f t="shared" si="2"/>
        <v>0</v>
      </c>
    </row>
    <row r="58" spans="1:11" ht="26.5" customHeight="1" x14ac:dyDescent="0.3">
      <c r="A58" s="53">
        <v>51</v>
      </c>
      <c r="B58" s="100"/>
      <c r="C58" s="98"/>
      <c r="D58" s="101"/>
      <c r="E58" s="41"/>
      <c r="F58" s="99"/>
      <c r="G58" s="101"/>
      <c r="H58" s="203"/>
      <c r="I58" s="206"/>
      <c r="J58" s="177" t="str">
        <f t="shared" si="3"/>
        <v/>
      </c>
      <c r="K58" s="234">
        <f t="shared" si="2"/>
        <v>0</v>
      </c>
    </row>
    <row r="59" spans="1:11" ht="26.5" customHeight="1" thickBot="1" x14ac:dyDescent="0.35">
      <c r="A59" s="81">
        <v>52</v>
      </c>
      <c r="B59" s="256"/>
      <c r="C59" s="257"/>
      <c r="D59" s="258"/>
      <c r="E59" s="44"/>
      <c r="F59" s="198"/>
      <c r="G59" s="258"/>
      <c r="H59" s="207"/>
      <c r="I59" s="208"/>
      <c r="J59" s="177" t="str">
        <f t="shared" si="3"/>
        <v/>
      </c>
      <c r="K59" s="234">
        <f t="shared" si="2"/>
        <v>0</v>
      </c>
    </row>
    <row r="60" spans="1:11" ht="30.75" customHeight="1" thickBot="1" x14ac:dyDescent="0.35">
      <c r="G60" s="253" t="s">
        <v>51</v>
      </c>
      <c r="H60" s="254">
        <f>SUM(H8:H59)</f>
        <v>0</v>
      </c>
      <c r="I60" s="254">
        <f>SUM(I8:I59)</f>
        <v>0</v>
      </c>
    </row>
    <row r="62" spans="1:11" x14ac:dyDescent="0.3">
      <c r="A62" s="460" t="s">
        <v>92</v>
      </c>
      <c r="B62" s="460"/>
      <c r="C62" s="460"/>
      <c r="D62" s="460"/>
      <c r="E62" s="460"/>
      <c r="F62" s="460"/>
      <c r="G62" s="460"/>
      <c r="H62" s="460"/>
      <c r="I62" s="460"/>
    </row>
    <row r="64" spans="1:11" ht="19.05" x14ac:dyDescent="0.35">
      <c r="A64" s="307" t="s">
        <v>46</v>
      </c>
      <c r="B64" s="308">
        <f ca="1">imzatirihi</f>
        <v>45653</v>
      </c>
      <c r="C64" s="314" t="s">
        <v>48</v>
      </c>
      <c r="D64" s="309" t="str">
        <f>IF(kurulusyetkilisi&gt;0,kurulusyetkilisi,"")</f>
        <v/>
      </c>
    </row>
    <row r="65" spans="1:4" ht="19.05" x14ac:dyDescent="0.35">
      <c r="A65" s="311"/>
      <c r="B65" s="311"/>
      <c r="C65" s="314" t="s">
        <v>49</v>
      </c>
      <c r="D65" s="313"/>
    </row>
  </sheetData>
  <sheetProtection algorithmName="SHA-512" hashValue="+ZiLNGNoUTNFP/rqzCvyDuXwGtfGKIQYFipZHu/bfltzQa3C2jn9VwglGIWBZAIpRgNGy5JMEmXJZU1gOIAPjQ==" saltValue="QojBGCuByRCLbo9annZqsQ==" spinCount="100000" sheet="1" objects="1" scenarios="1"/>
  <mergeCells count="15">
    <mergeCell ref="A1:I1"/>
    <mergeCell ref="A2:I2"/>
    <mergeCell ref="A4:B4"/>
    <mergeCell ref="A5:B5"/>
    <mergeCell ref="A3:I3"/>
    <mergeCell ref="C4:I4"/>
    <mergeCell ref="C5:I5"/>
    <mergeCell ref="A62:I62"/>
    <mergeCell ref="A6:A7"/>
    <mergeCell ref="B6:B7"/>
    <mergeCell ref="D6:D7"/>
    <mergeCell ref="E6:E7"/>
    <mergeCell ref="F6:F7"/>
    <mergeCell ref="G6:G7"/>
    <mergeCell ref="C6:C7"/>
  </mergeCells>
  <dataValidations count="3">
    <dataValidation type="list" allowBlank="1" showInputMessage="1" showErrorMessage="1" sqref="C8:C59" xr:uid="{00000000-0002-0000-1300-000000000000}">
      <formula1>AletTec</formula1>
    </dataValidation>
    <dataValidation type="date" allowBlank="1" showInputMessage="1" showErrorMessage="1" error="Mali Raporun ait olduğu yılın dışında bir tarih girdiniz. Lütfen bilgileri kontrol ediniz." prompt="Belge Tarihi, Mali Raporun ait olduğu yıl içerisinde olmalıdır." sqref="F8:F59" xr:uid="{00000000-0002-0000-1300-000001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H8:I8" xr:uid="{00000000-0002-0000-1300-000002000000}">
      <formula1>0</formula1>
      <formula2>$K8</formula2>
    </dataValidation>
  </dataValidations>
  <pageMargins left="0.70866141732283472" right="0.70866141732283472" top="0.39370078740157483" bottom="0.39370078740157483" header="0.31496062992125984" footer="0.31496062992125984"/>
  <pageSetup paperSize="9" scale="47"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18"/>
  <dimension ref="A1:O294"/>
  <sheetViews>
    <sheetView zoomScale="70" zoomScaleNormal="70" workbookViewId="0">
      <selection activeCell="B8" sqref="B8"/>
    </sheetView>
  </sheetViews>
  <sheetFormatPr defaultColWidth="9.125" defaultRowHeight="16.3" x14ac:dyDescent="0.3"/>
  <cols>
    <col min="1" max="1" width="6.625" style="51" customWidth="1"/>
    <col min="2" max="2" width="14.75" style="51" customWidth="1"/>
    <col min="3" max="3" width="37.75" style="51" customWidth="1"/>
    <col min="4" max="4" width="19.375" style="51" customWidth="1"/>
    <col min="5" max="5" width="39.75" style="51" customWidth="1"/>
    <col min="6" max="6" width="30.75" style="51" customWidth="1"/>
    <col min="7" max="7" width="40.75" style="51" customWidth="1"/>
    <col min="8" max="8" width="14.75" style="199" customWidth="1"/>
    <col min="9" max="9" width="25.75" style="51" customWidth="1"/>
    <col min="10" max="11" width="16.75" style="202" customWidth="1"/>
    <col min="12" max="12" width="29.25" style="51" bestFit="1" customWidth="1"/>
    <col min="13" max="13" width="29.125" style="108" hidden="1" customWidth="1"/>
    <col min="14" max="14" width="11.75" style="51" hidden="1" customWidth="1"/>
    <col min="15" max="15" width="8.875" style="51" hidden="1" customWidth="1"/>
    <col min="16" max="16" width="0" style="51" hidden="1" customWidth="1"/>
    <col min="17" max="16384" width="9.125" style="51"/>
  </cols>
  <sheetData>
    <row r="1" spans="1:15" x14ac:dyDescent="0.3">
      <c r="A1" s="454" t="s">
        <v>112</v>
      </c>
      <c r="B1" s="454"/>
      <c r="C1" s="454"/>
      <c r="D1" s="454"/>
      <c r="E1" s="454"/>
      <c r="F1" s="454"/>
      <c r="G1" s="454"/>
      <c r="H1" s="454"/>
      <c r="I1" s="454"/>
      <c r="J1" s="454"/>
      <c r="K1" s="454"/>
      <c r="L1" s="209"/>
      <c r="M1" s="210"/>
      <c r="O1" s="330" t="str">
        <f>CONCATENATE("A1:K",SUM(N:N)*42)</f>
        <v>A1:K42</v>
      </c>
    </row>
    <row r="2" spans="1:15" ht="15.65" customHeight="1" x14ac:dyDescent="0.3">
      <c r="A2" s="372" t="str">
        <f>IF(Yil&gt;0,CONCATENATE(Yil," yılına aittir."),"")</f>
        <v/>
      </c>
      <c r="B2" s="372"/>
      <c r="C2" s="372"/>
      <c r="D2" s="372"/>
      <c r="E2" s="372"/>
      <c r="F2" s="372"/>
      <c r="G2" s="372"/>
      <c r="H2" s="372"/>
      <c r="I2" s="372"/>
      <c r="J2" s="372"/>
      <c r="K2" s="372"/>
      <c r="L2" s="103"/>
      <c r="M2" s="16"/>
    </row>
    <row r="3" spans="1:15" ht="16" customHeight="1" thickBot="1" x14ac:dyDescent="0.35">
      <c r="A3" s="469" t="s">
        <v>115</v>
      </c>
      <c r="B3" s="469"/>
      <c r="C3" s="469"/>
      <c r="D3" s="469"/>
      <c r="E3" s="469"/>
      <c r="F3" s="469"/>
      <c r="G3" s="469"/>
      <c r="H3" s="469"/>
      <c r="I3" s="469"/>
      <c r="J3" s="469"/>
      <c r="K3" s="469"/>
      <c r="L3" s="103"/>
      <c r="M3" s="16"/>
    </row>
    <row r="4" spans="1:15" ht="31.6" customHeight="1" thickBot="1" x14ac:dyDescent="0.35">
      <c r="A4" s="456" t="s">
        <v>1</v>
      </c>
      <c r="B4" s="457"/>
      <c r="C4" s="444" t="str">
        <f>IF(ProjeNo&gt;0,ProjeNo,"")</f>
        <v/>
      </c>
      <c r="D4" s="445"/>
      <c r="E4" s="445"/>
      <c r="F4" s="445"/>
      <c r="G4" s="445"/>
      <c r="H4" s="445"/>
      <c r="I4" s="445"/>
      <c r="J4" s="445"/>
      <c r="K4" s="446"/>
    </row>
    <row r="5" spans="1:15" ht="31.6" customHeight="1" thickBot="1" x14ac:dyDescent="0.35">
      <c r="A5" s="458" t="s">
        <v>12</v>
      </c>
      <c r="B5" s="459"/>
      <c r="C5" s="447" t="str">
        <f>IF(ProjeAdi&gt;0,ProjeAdi,"")</f>
        <v/>
      </c>
      <c r="D5" s="448"/>
      <c r="E5" s="448"/>
      <c r="F5" s="448"/>
      <c r="G5" s="448"/>
      <c r="H5" s="448"/>
      <c r="I5" s="448"/>
      <c r="J5" s="448"/>
      <c r="K5" s="449"/>
    </row>
    <row r="6" spans="1:15" ht="52" customHeight="1" thickBot="1" x14ac:dyDescent="0.35">
      <c r="A6" s="474" t="s">
        <v>7</v>
      </c>
      <c r="B6" s="474" t="s">
        <v>113</v>
      </c>
      <c r="C6" s="474" t="s">
        <v>157</v>
      </c>
      <c r="D6" s="474" t="s">
        <v>114</v>
      </c>
      <c r="E6" s="474" t="s">
        <v>111</v>
      </c>
      <c r="F6" s="474" t="s">
        <v>110</v>
      </c>
      <c r="G6" s="474" t="s">
        <v>192</v>
      </c>
      <c r="H6" s="472" t="s">
        <v>99</v>
      </c>
      <c r="I6" s="474" t="s">
        <v>100</v>
      </c>
      <c r="J6" s="294" t="s">
        <v>101</v>
      </c>
      <c r="K6" s="294" t="s">
        <v>101</v>
      </c>
      <c r="N6" s="72"/>
      <c r="O6" s="72"/>
    </row>
    <row r="7" spans="1:15" ht="17" thickBot="1" x14ac:dyDescent="0.35">
      <c r="A7" s="475"/>
      <c r="B7" s="475"/>
      <c r="C7" s="476"/>
      <c r="D7" s="475"/>
      <c r="E7" s="475"/>
      <c r="F7" s="475"/>
      <c r="G7" s="475"/>
      <c r="H7" s="473"/>
      <c r="I7" s="475"/>
      <c r="J7" s="295" t="s">
        <v>102</v>
      </c>
      <c r="K7" s="295" t="s">
        <v>105</v>
      </c>
    </row>
    <row r="8" spans="1:15" customFormat="1" ht="37.049999999999997" customHeight="1" x14ac:dyDescent="0.3">
      <c r="A8" s="107">
        <v>1</v>
      </c>
      <c r="B8" s="24"/>
      <c r="C8" s="104"/>
      <c r="D8" s="104"/>
      <c r="E8" s="104"/>
      <c r="F8" s="104"/>
      <c r="G8" s="104"/>
      <c r="H8" s="197"/>
      <c r="I8" s="104"/>
      <c r="J8" s="204"/>
      <c r="K8" s="205"/>
      <c r="L8" s="177" t="str">
        <f>IF(AND(J8&gt;0,K8=""),"KDV Dahil Tutar Yazılmalıdır.","")</f>
        <v/>
      </c>
      <c r="M8" s="234">
        <f t="shared" ref="M8:M37" si="0">IF(OR(H8&lt;DönemBaşlama,H8&gt;DönemBitiş,H8=""),0,100000000)</f>
        <v>0</v>
      </c>
      <c r="N8" s="51"/>
      <c r="O8" s="51"/>
    </row>
    <row r="9" spans="1:15" customFormat="1" ht="37.049999999999997" customHeight="1" x14ac:dyDescent="0.3">
      <c r="A9" s="18">
        <v>2</v>
      </c>
      <c r="B9" s="105"/>
      <c r="C9" s="106"/>
      <c r="D9" s="106"/>
      <c r="E9" s="106"/>
      <c r="F9" s="106"/>
      <c r="G9" s="106"/>
      <c r="H9" s="223"/>
      <c r="I9" s="106"/>
      <c r="J9" s="200"/>
      <c r="K9" s="201"/>
      <c r="L9" s="177" t="str">
        <f t="shared" ref="L9:L37" si="1">IF(AND(J9&gt;0,K9=""),"KDV Dahil Tutar Yazılmalıdır.","")</f>
        <v/>
      </c>
      <c r="M9" s="234">
        <f t="shared" si="0"/>
        <v>0</v>
      </c>
      <c r="N9" s="51"/>
      <c r="O9" s="51"/>
    </row>
    <row r="10" spans="1:15" customFormat="1" ht="37.049999999999997" customHeight="1" x14ac:dyDescent="0.3">
      <c r="A10" s="18">
        <v>3</v>
      </c>
      <c r="B10" s="105"/>
      <c r="C10" s="106"/>
      <c r="D10" s="106"/>
      <c r="E10" s="106"/>
      <c r="F10" s="106"/>
      <c r="G10" s="106"/>
      <c r="H10" s="223"/>
      <c r="I10" s="106"/>
      <c r="J10" s="200"/>
      <c r="K10" s="201"/>
      <c r="L10" s="177" t="str">
        <f t="shared" si="1"/>
        <v/>
      </c>
      <c r="M10" s="234">
        <f t="shared" si="0"/>
        <v>0</v>
      </c>
      <c r="N10" s="51"/>
      <c r="O10" s="51"/>
    </row>
    <row r="11" spans="1:15" customFormat="1" ht="37.049999999999997" customHeight="1" x14ac:dyDescent="0.3">
      <c r="A11" s="18">
        <v>4</v>
      </c>
      <c r="B11" s="105"/>
      <c r="C11" s="106"/>
      <c r="D11" s="106"/>
      <c r="E11" s="106"/>
      <c r="F11" s="106"/>
      <c r="G11" s="106"/>
      <c r="H11" s="223"/>
      <c r="I11" s="106"/>
      <c r="J11" s="200"/>
      <c r="K11" s="201"/>
      <c r="L11" s="177" t="str">
        <f t="shared" si="1"/>
        <v/>
      </c>
      <c r="M11" s="234">
        <f t="shared" si="0"/>
        <v>0</v>
      </c>
      <c r="N11" s="51"/>
      <c r="O11" s="51"/>
    </row>
    <row r="12" spans="1:15" customFormat="1" ht="37.049999999999997" customHeight="1" x14ac:dyDescent="0.3">
      <c r="A12" s="18">
        <v>5</v>
      </c>
      <c r="B12" s="105"/>
      <c r="C12" s="106"/>
      <c r="D12" s="106"/>
      <c r="E12" s="106"/>
      <c r="F12" s="106"/>
      <c r="G12" s="106"/>
      <c r="H12" s="223"/>
      <c r="I12" s="106"/>
      <c r="J12" s="200"/>
      <c r="K12" s="201"/>
      <c r="L12" s="177" t="str">
        <f t="shared" si="1"/>
        <v/>
      </c>
      <c r="M12" s="234">
        <f t="shared" si="0"/>
        <v>0</v>
      </c>
      <c r="N12" s="51"/>
      <c r="O12" s="51"/>
    </row>
    <row r="13" spans="1:15" customFormat="1" ht="37.049999999999997" customHeight="1" x14ac:dyDescent="0.3">
      <c r="A13" s="18">
        <v>6</v>
      </c>
      <c r="B13" s="105"/>
      <c r="C13" s="106"/>
      <c r="D13" s="106"/>
      <c r="E13" s="106"/>
      <c r="F13" s="106"/>
      <c r="G13" s="106"/>
      <c r="H13" s="223"/>
      <c r="I13" s="106"/>
      <c r="J13" s="200"/>
      <c r="K13" s="201"/>
      <c r="L13" s="177" t="str">
        <f t="shared" si="1"/>
        <v/>
      </c>
      <c r="M13" s="234">
        <f t="shared" si="0"/>
        <v>0</v>
      </c>
      <c r="N13" s="51"/>
      <c r="O13" s="51"/>
    </row>
    <row r="14" spans="1:15" customFormat="1" ht="37.049999999999997" customHeight="1" x14ac:dyDescent="0.3">
      <c r="A14" s="18">
        <v>7</v>
      </c>
      <c r="B14" s="105"/>
      <c r="C14" s="106"/>
      <c r="D14" s="106"/>
      <c r="E14" s="106"/>
      <c r="F14" s="106"/>
      <c r="G14" s="106"/>
      <c r="H14" s="223"/>
      <c r="I14" s="106"/>
      <c r="J14" s="200"/>
      <c r="K14" s="201"/>
      <c r="L14" s="177" t="str">
        <f t="shared" si="1"/>
        <v/>
      </c>
      <c r="M14" s="234">
        <f t="shared" si="0"/>
        <v>0</v>
      </c>
      <c r="N14" s="51"/>
      <c r="O14" s="51"/>
    </row>
    <row r="15" spans="1:15" customFormat="1" ht="37.049999999999997" customHeight="1" x14ac:dyDescent="0.3">
      <c r="A15" s="18">
        <v>8</v>
      </c>
      <c r="B15" s="105"/>
      <c r="C15" s="106"/>
      <c r="D15" s="106"/>
      <c r="E15" s="106"/>
      <c r="F15" s="106"/>
      <c r="G15" s="106"/>
      <c r="H15" s="223"/>
      <c r="I15" s="106"/>
      <c r="J15" s="200"/>
      <c r="K15" s="201"/>
      <c r="L15" s="177" t="str">
        <f t="shared" si="1"/>
        <v/>
      </c>
      <c r="M15" s="234">
        <f t="shared" si="0"/>
        <v>0</v>
      </c>
      <c r="N15" s="51"/>
      <c r="O15" s="51"/>
    </row>
    <row r="16" spans="1:15" customFormat="1" ht="37.049999999999997" customHeight="1" x14ac:dyDescent="0.3">
      <c r="A16" s="18">
        <v>9</v>
      </c>
      <c r="B16" s="105"/>
      <c r="C16" s="106"/>
      <c r="D16" s="106"/>
      <c r="E16" s="106"/>
      <c r="F16" s="106"/>
      <c r="G16" s="106"/>
      <c r="H16" s="223"/>
      <c r="I16" s="106"/>
      <c r="J16" s="200"/>
      <c r="K16" s="201"/>
      <c r="L16" s="177" t="str">
        <f t="shared" si="1"/>
        <v/>
      </c>
      <c r="M16" s="234">
        <f t="shared" si="0"/>
        <v>0</v>
      </c>
      <c r="N16" s="51"/>
      <c r="O16" s="51"/>
    </row>
    <row r="17" spans="1:15" customFormat="1" ht="37.049999999999997" customHeight="1" x14ac:dyDescent="0.3">
      <c r="A17" s="18">
        <v>10</v>
      </c>
      <c r="B17" s="105"/>
      <c r="C17" s="106"/>
      <c r="D17" s="106"/>
      <c r="E17" s="106"/>
      <c r="F17" s="106"/>
      <c r="G17" s="106"/>
      <c r="H17" s="223"/>
      <c r="I17" s="106"/>
      <c r="J17" s="200"/>
      <c r="K17" s="201"/>
      <c r="L17" s="177" t="str">
        <f t="shared" si="1"/>
        <v/>
      </c>
      <c r="M17" s="234">
        <f t="shared" si="0"/>
        <v>0</v>
      </c>
      <c r="N17" s="51"/>
      <c r="O17" s="51"/>
    </row>
    <row r="18" spans="1:15" customFormat="1" ht="37.049999999999997" customHeight="1" x14ac:dyDescent="0.3">
      <c r="A18" s="18">
        <v>11</v>
      </c>
      <c r="B18" s="105"/>
      <c r="C18" s="106"/>
      <c r="D18" s="106"/>
      <c r="E18" s="106"/>
      <c r="F18" s="106"/>
      <c r="G18" s="106"/>
      <c r="H18" s="223"/>
      <c r="I18" s="106"/>
      <c r="J18" s="200"/>
      <c r="K18" s="201"/>
      <c r="L18" s="177" t="str">
        <f t="shared" si="1"/>
        <v/>
      </c>
      <c r="M18" s="234">
        <f t="shared" si="0"/>
        <v>0</v>
      </c>
      <c r="N18" s="51"/>
      <c r="O18" s="51"/>
    </row>
    <row r="19" spans="1:15" customFormat="1" ht="37.049999999999997" customHeight="1" x14ac:dyDescent="0.3">
      <c r="A19" s="18">
        <v>12</v>
      </c>
      <c r="B19" s="105"/>
      <c r="C19" s="106"/>
      <c r="D19" s="106"/>
      <c r="E19" s="106"/>
      <c r="F19" s="106"/>
      <c r="G19" s="106"/>
      <c r="H19" s="223"/>
      <c r="I19" s="106"/>
      <c r="J19" s="200"/>
      <c r="K19" s="201"/>
      <c r="L19" s="177" t="str">
        <f t="shared" si="1"/>
        <v/>
      </c>
      <c r="M19" s="234">
        <f t="shared" si="0"/>
        <v>0</v>
      </c>
      <c r="N19" s="51"/>
      <c r="O19" s="51"/>
    </row>
    <row r="20" spans="1:15" customFormat="1" ht="37.049999999999997" customHeight="1" x14ac:dyDescent="0.3">
      <c r="A20" s="18">
        <v>13</v>
      </c>
      <c r="B20" s="105"/>
      <c r="C20" s="106"/>
      <c r="D20" s="106"/>
      <c r="E20" s="106"/>
      <c r="F20" s="106"/>
      <c r="G20" s="106"/>
      <c r="H20" s="223"/>
      <c r="I20" s="106"/>
      <c r="J20" s="200"/>
      <c r="K20" s="201"/>
      <c r="L20" s="177" t="str">
        <f t="shared" si="1"/>
        <v/>
      </c>
      <c r="M20" s="234">
        <f t="shared" si="0"/>
        <v>0</v>
      </c>
      <c r="N20" s="51"/>
      <c r="O20" s="51"/>
    </row>
    <row r="21" spans="1:15" customFormat="1" ht="37.049999999999997" customHeight="1" x14ac:dyDescent="0.3">
      <c r="A21" s="18">
        <v>14</v>
      </c>
      <c r="B21" s="105"/>
      <c r="C21" s="106"/>
      <c r="D21" s="106"/>
      <c r="E21" s="106"/>
      <c r="F21" s="106"/>
      <c r="G21" s="106"/>
      <c r="H21" s="223"/>
      <c r="I21" s="106"/>
      <c r="J21" s="200"/>
      <c r="K21" s="201"/>
      <c r="L21" s="177" t="str">
        <f t="shared" si="1"/>
        <v/>
      </c>
      <c r="M21" s="234">
        <f t="shared" si="0"/>
        <v>0</v>
      </c>
      <c r="N21" s="51"/>
      <c r="O21" s="51"/>
    </row>
    <row r="22" spans="1:15" customFormat="1" ht="37.049999999999997" customHeight="1" x14ac:dyDescent="0.3">
      <c r="A22" s="18">
        <v>15</v>
      </c>
      <c r="B22" s="105"/>
      <c r="C22" s="106"/>
      <c r="D22" s="106"/>
      <c r="E22" s="106"/>
      <c r="F22" s="106"/>
      <c r="G22" s="106"/>
      <c r="H22" s="223"/>
      <c r="I22" s="106"/>
      <c r="J22" s="200"/>
      <c r="K22" s="201"/>
      <c r="L22" s="177" t="str">
        <f t="shared" si="1"/>
        <v/>
      </c>
      <c r="M22" s="234">
        <f t="shared" si="0"/>
        <v>0</v>
      </c>
      <c r="N22" s="51"/>
      <c r="O22" s="51"/>
    </row>
    <row r="23" spans="1:15" customFormat="1" ht="37.049999999999997" customHeight="1" x14ac:dyDescent="0.3">
      <c r="A23" s="18">
        <v>16</v>
      </c>
      <c r="B23" s="105"/>
      <c r="C23" s="106"/>
      <c r="D23" s="106"/>
      <c r="E23" s="106"/>
      <c r="F23" s="106"/>
      <c r="G23" s="106"/>
      <c r="H23" s="223"/>
      <c r="I23" s="106"/>
      <c r="J23" s="200"/>
      <c r="K23" s="201"/>
      <c r="L23" s="177" t="str">
        <f t="shared" si="1"/>
        <v/>
      </c>
      <c r="M23" s="234">
        <f t="shared" si="0"/>
        <v>0</v>
      </c>
      <c r="N23" s="51"/>
      <c r="O23" s="51"/>
    </row>
    <row r="24" spans="1:15" customFormat="1" ht="37.049999999999997" customHeight="1" x14ac:dyDescent="0.3">
      <c r="A24" s="18">
        <v>17</v>
      </c>
      <c r="B24" s="105"/>
      <c r="C24" s="106"/>
      <c r="D24" s="106"/>
      <c r="E24" s="106"/>
      <c r="F24" s="106"/>
      <c r="G24" s="106"/>
      <c r="H24" s="223"/>
      <c r="I24" s="106"/>
      <c r="J24" s="200"/>
      <c r="K24" s="201"/>
      <c r="L24" s="177" t="str">
        <f t="shared" si="1"/>
        <v/>
      </c>
      <c r="M24" s="234">
        <f t="shared" si="0"/>
        <v>0</v>
      </c>
      <c r="N24" s="51"/>
      <c r="O24" s="51"/>
    </row>
    <row r="25" spans="1:15" customFormat="1" ht="37.049999999999997" customHeight="1" x14ac:dyDescent="0.3">
      <c r="A25" s="18">
        <v>18</v>
      </c>
      <c r="B25" s="105"/>
      <c r="C25" s="106"/>
      <c r="D25" s="106"/>
      <c r="E25" s="106"/>
      <c r="F25" s="106"/>
      <c r="G25" s="106"/>
      <c r="H25" s="223"/>
      <c r="I25" s="106"/>
      <c r="J25" s="200"/>
      <c r="K25" s="201"/>
      <c r="L25" s="177" t="str">
        <f t="shared" si="1"/>
        <v/>
      </c>
      <c r="M25" s="234">
        <f t="shared" si="0"/>
        <v>0</v>
      </c>
      <c r="N25" s="51"/>
      <c r="O25" s="51"/>
    </row>
    <row r="26" spans="1:15" customFormat="1" ht="37.049999999999997" customHeight="1" x14ac:dyDescent="0.3">
      <c r="A26" s="18">
        <v>19</v>
      </c>
      <c r="B26" s="105"/>
      <c r="C26" s="106"/>
      <c r="D26" s="106"/>
      <c r="E26" s="106"/>
      <c r="F26" s="106"/>
      <c r="G26" s="106"/>
      <c r="H26" s="223"/>
      <c r="I26" s="106"/>
      <c r="J26" s="200"/>
      <c r="K26" s="201"/>
      <c r="L26" s="177" t="str">
        <f t="shared" si="1"/>
        <v/>
      </c>
      <c r="M26" s="234">
        <f t="shared" si="0"/>
        <v>0</v>
      </c>
      <c r="N26" s="51"/>
      <c r="O26" s="51"/>
    </row>
    <row r="27" spans="1:15" customFormat="1" ht="37.049999999999997" customHeight="1" x14ac:dyDescent="0.3">
      <c r="A27" s="18">
        <v>20</v>
      </c>
      <c r="B27" s="105"/>
      <c r="C27" s="106"/>
      <c r="D27" s="106"/>
      <c r="E27" s="106"/>
      <c r="F27" s="106"/>
      <c r="G27" s="106"/>
      <c r="H27" s="223"/>
      <c r="I27" s="106"/>
      <c r="J27" s="200"/>
      <c r="K27" s="201"/>
      <c r="L27" s="177" t="str">
        <f t="shared" si="1"/>
        <v/>
      </c>
      <c r="M27" s="234">
        <f t="shared" si="0"/>
        <v>0</v>
      </c>
      <c r="N27" s="51"/>
      <c r="O27" s="51"/>
    </row>
    <row r="28" spans="1:15" customFormat="1" ht="37.049999999999997" customHeight="1" x14ac:dyDescent="0.3">
      <c r="A28" s="18">
        <v>21</v>
      </c>
      <c r="B28" s="105"/>
      <c r="C28" s="106"/>
      <c r="D28" s="106"/>
      <c r="E28" s="106"/>
      <c r="F28" s="106"/>
      <c r="G28" s="106"/>
      <c r="H28" s="223"/>
      <c r="I28" s="106"/>
      <c r="J28" s="200"/>
      <c r="K28" s="201"/>
      <c r="L28" s="177" t="str">
        <f t="shared" si="1"/>
        <v/>
      </c>
      <c r="M28" s="234">
        <f t="shared" si="0"/>
        <v>0</v>
      </c>
      <c r="N28" s="51"/>
      <c r="O28" s="51"/>
    </row>
    <row r="29" spans="1:15" customFormat="1" ht="37.049999999999997" customHeight="1" x14ac:dyDescent="0.3">
      <c r="A29" s="18">
        <v>22</v>
      </c>
      <c r="B29" s="105"/>
      <c r="C29" s="106"/>
      <c r="D29" s="106"/>
      <c r="E29" s="106"/>
      <c r="F29" s="106"/>
      <c r="G29" s="106"/>
      <c r="H29" s="223"/>
      <c r="I29" s="106"/>
      <c r="J29" s="200"/>
      <c r="K29" s="201"/>
      <c r="L29" s="177" t="str">
        <f t="shared" si="1"/>
        <v/>
      </c>
      <c r="M29" s="234">
        <f t="shared" si="0"/>
        <v>0</v>
      </c>
      <c r="N29" s="51"/>
      <c r="O29" s="51"/>
    </row>
    <row r="30" spans="1:15" customFormat="1" ht="37.049999999999997" customHeight="1" x14ac:dyDescent="0.3">
      <c r="A30" s="18">
        <v>23</v>
      </c>
      <c r="B30" s="105"/>
      <c r="C30" s="106"/>
      <c r="D30" s="106"/>
      <c r="E30" s="106"/>
      <c r="F30" s="106"/>
      <c r="G30" s="106"/>
      <c r="H30" s="223"/>
      <c r="I30" s="106"/>
      <c r="J30" s="200"/>
      <c r="K30" s="201"/>
      <c r="L30" s="177" t="str">
        <f t="shared" si="1"/>
        <v/>
      </c>
      <c r="M30" s="234">
        <f t="shared" si="0"/>
        <v>0</v>
      </c>
      <c r="N30" s="51"/>
      <c r="O30" s="51"/>
    </row>
    <row r="31" spans="1:15" customFormat="1" ht="37.049999999999997" customHeight="1" x14ac:dyDescent="0.3">
      <c r="A31" s="18">
        <v>24</v>
      </c>
      <c r="B31" s="105"/>
      <c r="C31" s="106"/>
      <c r="D31" s="106"/>
      <c r="E31" s="106"/>
      <c r="F31" s="106"/>
      <c r="G31" s="106"/>
      <c r="H31" s="223"/>
      <c r="I31" s="106"/>
      <c r="J31" s="200"/>
      <c r="K31" s="201"/>
      <c r="L31" s="177" t="str">
        <f t="shared" si="1"/>
        <v/>
      </c>
      <c r="M31" s="234">
        <f t="shared" si="0"/>
        <v>0</v>
      </c>
      <c r="N31" s="51"/>
      <c r="O31" s="51"/>
    </row>
    <row r="32" spans="1:15" customFormat="1" ht="37.049999999999997" customHeight="1" x14ac:dyDescent="0.3">
      <c r="A32" s="18">
        <v>25</v>
      </c>
      <c r="B32" s="105"/>
      <c r="C32" s="106"/>
      <c r="D32" s="106"/>
      <c r="E32" s="106"/>
      <c r="F32" s="106"/>
      <c r="G32" s="106"/>
      <c r="H32" s="223"/>
      <c r="I32" s="106"/>
      <c r="J32" s="200"/>
      <c r="K32" s="201"/>
      <c r="L32" s="177" t="str">
        <f t="shared" si="1"/>
        <v/>
      </c>
      <c r="M32" s="234">
        <f t="shared" si="0"/>
        <v>0</v>
      </c>
      <c r="N32" s="51"/>
      <c r="O32" s="51"/>
    </row>
    <row r="33" spans="1:15" customFormat="1" ht="37.049999999999997" customHeight="1" x14ac:dyDescent="0.3">
      <c r="A33" s="18">
        <v>26</v>
      </c>
      <c r="B33" s="105"/>
      <c r="C33" s="106"/>
      <c r="D33" s="106"/>
      <c r="E33" s="106"/>
      <c r="F33" s="106"/>
      <c r="G33" s="106"/>
      <c r="H33" s="223"/>
      <c r="I33" s="106"/>
      <c r="J33" s="200"/>
      <c r="K33" s="201"/>
      <c r="L33" s="177" t="str">
        <f t="shared" si="1"/>
        <v/>
      </c>
      <c r="M33" s="234">
        <f t="shared" si="0"/>
        <v>0</v>
      </c>
      <c r="N33" s="51"/>
      <c r="O33" s="51"/>
    </row>
    <row r="34" spans="1:15" customFormat="1" ht="37.049999999999997" customHeight="1" x14ac:dyDescent="0.3">
      <c r="A34" s="18">
        <v>27</v>
      </c>
      <c r="B34" s="105"/>
      <c r="C34" s="106"/>
      <c r="D34" s="106"/>
      <c r="E34" s="106"/>
      <c r="F34" s="106"/>
      <c r="G34" s="106"/>
      <c r="H34" s="223"/>
      <c r="I34" s="106"/>
      <c r="J34" s="200"/>
      <c r="K34" s="201"/>
      <c r="L34" s="177" t="str">
        <f t="shared" si="1"/>
        <v/>
      </c>
      <c r="M34" s="234">
        <f t="shared" si="0"/>
        <v>0</v>
      </c>
      <c r="N34" s="51"/>
      <c r="O34" s="51"/>
    </row>
    <row r="35" spans="1:15" customFormat="1" ht="37.049999999999997" customHeight="1" x14ac:dyDescent="0.3">
      <c r="A35" s="18">
        <v>28</v>
      </c>
      <c r="B35" s="105"/>
      <c r="C35" s="106"/>
      <c r="D35" s="106"/>
      <c r="E35" s="106"/>
      <c r="F35" s="106"/>
      <c r="G35" s="106"/>
      <c r="H35" s="223"/>
      <c r="I35" s="106"/>
      <c r="J35" s="200"/>
      <c r="K35" s="201"/>
      <c r="L35" s="177" t="str">
        <f t="shared" si="1"/>
        <v/>
      </c>
      <c r="M35" s="234">
        <f t="shared" si="0"/>
        <v>0</v>
      </c>
      <c r="N35" s="51"/>
      <c r="O35" s="51"/>
    </row>
    <row r="36" spans="1:15" customFormat="1" ht="37.049999999999997" customHeight="1" x14ac:dyDescent="0.3">
      <c r="A36" s="18">
        <v>29</v>
      </c>
      <c r="B36" s="105"/>
      <c r="C36" s="106"/>
      <c r="D36" s="106"/>
      <c r="E36" s="106"/>
      <c r="F36" s="106"/>
      <c r="G36" s="106"/>
      <c r="H36" s="223"/>
      <c r="I36" s="106"/>
      <c r="J36" s="200"/>
      <c r="K36" s="201"/>
      <c r="L36" s="177" t="str">
        <f t="shared" si="1"/>
        <v/>
      </c>
      <c r="M36" s="234">
        <f t="shared" si="0"/>
        <v>0</v>
      </c>
      <c r="N36" s="72"/>
      <c r="O36" s="72"/>
    </row>
    <row r="37" spans="1:15" customFormat="1" ht="37.049999999999997" customHeight="1" thickBot="1" x14ac:dyDescent="0.35">
      <c r="A37" s="18">
        <v>30</v>
      </c>
      <c r="B37" s="105"/>
      <c r="C37" s="106"/>
      <c r="D37" s="106"/>
      <c r="E37" s="106"/>
      <c r="F37" s="106"/>
      <c r="G37" s="106"/>
      <c r="H37" s="223"/>
      <c r="I37" s="106"/>
      <c r="J37" s="200"/>
      <c r="K37" s="201"/>
      <c r="L37" s="177" t="str">
        <f t="shared" si="1"/>
        <v/>
      </c>
      <c r="M37" s="234">
        <f t="shared" si="0"/>
        <v>0</v>
      </c>
      <c r="N37" s="51"/>
      <c r="O37" s="51"/>
    </row>
    <row r="38" spans="1:15" ht="37.049999999999997" customHeight="1" thickBot="1" x14ac:dyDescent="0.35">
      <c r="A38" s="470" t="s">
        <v>182</v>
      </c>
      <c r="B38" s="470"/>
      <c r="C38" s="470"/>
      <c r="D38" s="470"/>
      <c r="E38" s="470"/>
      <c r="F38" s="470"/>
      <c r="G38" s="470"/>
      <c r="H38" s="471"/>
      <c r="I38" s="233" t="s">
        <v>51</v>
      </c>
      <c r="J38" s="232">
        <f>SUM(J8:J37)</f>
        <v>0</v>
      </c>
      <c r="K38" s="232">
        <f>SUM(K8:K37)</f>
        <v>0</v>
      </c>
      <c r="L38" s="16"/>
      <c r="M38" s="234"/>
      <c r="N38" s="51">
        <v>1</v>
      </c>
    </row>
    <row r="39" spans="1:15" ht="37.049999999999997" customHeight="1" x14ac:dyDescent="0.3">
      <c r="A39" s="51" t="s">
        <v>92</v>
      </c>
      <c r="L39" s="177"/>
      <c r="M39" s="234"/>
    </row>
    <row r="41" spans="1:15" ht="19.05" x14ac:dyDescent="0.35">
      <c r="B41" s="307" t="s">
        <v>46</v>
      </c>
      <c r="C41" s="308">
        <f ca="1">imzatirihi</f>
        <v>45653</v>
      </c>
      <c r="D41" s="314" t="s">
        <v>48</v>
      </c>
      <c r="E41" s="309" t="str">
        <f>IF(kurulusyetkilisi&gt;0,kurulusyetkilisi,"")</f>
        <v/>
      </c>
    </row>
    <row r="42" spans="1:15" ht="19.05" x14ac:dyDescent="0.35">
      <c r="B42" s="311"/>
      <c r="C42" s="311"/>
      <c r="D42" s="314" t="s">
        <v>49</v>
      </c>
      <c r="E42" s="313"/>
    </row>
    <row r="43" spans="1:15" x14ac:dyDescent="0.3">
      <c r="A43" s="454" t="s">
        <v>112</v>
      </c>
      <c r="B43" s="454"/>
      <c r="C43" s="454"/>
      <c r="D43" s="454"/>
      <c r="E43" s="454"/>
      <c r="F43" s="454"/>
      <c r="G43" s="454"/>
      <c r="H43" s="454"/>
      <c r="I43" s="454"/>
      <c r="J43" s="454"/>
      <c r="K43" s="454"/>
      <c r="L43" s="209"/>
      <c r="M43" s="210"/>
    </row>
    <row r="44" spans="1:15" ht="15.65" customHeight="1" x14ac:dyDescent="0.3">
      <c r="A44" s="372" t="str">
        <f>IF(Yil&gt;0,CONCATENATE(Yil," yılına aittir."),"")</f>
        <v/>
      </c>
      <c r="B44" s="372"/>
      <c r="C44" s="372"/>
      <c r="D44" s="372"/>
      <c r="E44" s="372"/>
      <c r="F44" s="372"/>
      <c r="G44" s="372"/>
      <c r="H44" s="372"/>
      <c r="I44" s="372"/>
      <c r="J44" s="372"/>
      <c r="K44" s="372"/>
      <c r="L44" s="103"/>
      <c r="M44" s="16"/>
    </row>
    <row r="45" spans="1:15" ht="16" customHeight="1" thickBot="1" x14ac:dyDescent="0.35">
      <c r="A45" s="469" t="s">
        <v>115</v>
      </c>
      <c r="B45" s="469"/>
      <c r="C45" s="469"/>
      <c r="D45" s="469"/>
      <c r="E45" s="469"/>
      <c r="F45" s="469"/>
      <c r="G45" s="469"/>
      <c r="H45" s="469"/>
      <c r="I45" s="469"/>
      <c r="J45" s="469"/>
      <c r="K45" s="469"/>
      <c r="L45" s="103"/>
      <c r="M45" s="16"/>
    </row>
    <row r="46" spans="1:15" ht="31.6" customHeight="1" thickBot="1" x14ac:dyDescent="0.35">
      <c r="A46" s="456" t="s">
        <v>1</v>
      </c>
      <c r="B46" s="457"/>
      <c r="C46" s="444" t="str">
        <f>IF(ProjeNo&gt;0,ProjeNo,"")</f>
        <v/>
      </c>
      <c r="D46" s="445"/>
      <c r="E46" s="445"/>
      <c r="F46" s="445"/>
      <c r="G46" s="445"/>
      <c r="H46" s="445"/>
      <c r="I46" s="445"/>
      <c r="J46" s="445"/>
      <c r="K46" s="446"/>
    </row>
    <row r="47" spans="1:15" ht="31.6" customHeight="1" thickBot="1" x14ac:dyDescent="0.35">
      <c r="A47" s="458" t="s">
        <v>12</v>
      </c>
      <c r="B47" s="459"/>
      <c r="C47" s="447" t="str">
        <f>IF(ProjeAdi&gt;0,ProjeAdi,"")</f>
        <v/>
      </c>
      <c r="D47" s="448"/>
      <c r="E47" s="448"/>
      <c r="F47" s="448"/>
      <c r="G47" s="448"/>
      <c r="H47" s="448"/>
      <c r="I47" s="448"/>
      <c r="J47" s="448"/>
      <c r="K47" s="449"/>
    </row>
    <row r="48" spans="1:15" ht="52" customHeight="1" thickBot="1" x14ac:dyDescent="0.35">
      <c r="A48" s="474" t="s">
        <v>7</v>
      </c>
      <c r="B48" s="474" t="s">
        <v>113</v>
      </c>
      <c r="C48" s="474" t="s">
        <v>157</v>
      </c>
      <c r="D48" s="474" t="s">
        <v>114</v>
      </c>
      <c r="E48" s="474" t="s">
        <v>111</v>
      </c>
      <c r="F48" s="474" t="s">
        <v>110</v>
      </c>
      <c r="G48" s="474" t="s">
        <v>192</v>
      </c>
      <c r="H48" s="472" t="s">
        <v>99</v>
      </c>
      <c r="I48" s="474" t="s">
        <v>100</v>
      </c>
      <c r="J48" s="294" t="s">
        <v>101</v>
      </c>
      <c r="K48" s="294" t="s">
        <v>101</v>
      </c>
    </row>
    <row r="49" spans="1:15" ht="17" thickBot="1" x14ac:dyDescent="0.35">
      <c r="A49" s="475"/>
      <c r="B49" s="475"/>
      <c r="C49" s="476"/>
      <c r="D49" s="475"/>
      <c r="E49" s="475"/>
      <c r="F49" s="475"/>
      <c r="G49" s="475"/>
      <c r="H49" s="473"/>
      <c r="I49" s="475"/>
      <c r="J49" s="295" t="s">
        <v>102</v>
      </c>
      <c r="K49" s="295" t="s">
        <v>105</v>
      </c>
      <c r="N49" s="118"/>
    </row>
    <row r="50" spans="1:15" customFormat="1" ht="37.049999999999997" customHeight="1" x14ac:dyDescent="0.3">
      <c r="A50" s="107">
        <v>31</v>
      </c>
      <c r="B50" s="24"/>
      <c r="C50" s="104"/>
      <c r="D50" s="104"/>
      <c r="E50" s="104"/>
      <c r="F50" s="104"/>
      <c r="G50" s="104"/>
      <c r="H50" s="197"/>
      <c r="I50" s="104"/>
      <c r="J50" s="204"/>
      <c r="K50" s="205"/>
      <c r="L50" s="177" t="str">
        <f>IF(AND(J50&gt;0,K50=""),"KDV Dahil Tutar Yazılmalıdır.","")</f>
        <v/>
      </c>
      <c r="M50" s="234">
        <f t="shared" ref="M50:M79" si="2">IF(OR(H50&lt;DönemBaşlama,H50&gt;DönemBitiş,H50=""),0,100000000)</f>
        <v>0</v>
      </c>
      <c r="N50" s="51"/>
      <c r="O50" s="51"/>
    </row>
    <row r="51" spans="1:15" customFormat="1" ht="37.049999999999997" customHeight="1" x14ac:dyDescent="0.3">
      <c r="A51" s="18">
        <v>32</v>
      </c>
      <c r="B51" s="105"/>
      <c r="C51" s="106"/>
      <c r="D51" s="106"/>
      <c r="E51" s="106"/>
      <c r="F51" s="106"/>
      <c r="G51" s="106"/>
      <c r="H51" s="223"/>
      <c r="I51" s="106"/>
      <c r="J51" s="200"/>
      <c r="K51" s="201"/>
      <c r="L51" s="177" t="str">
        <f t="shared" ref="L51:L79" si="3">IF(AND(J51&gt;0,K51=""),"KDV Dahil Tutar Yazılmalıdır.","")</f>
        <v/>
      </c>
      <c r="M51" s="234">
        <f t="shared" si="2"/>
        <v>0</v>
      </c>
      <c r="N51" s="51"/>
      <c r="O51" s="51"/>
    </row>
    <row r="52" spans="1:15" customFormat="1" ht="37.049999999999997" customHeight="1" x14ac:dyDescent="0.3">
      <c r="A52" s="18">
        <v>33</v>
      </c>
      <c r="B52" s="105"/>
      <c r="C52" s="106"/>
      <c r="D52" s="106"/>
      <c r="E52" s="106"/>
      <c r="F52" s="106"/>
      <c r="G52" s="106"/>
      <c r="H52" s="223"/>
      <c r="I52" s="106"/>
      <c r="J52" s="200"/>
      <c r="K52" s="201"/>
      <c r="L52" s="177" t="str">
        <f t="shared" si="3"/>
        <v/>
      </c>
      <c r="M52" s="234">
        <f t="shared" si="2"/>
        <v>0</v>
      </c>
      <c r="N52" s="51"/>
      <c r="O52" s="51"/>
    </row>
    <row r="53" spans="1:15" customFormat="1" ht="37.049999999999997" customHeight="1" x14ac:dyDescent="0.3">
      <c r="A53" s="18">
        <v>34</v>
      </c>
      <c r="B53" s="105"/>
      <c r="C53" s="106"/>
      <c r="D53" s="106"/>
      <c r="E53" s="106"/>
      <c r="F53" s="106"/>
      <c r="G53" s="106"/>
      <c r="H53" s="223"/>
      <c r="I53" s="106"/>
      <c r="J53" s="200"/>
      <c r="K53" s="201"/>
      <c r="L53" s="177" t="str">
        <f t="shared" si="3"/>
        <v/>
      </c>
      <c r="M53" s="234">
        <f t="shared" si="2"/>
        <v>0</v>
      </c>
      <c r="N53" s="51"/>
      <c r="O53" s="51"/>
    </row>
    <row r="54" spans="1:15" customFormat="1" ht="37.049999999999997" customHeight="1" x14ac:dyDescent="0.3">
      <c r="A54" s="18">
        <v>35</v>
      </c>
      <c r="B54" s="105"/>
      <c r="C54" s="106"/>
      <c r="D54" s="106"/>
      <c r="E54" s="106"/>
      <c r="F54" s="106"/>
      <c r="G54" s="106"/>
      <c r="H54" s="223"/>
      <c r="I54" s="106"/>
      <c r="J54" s="200"/>
      <c r="K54" s="201"/>
      <c r="L54" s="177" t="str">
        <f t="shared" si="3"/>
        <v/>
      </c>
      <c r="M54" s="234">
        <f t="shared" si="2"/>
        <v>0</v>
      </c>
      <c r="N54" s="51"/>
      <c r="O54" s="51"/>
    </row>
    <row r="55" spans="1:15" customFormat="1" ht="37.049999999999997" customHeight="1" x14ac:dyDescent="0.3">
      <c r="A55" s="18">
        <v>36</v>
      </c>
      <c r="B55" s="105"/>
      <c r="C55" s="106"/>
      <c r="D55" s="106"/>
      <c r="E55" s="106"/>
      <c r="F55" s="106"/>
      <c r="G55" s="106"/>
      <c r="H55" s="223"/>
      <c r="I55" s="106"/>
      <c r="J55" s="200"/>
      <c r="K55" s="201"/>
      <c r="L55" s="177" t="str">
        <f t="shared" si="3"/>
        <v/>
      </c>
      <c r="M55" s="234">
        <f t="shared" si="2"/>
        <v>0</v>
      </c>
      <c r="N55" s="51"/>
      <c r="O55" s="51"/>
    </row>
    <row r="56" spans="1:15" customFormat="1" ht="37.049999999999997" customHeight="1" x14ac:dyDescent="0.3">
      <c r="A56" s="18">
        <v>37</v>
      </c>
      <c r="B56" s="105"/>
      <c r="C56" s="106"/>
      <c r="D56" s="106"/>
      <c r="E56" s="106"/>
      <c r="F56" s="106"/>
      <c r="G56" s="106"/>
      <c r="H56" s="223"/>
      <c r="I56" s="106"/>
      <c r="J56" s="200"/>
      <c r="K56" s="201"/>
      <c r="L56" s="177" t="str">
        <f t="shared" si="3"/>
        <v/>
      </c>
      <c r="M56" s="234">
        <f t="shared" si="2"/>
        <v>0</v>
      </c>
      <c r="N56" s="51"/>
      <c r="O56" s="51"/>
    </row>
    <row r="57" spans="1:15" customFormat="1" ht="37.049999999999997" customHeight="1" x14ac:dyDescent="0.3">
      <c r="A57" s="18">
        <v>38</v>
      </c>
      <c r="B57" s="105"/>
      <c r="C57" s="106"/>
      <c r="D57" s="106"/>
      <c r="E57" s="106"/>
      <c r="F57" s="106"/>
      <c r="G57" s="106"/>
      <c r="H57" s="223"/>
      <c r="I57" s="106"/>
      <c r="J57" s="200"/>
      <c r="K57" s="201"/>
      <c r="L57" s="177" t="str">
        <f t="shared" si="3"/>
        <v/>
      </c>
      <c r="M57" s="234">
        <f t="shared" si="2"/>
        <v>0</v>
      </c>
      <c r="N57" s="51"/>
      <c r="O57" s="51"/>
    </row>
    <row r="58" spans="1:15" customFormat="1" ht="37.049999999999997" customHeight="1" x14ac:dyDescent="0.3">
      <c r="A58" s="18">
        <v>39</v>
      </c>
      <c r="B58" s="105"/>
      <c r="C58" s="106"/>
      <c r="D58" s="106"/>
      <c r="E58" s="106"/>
      <c r="F58" s="106"/>
      <c r="G58" s="106"/>
      <c r="H58" s="223"/>
      <c r="I58" s="106"/>
      <c r="J58" s="200"/>
      <c r="K58" s="201"/>
      <c r="L58" s="177" t="str">
        <f t="shared" si="3"/>
        <v/>
      </c>
      <c r="M58" s="234">
        <f t="shared" si="2"/>
        <v>0</v>
      </c>
      <c r="N58" s="51"/>
      <c r="O58" s="51"/>
    </row>
    <row r="59" spans="1:15" customFormat="1" ht="37.049999999999997" customHeight="1" x14ac:dyDescent="0.3">
      <c r="A59" s="18">
        <v>40</v>
      </c>
      <c r="B59" s="105"/>
      <c r="C59" s="106"/>
      <c r="D59" s="106"/>
      <c r="E59" s="106"/>
      <c r="F59" s="106"/>
      <c r="G59" s="106"/>
      <c r="H59" s="223"/>
      <c r="I59" s="106"/>
      <c r="J59" s="200"/>
      <c r="K59" s="201"/>
      <c r="L59" s="177" t="str">
        <f t="shared" si="3"/>
        <v/>
      </c>
      <c r="M59" s="234">
        <f t="shared" si="2"/>
        <v>0</v>
      </c>
      <c r="N59" s="51"/>
      <c r="O59" s="51"/>
    </row>
    <row r="60" spans="1:15" customFormat="1" ht="37.049999999999997" customHeight="1" x14ac:dyDescent="0.3">
      <c r="A60" s="18">
        <v>41</v>
      </c>
      <c r="B60" s="105"/>
      <c r="C60" s="106"/>
      <c r="D60" s="106"/>
      <c r="E60" s="106"/>
      <c r="F60" s="106"/>
      <c r="G60" s="106"/>
      <c r="H60" s="223"/>
      <c r="I60" s="106"/>
      <c r="J60" s="200"/>
      <c r="K60" s="201"/>
      <c r="L60" s="177" t="str">
        <f t="shared" si="3"/>
        <v/>
      </c>
      <c r="M60" s="234">
        <f t="shared" si="2"/>
        <v>0</v>
      </c>
      <c r="N60" s="51"/>
      <c r="O60" s="51"/>
    </row>
    <row r="61" spans="1:15" customFormat="1" ht="37.049999999999997" customHeight="1" x14ac:dyDescent="0.3">
      <c r="A61" s="18">
        <v>42</v>
      </c>
      <c r="B61" s="105"/>
      <c r="C61" s="106"/>
      <c r="D61" s="106"/>
      <c r="E61" s="106"/>
      <c r="F61" s="106"/>
      <c r="G61" s="106"/>
      <c r="H61" s="223"/>
      <c r="I61" s="106"/>
      <c r="J61" s="200"/>
      <c r="K61" s="201"/>
      <c r="L61" s="177" t="str">
        <f t="shared" si="3"/>
        <v/>
      </c>
      <c r="M61" s="234">
        <f t="shared" si="2"/>
        <v>0</v>
      </c>
      <c r="N61" s="51"/>
      <c r="O61" s="51"/>
    </row>
    <row r="62" spans="1:15" customFormat="1" ht="37.049999999999997" customHeight="1" x14ac:dyDescent="0.3">
      <c r="A62" s="18">
        <v>43</v>
      </c>
      <c r="B62" s="105"/>
      <c r="C62" s="106"/>
      <c r="D62" s="106"/>
      <c r="E62" s="106"/>
      <c r="F62" s="106"/>
      <c r="G62" s="106"/>
      <c r="H62" s="223"/>
      <c r="I62" s="106"/>
      <c r="J62" s="200"/>
      <c r="K62" s="201"/>
      <c r="L62" s="177" t="str">
        <f t="shared" si="3"/>
        <v/>
      </c>
      <c r="M62" s="234">
        <f t="shared" si="2"/>
        <v>0</v>
      </c>
      <c r="N62" s="51"/>
      <c r="O62" s="51"/>
    </row>
    <row r="63" spans="1:15" customFormat="1" ht="37.049999999999997" customHeight="1" x14ac:dyDescent="0.3">
      <c r="A63" s="18">
        <v>44</v>
      </c>
      <c r="B63" s="105"/>
      <c r="C63" s="106"/>
      <c r="D63" s="106"/>
      <c r="E63" s="106"/>
      <c r="F63" s="106"/>
      <c r="G63" s="106"/>
      <c r="H63" s="223"/>
      <c r="I63" s="106"/>
      <c r="J63" s="200"/>
      <c r="K63" s="201"/>
      <c r="L63" s="177" t="str">
        <f t="shared" si="3"/>
        <v/>
      </c>
      <c r="M63" s="234">
        <f t="shared" si="2"/>
        <v>0</v>
      </c>
      <c r="N63" s="51"/>
      <c r="O63" s="51"/>
    </row>
    <row r="64" spans="1:15" customFormat="1" ht="37.049999999999997" customHeight="1" x14ac:dyDescent="0.3">
      <c r="A64" s="18">
        <v>45</v>
      </c>
      <c r="B64" s="105"/>
      <c r="C64" s="106"/>
      <c r="D64" s="106"/>
      <c r="E64" s="106"/>
      <c r="F64" s="106"/>
      <c r="G64" s="106"/>
      <c r="H64" s="223"/>
      <c r="I64" s="106"/>
      <c r="J64" s="200"/>
      <c r="K64" s="201"/>
      <c r="L64" s="177" t="str">
        <f t="shared" si="3"/>
        <v/>
      </c>
      <c r="M64" s="234">
        <f t="shared" si="2"/>
        <v>0</v>
      </c>
      <c r="N64" s="51"/>
      <c r="O64" s="51"/>
    </row>
    <row r="65" spans="1:15" customFormat="1" ht="37.049999999999997" customHeight="1" x14ac:dyDescent="0.3">
      <c r="A65" s="18">
        <v>46</v>
      </c>
      <c r="B65" s="105"/>
      <c r="C65" s="106"/>
      <c r="D65" s="106"/>
      <c r="E65" s="106"/>
      <c r="F65" s="106"/>
      <c r="G65" s="106"/>
      <c r="H65" s="223"/>
      <c r="I65" s="106"/>
      <c r="J65" s="200"/>
      <c r="K65" s="201"/>
      <c r="L65" s="177" t="str">
        <f t="shared" si="3"/>
        <v/>
      </c>
      <c r="M65" s="234">
        <f t="shared" si="2"/>
        <v>0</v>
      </c>
      <c r="N65" s="51"/>
      <c r="O65" s="51"/>
    </row>
    <row r="66" spans="1:15" customFormat="1" ht="37.049999999999997" customHeight="1" x14ac:dyDescent="0.3">
      <c r="A66" s="18">
        <v>47</v>
      </c>
      <c r="B66" s="105"/>
      <c r="C66" s="106"/>
      <c r="D66" s="106"/>
      <c r="E66" s="106"/>
      <c r="F66" s="106"/>
      <c r="G66" s="106"/>
      <c r="H66" s="223"/>
      <c r="I66" s="106"/>
      <c r="J66" s="200"/>
      <c r="K66" s="201"/>
      <c r="L66" s="177" t="str">
        <f t="shared" si="3"/>
        <v/>
      </c>
      <c r="M66" s="234">
        <f t="shared" si="2"/>
        <v>0</v>
      </c>
      <c r="N66" s="72"/>
      <c r="O66" s="72"/>
    </row>
    <row r="67" spans="1:15" customFormat="1" ht="37.049999999999997" customHeight="1" x14ac:dyDescent="0.3">
      <c r="A67" s="18">
        <v>48</v>
      </c>
      <c r="B67" s="105"/>
      <c r="C67" s="106"/>
      <c r="D67" s="106"/>
      <c r="E67" s="106"/>
      <c r="F67" s="106"/>
      <c r="G67" s="106"/>
      <c r="H67" s="223"/>
      <c r="I67" s="106"/>
      <c r="J67" s="200"/>
      <c r="K67" s="201"/>
      <c r="L67" s="177" t="str">
        <f t="shared" si="3"/>
        <v/>
      </c>
      <c r="M67" s="234">
        <f t="shared" si="2"/>
        <v>0</v>
      </c>
      <c r="N67" s="51"/>
      <c r="O67" s="51"/>
    </row>
    <row r="68" spans="1:15" customFormat="1" ht="37.049999999999997" customHeight="1" x14ac:dyDescent="0.3">
      <c r="A68" s="18">
        <v>49</v>
      </c>
      <c r="B68" s="105"/>
      <c r="C68" s="106"/>
      <c r="D68" s="106"/>
      <c r="E68" s="106"/>
      <c r="F68" s="106"/>
      <c r="G68" s="106"/>
      <c r="H68" s="223"/>
      <c r="I68" s="106"/>
      <c r="J68" s="200"/>
      <c r="K68" s="201"/>
      <c r="L68" s="177" t="str">
        <f t="shared" si="3"/>
        <v/>
      </c>
      <c r="M68" s="234">
        <f t="shared" si="2"/>
        <v>0</v>
      </c>
      <c r="N68" s="51"/>
      <c r="O68" s="51"/>
    </row>
    <row r="69" spans="1:15" customFormat="1" ht="37.049999999999997" customHeight="1" x14ac:dyDescent="0.3">
      <c r="A69" s="18">
        <v>50</v>
      </c>
      <c r="B69" s="105"/>
      <c r="C69" s="106"/>
      <c r="D69" s="106"/>
      <c r="E69" s="106"/>
      <c r="F69" s="106"/>
      <c r="G69" s="106"/>
      <c r="H69" s="223"/>
      <c r="I69" s="106"/>
      <c r="J69" s="200"/>
      <c r="K69" s="201"/>
      <c r="L69" s="177" t="str">
        <f t="shared" si="3"/>
        <v/>
      </c>
      <c r="M69" s="234">
        <f t="shared" si="2"/>
        <v>0</v>
      </c>
      <c r="N69" s="51"/>
      <c r="O69" s="51"/>
    </row>
    <row r="70" spans="1:15" customFormat="1" ht="37.049999999999997" customHeight="1" x14ac:dyDescent="0.3">
      <c r="A70" s="18">
        <v>51</v>
      </c>
      <c r="B70" s="105"/>
      <c r="C70" s="106"/>
      <c r="D70" s="106"/>
      <c r="E70" s="106"/>
      <c r="F70" s="106"/>
      <c r="G70" s="106"/>
      <c r="H70" s="223"/>
      <c r="I70" s="106"/>
      <c r="J70" s="200"/>
      <c r="K70" s="201"/>
      <c r="L70" s="177" t="str">
        <f t="shared" si="3"/>
        <v/>
      </c>
      <c r="M70" s="234">
        <f t="shared" si="2"/>
        <v>0</v>
      </c>
      <c r="N70" s="51"/>
      <c r="O70" s="51"/>
    </row>
    <row r="71" spans="1:15" customFormat="1" ht="37.049999999999997" customHeight="1" x14ac:dyDescent="0.3">
      <c r="A71" s="18">
        <v>52</v>
      </c>
      <c r="B71" s="105"/>
      <c r="C71" s="106"/>
      <c r="D71" s="106"/>
      <c r="E71" s="106"/>
      <c r="F71" s="106"/>
      <c r="G71" s="106"/>
      <c r="H71" s="223"/>
      <c r="I71" s="106"/>
      <c r="J71" s="200"/>
      <c r="K71" s="201"/>
      <c r="L71" s="177" t="str">
        <f t="shared" si="3"/>
        <v/>
      </c>
      <c r="M71" s="234">
        <f t="shared" si="2"/>
        <v>0</v>
      </c>
      <c r="N71" s="51"/>
      <c r="O71" s="51"/>
    </row>
    <row r="72" spans="1:15" customFormat="1" ht="37.049999999999997" customHeight="1" x14ac:dyDescent="0.3">
      <c r="A72" s="18">
        <v>53</v>
      </c>
      <c r="B72" s="105"/>
      <c r="C72" s="106"/>
      <c r="D72" s="106"/>
      <c r="E72" s="106"/>
      <c r="F72" s="106"/>
      <c r="G72" s="106"/>
      <c r="H72" s="223"/>
      <c r="I72" s="106"/>
      <c r="J72" s="200"/>
      <c r="K72" s="201"/>
      <c r="L72" s="177" t="str">
        <f t="shared" si="3"/>
        <v/>
      </c>
      <c r="M72" s="234">
        <f t="shared" si="2"/>
        <v>0</v>
      </c>
      <c r="N72" s="51"/>
      <c r="O72" s="51"/>
    </row>
    <row r="73" spans="1:15" customFormat="1" ht="37.049999999999997" customHeight="1" x14ac:dyDescent="0.3">
      <c r="A73" s="18">
        <v>54</v>
      </c>
      <c r="B73" s="105"/>
      <c r="C73" s="106"/>
      <c r="D73" s="106"/>
      <c r="E73" s="106"/>
      <c r="F73" s="106"/>
      <c r="G73" s="106"/>
      <c r="H73" s="223"/>
      <c r="I73" s="106"/>
      <c r="J73" s="200"/>
      <c r="K73" s="201"/>
      <c r="L73" s="177" t="str">
        <f t="shared" si="3"/>
        <v/>
      </c>
      <c r="M73" s="234">
        <f t="shared" si="2"/>
        <v>0</v>
      </c>
      <c r="N73" s="51"/>
      <c r="O73" s="51"/>
    </row>
    <row r="74" spans="1:15" customFormat="1" ht="37.049999999999997" customHeight="1" x14ac:dyDescent="0.3">
      <c r="A74" s="18">
        <v>55</v>
      </c>
      <c r="B74" s="105"/>
      <c r="C74" s="106"/>
      <c r="D74" s="106"/>
      <c r="E74" s="106"/>
      <c r="F74" s="106"/>
      <c r="G74" s="106"/>
      <c r="H74" s="223"/>
      <c r="I74" s="106"/>
      <c r="J74" s="200"/>
      <c r="K74" s="201"/>
      <c r="L74" s="177" t="str">
        <f t="shared" si="3"/>
        <v/>
      </c>
      <c r="M74" s="234">
        <f t="shared" si="2"/>
        <v>0</v>
      </c>
      <c r="N74" s="51"/>
      <c r="O74" s="51"/>
    </row>
    <row r="75" spans="1:15" customFormat="1" ht="37.049999999999997" customHeight="1" x14ac:dyDescent="0.3">
      <c r="A75" s="18">
        <v>56</v>
      </c>
      <c r="B75" s="105"/>
      <c r="C75" s="106"/>
      <c r="D75" s="106"/>
      <c r="E75" s="106"/>
      <c r="F75" s="106"/>
      <c r="G75" s="106"/>
      <c r="H75" s="223"/>
      <c r="I75" s="106"/>
      <c r="J75" s="200"/>
      <c r="K75" s="201"/>
      <c r="L75" s="177" t="str">
        <f t="shared" si="3"/>
        <v/>
      </c>
      <c r="M75" s="234">
        <f t="shared" si="2"/>
        <v>0</v>
      </c>
      <c r="N75" s="51"/>
      <c r="O75" s="51"/>
    </row>
    <row r="76" spans="1:15" customFormat="1" ht="37.049999999999997" customHeight="1" x14ac:dyDescent="0.3">
      <c r="A76" s="18">
        <v>57</v>
      </c>
      <c r="B76" s="105"/>
      <c r="C76" s="106"/>
      <c r="D76" s="106"/>
      <c r="E76" s="106"/>
      <c r="F76" s="106"/>
      <c r="G76" s="106"/>
      <c r="H76" s="223"/>
      <c r="I76" s="106"/>
      <c r="J76" s="200"/>
      <c r="K76" s="201"/>
      <c r="L76" s="177" t="str">
        <f t="shared" si="3"/>
        <v/>
      </c>
      <c r="M76" s="234">
        <f t="shared" si="2"/>
        <v>0</v>
      </c>
      <c r="N76" s="118"/>
      <c r="O76" s="51"/>
    </row>
    <row r="77" spans="1:15" customFormat="1" ht="37.049999999999997" customHeight="1" x14ac:dyDescent="0.3">
      <c r="A77" s="18">
        <v>58</v>
      </c>
      <c r="B77" s="105"/>
      <c r="C77" s="106"/>
      <c r="D77" s="106"/>
      <c r="E77" s="106"/>
      <c r="F77" s="106"/>
      <c r="G77" s="106"/>
      <c r="H77" s="223"/>
      <c r="I77" s="106"/>
      <c r="J77" s="200"/>
      <c r="K77" s="201"/>
      <c r="L77" s="177" t="str">
        <f t="shared" si="3"/>
        <v/>
      </c>
      <c r="M77" s="234">
        <f t="shared" si="2"/>
        <v>0</v>
      </c>
      <c r="N77" s="51"/>
      <c r="O77" s="51"/>
    </row>
    <row r="78" spans="1:15" customFormat="1" ht="37.049999999999997" customHeight="1" x14ac:dyDescent="0.3">
      <c r="A78" s="18">
        <v>59</v>
      </c>
      <c r="B78" s="105"/>
      <c r="C78" s="106"/>
      <c r="D78" s="106"/>
      <c r="E78" s="106"/>
      <c r="F78" s="106"/>
      <c r="G78" s="106"/>
      <c r="H78" s="223"/>
      <c r="I78" s="106"/>
      <c r="J78" s="200"/>
      <c r="K78" s="201"/>
      <c r="L78" s="177" t="str">
        <f t="shared" si="3"/>
        <v/>
      </c>
      <c r="M78" s="234">
        <f t="shared" si="2"/>
        <v>0</v>
      </c>
      <c r="N78" s="51"/>
      <c r="O78" s="51"/>
    </row>
    <row r="79" spans="1:15" customFormat="1" ht="37.049999999999997" customHeight="1" thickBot="1" x14ac:dyDescent="0.35">
      <c r="A79" s="18">
        <v>60</v>
      </c>
      <c r="B79" s="105"/>
      <c r="C79" s="106"/>
      <c r="D79" s="106"/>
      <c r="E79" s="106"/>
      <c r="F79" s="106"/>
      <c r="G79" s="106"/>
      <c r="H79" s="223"/>
      <c r="I79" s="106"/>
      <c r="J79" s="200"/>
      <c r="K79" s="201"/>
      <c r="L79" s="177" t="str">
        <f t="shared" si="3"/>
        <v/>
      </c>
      <c r="M79" s="234">
        <f t="shared" si="2"/>
        <v>0</v>
      </c>
      <c r="N79" s="51"/>
      <c r="O79" s="51"/>
    </row>
    <row r="80" spans="1:15" ht="37.049999999999997" customHeight="1" thickBot="1" x14ac:dyDescent="0.35">
      <c r="A80" s="470" t="s">
        <v>182</v>
      </c>
      <c r="B80" s="470"/>
      <c r="C80" s="470"/>
      <c r="D80" s="470"/>
      <c r="E80" s="470"/>
      <c r="F80" s="470"/>
      <c r="G80" s="470"/>
      <c r="H80" s="471"/>
      <c r="I80" s="233" t="s">
        <v>51</v>
      </c>
      <c r="J80" s="232">
        <f>SUM(J50:J79)+J38</f>
        <v>0</v>
      </c>
      <c r="K80" s="232">
        <f>SUM(K50:K79)+K38</f>
        <v>0</v>
      </c>
      <c r="L80" s="16"/>
      <c r="M80" s="234"/>
      <c r="N80" s="118">
        <f>IF(COUNTA(G50:K79)&gt;0,1,0)</f>
        <v>0</v>
      </c>
    </row>
    <row r="81" spans="1:15" ht="37.049999999999997" customHeight="1" x14ac:dyDescent="0.3">
      <c r="A81" s="51" t="s">
        <v>92</v>
      </c>
      <c r="L81" s="177"/>
      <c r="M81" s="234"/>
    </row>
    <row r="83" spans="1:15" ht="19.05" x14ac:dyDescent="0.35">
      <c r="B83" s="307" t="s">
        <v>46</v>
      </c>
      <c r="C83" s="308">
        <f ca="1">imzatirihi</f>
        <v>45653</v>
      </c>
      <c r="D83" s="314" t="s">
        <v>48</v>
      </c>
      <c r="E83" s="309" t="str">
        <f>IF(kurulusyetkilisi&gt;0,kurulusyetkilisi,"")</f>
        <v/>
      </c>
    </row>
    <row r="84" spans="1:15" ht="19.05" x14ac:dyDescent="0.35">
      <c r="B84" s="311"/>
      <c r="C84" s="311"/>
      <c r="D84" s="314" t="s">
        <v>49</v>
      </c>
      <c r="E84" s="313"/>
    </row>
    <row r="85" spans="1:15" x14ac:dyDescent="0.3">
      <c r="A85" s="454" t="s">
        <v>112</v>
      </c>
      <c r="B85" s="454"/>
      <c r="C85" s="454"/>
      <c r="D85" s="454"/>
      <c r="E85" s="454"/>
      <c r="F85" s="454"/>
      <c r="G85" s="454"/>
      <c r="H85" s="454"/>
      <c r="I85" s="454"/>
      <c r="J85" s="454"/>
      <c r="K85" s="454"/>
      <c r="L85" s="209"/>
      <c r="M85" s="210"/>
    </row>
    <row r="86" spans="1:15" ht="15.65" customHeight="1" x14ac:dyDescent="0.3">
      <c r="A86" s="372" t="str">
        <f>IF(Yil&gt;0,CONCATENATE(Yil," yılına aittir."),"")</f>
        <v/>
      </c>
      <c r="B86" s="372"/>
      <c r="C86" s="372"/>
      <c r="D86" s="372"/>
      <c r="E86" s="372"/>
      <c r="F86" s="372"/>
      <c r="G86" s="372"/>
      <c r="H86" s="372"/>
      <c r="I86" s="372"/>
      <c r="J86" s="372"/>
      <c r="K86" s="372"/>
      <c r="L86" s="103"/>
      <c r="M86" s="16"/>
    </row>
    <row r="87" spans="1:15" ht="16" customHeight="1" thickBot="1" x14ac:dyDescent="0.35">
      <c r="A87" s="469" t="s">
        <v>115</v>
      </c>
      <c r="B87" s="469"/>
      <c r="C87" s="469"/>
      <c r="D87" s="469"/>
      <c r="E87" s="469"/>
      <c r="F87" s="469"/>
      <c r="G87" s="469"/>
      <c r="H87" s="469"/>
      <c r="I87" s="469"/>
      <c r="J87" s="469"/>
      <c r="K87" s="469"/>
      <c r="L87" s="103"/>
      <c r="M87" s="16"/>
    </row>
    <row r="88" spans="1:15" ht="31.6" customHeight="1" thickBot="1" x14ac:dyDescent="0.35">
      <c r="A88" s="456" t="s">
        <v>1</v>
      </c>
      <c r="B88" s="457"/>
      <c r="C88" s="444" t="str">
        <f>IF(ProjeNo&gt;0,ProjeNo,"")</f>
        <v/>
      </c>
      <c r="D88" s="445"/>
      <c r="E88" s="445"/>
      <c r="F88" s="445"/>
      <c r="G88" s="445"/>
      <c r="H88" s="445"/>
      <c r="I88" s="445"/>
      <c r="J88" s="445"/>
      <c r="K88" s="446"/>
    </row>
    <row r="89" spans="1:15" ht="31.6" customHeight="1" thickBot="1" x14ac:dyDescent="0.35">
      <c r="A89" s="458" t="s">
        <v>12</v>
      </c>
      <c r="B89" s="459"/>
      <c r="C89" s="447" t="str">
        <f>IF(ProjeAdi&gt;0,ProjeAdi,"")</f>
        <v/>
      </c>
      <c r="D89" s="448"/>
      <c r="E89" s="448"/>
      <c r="F89" s="448"/>
      <c r="G89" s="448"/>
      <c r="H89" s="448"/>
      <c r="I89" s="448"/>
      <c r="J89" s="448"/>
      <c r="K89" s="449"/>
    </row>
    <row r="90" spans="1:15" ht="52" customHeight="1" thickBot="1" x14ac:dyDescent="0.35">
      <c r="A90" s="474" t="s">
        <v>7</v>
      </c>
      <c r="B90" s="474" t="s">
        <v>113</v>
      </c>
      <c r="C90" s="474" t="s">
        <v>157</v>
      </c>
      <c r="D90" s="474" t="s">
        <v>114</v>
      </c>
      <c r="E90" s="474" t="s">
        <v>111</v>
      </c>
      <c r="F90" s="474" t="s">
        <v>110</v>
      </c>
      <c r="G90" s="474" t="s">
        <v>192</v>
      </c>
      <c r="H90" s="472" t="s">
        <v>99</v>
      </c>
      <c r="I90" s="474" t="s">
        <v>100</v>
      </c>
      <c r="J90" s="294" t="s">
        <v>101</v>
      </c>
      <c r="K90" s="294" t="s">
        <v>101</v>
      </c>
    </row>
    <row r="91" spans="1:15" ht="17" thickBot="1" x14ac:dyDescent="0.35">
      <c r="A91" s="475"/>
      <c r="B91" s="475"/>
      <c r="C91" s="476"/>
      <c r="D91" s="475"/>
      <c r="E91" s="475"/>
      <c r="F91" s="475"/>
      <c r="G91" s="475"/>
      <c r="H91" s="473"/>
      <c r="I91" s="475"/>
      <c r="J91" s="295" t="s">
        <v>102</v>
      </c>
      <c r="K91" s="295" t="s">
        <v>105</v>
      </c>
    </row>
    <row r="92" spans="1:15" customFormat="1" ht="37.049999999999997" customHeight="1" x14ac:dyDescent="0.3">
      <c r="A92" s="107">
        <v>61</v>
      </c>
      <c r="B92" s="24"/>
      <c r="C92" s="104"/>
      <c r="D92" s="104"/>
      <c r="E92" s="104"/>
      <c r="F92" s="104"/>
      <c r="G92" s="104"/>
      <c r="H92" s="197"/>
      <c r="I92" s="104"/>
      <c r="J92" s="204"/>
      <c r="K92" s="205"/>
      <c r="L92" s="177" t="str">
        <f>IF(AND(J92&gt;0,K92=""),"KDV Dahil Tutar Yazılmalıdır.","")</f>
        <v/>
      </c>
      <c r="M92" s="234">
        <f t="shared" ref="M92:M121" si="4">IF(OR(H92&lt;DönemBaşlama,H92&gt;DönemBitiş,H92=""),0,100000000)</f>
        <v>0</v>
      </c>
      <c r="N92" s="51"/>
      <c r="O92" s="51"/>
    </row>
    <row r="93" spans="1:15" customFormat="1" ht="37.049999999999997" customHeight="1" x14ac:dyDescent="0.3">
      <c r="A93" s="18">
        <v>62</v>
      </c>
      <c r="B93" s="105"/>
      <c r="C93" s="106"/>
      <c r="D93" s="106"/>
      <c r="E93" s="106"/>
      <c r="F93" s="106"/>
      <c r="G93" s="106"/>
      <c r="H93" s="223"/>
      <c r="I93" s="106"/>
      <c r="J93" s="200"/>
      <c r="K93" s="201"/>
      <c r="L93" s="177" t="str">
        <f t="shared" ref="L93:L121" si="5">IF(AND(J93&gt;0,K93=""),"KDV Dahil Tutar Yazılmalıdır.","")</f>
        <v/>
      </c>
      <c r="M93" s="234">
        <f t="shared" si="4"/>
        <v>0</v>
      </c>
      <c r="N93" s="51"/>
      <c r="O93" s="51"/>
    </row>
    <row r="94" spans="1:15" customFormat="1" ht="37.049999999999997" customHeight="1" x14ac:dyDescent="0.3">
      <c r="A94" s="18">
        <v>63</v>
      </c>
      <c r="B94" s="105"/>
      <c r="C94" s="106"/>
      <c r="D94" s="106"/>
      <c r="E94" s="106"/>
      <c r="F94" s="106"/>
      <c r="G94" s="106"/>
      <c r="H94" s="223"/>
      <c r="I94" s="106"/>
      <c r="J94" s="200"/>
      <c r="K94" s="201"/>
      <c r="L94" s="177" t="str">
        <f t="shared" si="5"/>
        <v/>
      </c>
      <c r="M94" s="234">
        <f t="shared" si="4"/>
        <v>0</v>
      </c>
      <c r="N94" s="51"/>
      <c r="O94" s="51"/>
    </row>
    <row r="95" spans="1:15" customFormat="1" ht="37.049999999999997" customHeight="1" x14ac:dyDescent="0.3">
      <c r="A95" s="18">
        <v>64</v>
      </c>
      <c r="B95" s="105"/>
      <c r="C95" s="106"/>
      <c r="D95" s="106"/>
      <c r="E95" s="106"/>
      <c r="F95" s="106"/>
      <c r="G95" s="106"/>
      <c r="H95" s="223"/>
      <c r="I95" s="106"/>
      <c r="J95" s="200"/>
      <c r="K95" s="201"/>
      <c r="L95" s="177" t="str">
        <f t="shared" si="5"/>
        <v/>
      </c>
      <c r="M95" s="234">
        <f t="shared" si="4"/>
        <v>0</v>
      </c>
      <c r="N95" s="51"/>
      <c r="O95" s="51"/>
    </row>
    <row r="96" spans="1:15" customFormat="1" ht="37.049999999999997" customHeight="1" x14ac:dyDescent="0.3">
      <c r="A96" s="18">
        <v>65</v>
      </c>
      <c r="B96" s="105"/>
      <c r="C96" s="106"/>
      <c r="D96" s="106"/>
      <c r="E96" s="106"/>
      <c r="F96" s="106"/>
      <c r="G96" s="106"/>
      <c r="H96" s="223"/>
      <c r="I96" s="106"/>
      <c r="J96" s="200"/>
      <c r="K96" s="201"/>
      <c r="L96" s="177" t="str">
        <f t="shared" si="5"/>
        <v/>
      </c>
      <c r="M96" s="234">
        <f t="shared" si="4"/>
        <v>0</v>
      </c>
      <c r="N96" s="72"/>
      <c r="O96" s="72"/>
    </row>
    <row r="97" spans="1:15" customFormat="1" ht="37.049999999999997" customHeight="1" x14ac:dyDescent="0.3">
      <c r="A97" s="18">
        <v>66</v>
      </c>
      <c r="B97" s="105"/>
      <c r="C97" s="106"/>
      <c r="D97" s="106"/>
      <c r="E97" s="106"/>
      <c r="F97" s="106"/>
      <c r="G97" s="106"/>
      <c r="H97" s="223"/>
      <c r="I97" s="106"/>
      <c r="J97" s="200"/>
      <c r="K97" s="201"/>
      <c r="L97" s="177" t="str">
        <f t="shared" si="5"/>
        <v/>
      </c>
      <c r="M97" s="234">
        <f t="shared" si="4"/>
        <v>0</v>
      </c>
      <c r="N97" s="51"/>
      <c r="O97" s="51"/>
    </row>
    <row r="98" spans="1:15" customFormat="1" ht="37.049999999999997" customHeight="1" x14ac:dyDescent="0.3">
      <c r="A98" s="18">
        <v>67</v>
      </c>
      <c r="B98" s="105"/>
      <c r="C98" s="106"/>
      <c r="D98" s="106"/>
      <c r="E98" s="106"/>
      <c r="F98" s="106"/>
      <c r="G98" s="106"/>
      <c r="H98" s="223"/>
      <c r="I98" s="106"/>
      <c r="J98" s="200"/>
      <c r="K98" s="201"/>
      <c r="L98" s="177" t="str">
        <f t="shared" si="5"/>
        <v/>
      </c>
      <c r="M98" s="234">
        <f t="shared" si="4"/>
        <v>0</v>
      </c>
      <c r="N98" s="51"/>
      <c r="O98" s="51"/>
    </row>
    <row r="99" spans="1:15" customFormat="1" ht="37.049999999999997" customHeight="1" x14ac:dyDescent="0.3">
      <c r="A99" s="18">
        <v>68</v>
      </c>
      <c r="B99" s="105"/>
      <c r="C99" s="106"/>
      <c r="D99" s="106"/>
      <c r="E99" s="106"/>
      <c r="F99" s="106"/>
      <c r="G99" s="106"/>
      <c r="H99" s="223"/>
      <c r="I99" s="106"/>
      <c r="J99" s="200"/>
      <c r="K99" s="201"/>
      <c r="L99" s="177" t="str">
        <f t="shared" si="5"/>
        <v/>
      </c>
      <c r="M99" s="234">
        <f t="shared" si="4"/>
        <v>0</v>
      </c>
      <c r="N99" s="51"/>
      <c r="O99" s="51"/>
    </row>
    <row r="100" spans="1:15" customFormat="1" ht="37.049999999999997" customHeight="1" x14ac:dyDescent="0.3">
      <c r="A100" s="18">
        <v>69</v>
      </c>
      <c r="B100" s="105"/>
      <c r="C100" s="106"/>
      <c r="D100" s="106"/>
      <c r="E100" s="106"/>
      <c r="F100" s="106"/>
      <c r="G100" s="106"/>
      <c r="H100" s="223"/>
      <c r="I100" s="106"/>
      <c r="J100" s="200"/>
      <c r="K100" s="201"/>
      <c r="L100" s="177" t="str">
        <f t="shared" si="5"/>
        <v/>
      </c>
      <c r="M100" s="234">
        <f t="shared" si="4"/>
        <v>0</v>
      </c>
      <c r="N100" s="51"/>
      <c r="O100" s="51"/>
    </row>
    <row r="101" spans="1:15" customFormat="1" ht="37.049999999999997" customHeight="1" x14ac:dyDescent="0.3">
      <c r="A101" s="18">
        <v>70</v>
      </c>
      <c r="B101" s="105"/>
      <c r="C101" s="106"/>
      <c r="D101" s="106"/>
      <c r="E101" s="106"/>
      <c r="F101" s="106"/>
      <c r="G101" s="106"/>
      <c r="H101" s="223"/>
      <c r="I101" s="106"/>
      <c r="J101" s="200"/>
      <c r="K101" s="201"/>
      <c r="L101" s="177" t="str">
        <f t="shared" si="5"/>
        <v/>
      </c>
      <c r="M101" s="234">
        <f t="shared" si="4"/>
        <v>0</v>
      </c>
      <c r="N101" s="51"/>
      <c r="O101" s="51"/>
    </row>
    <row r="102" spans="1:15" customFormat="1" ht="37.049999999999997" customHeight="1" x14ac:dyDescent="0.3">
      <c r="A102" s="18">
        <v>71</v>
      </c>
      <c r="B102" s="105"/>
      <c r="C102" s="106"/>
      <c r="D102" s="106"/>
      <c r="E102" s="106"/>
      <c r="F102" s="106"/>
      <c r="G102" s="106"/>
      <c r="H102" s="223"/>
      <c r="I102" s="106"/>
      <c r="J102" s="200"/>
      <c r="K102" s="201"/>
      <c r="L102" s="177" t="str">
        <f t="shared" si="5"/>
        <v/>
      </c>
      <c r="M102" s="234">
        <f t="shared" si="4"/>
        <v>0</v>
      </c>
      <c r="N102" s="51"/>
      <c r="O102" s="51"/>
    </row>
    <row r="103" spans="1:15" customFormat="1" ht="37.049999999999997" customHeight="1" x14ac:dyDescent="0.3">
      <c r="A103" s="18">
        <v>72</v>
      </c>
      <c r="B103" s="105"/>
      <c r="C103" s="106"/>
      <c r="D103" s="106"/>
      <c r="E103" s="106"/>
      <c r="F103" s="106"/>
      <c r="G103" s="106"/>
      <c r="H103" s="223"/>
      <c r="I103" s="106"/>
      <c r="J103" s="200"/>
      <c r="K103" s="201"/>
      <c r="L103" s="177" t="str">
        <f t="shared" si="5"/>
        <v/>
      </c>
      <c r="M103" s="234">
        <f t="shared" si="4"/>
        <v>0</v>
      </c>
      <c r="N103" s="118"/>
      <c r="O103" s="51"/>
    </row>
    <row r="104" spans="1:15" customFormat="1" ht="37.049999999999997" customHeight="1" x14ac:dyDescent="0.3">
      <c r="A104" s="18">
        <v>73</v>
      </c>
      <c r="B104" s="105"/>
      <c r="C104" s="106"/>
      <c r="D104" s="106"/>
      <c r="E104" s="106"/>
      <c r="F104" s="106"/>
      <c r="G104" s="106"/>
      <c r="H104" s="223"/>
      <c r="I104" s="106"/>
      <c r="J104" s="200"/>
      <c r="K104" s="201"/>
      <c r="L104" s="177" t="str">
        <f t="shared" si="5"/>
        <v/>
      </c>
      <c r="M104" s="234">
        <f t="shared" si="4"/>
        <v>0</v>
      </c>
      <c r="N104" s="51"/>
      <c r="O104" s="51"/>
    </row>
    <row r="105" spans="1:15" customFormat="1" ht="37.049999999999997" customHeight="1" x14ac:dyDescent="0.3">
      <c r="A105" s="18">
        <v>74</v>
      </c>
      <c r="B105" s="105"/>
      <c r="C105" s="106"/>
      <c r="D105" s="106"/>
      <c r="E105" s="106"/>
      <c r="F105" s="106"/>
      <c r="G105" s="106"/>
      <c r="H105" s="223"/>
      <c r="I105" s="106"/>
      <c r="J105" s="200"/>
      <c r="K105" s="201"/>
      <c r="L105" s="177" t="str">
        <f t="shared" si="5"/>
        <v/>
      </c>
      <c r="M105" s="234">
        <f t="shared" si="4"/>
        <v>0</v>
      </c>
      <c r="N105" s="51"/>
      <c r="O105" s="51"/>
    </row>
    <row r="106" spans="1:15" customFormat="1" ht="37.049999999999997" customHeight="1" x14ac:dyDescent="0.3">
      <c r="A106" s="18">
        <v>75</v>
      </c>
      <c r="B106" s="105"/>
      <c r="C106" s="106"/>
      <c r="D106" s="106"/>
      <c r="E106" s="106"/>
      <c r="F106" s="106"/>
      <c r="G106" s="106"/>
      <c r="H106" s="223"/>
      <c r="I106" s="106"/>
      <c r="J106" s="200"/>
      <c r="K106" s="201"/>
      <c r="L106" s="177" t="str">
        <f t="shared" si="5"/>
        <v/>
      </c>
      <c r="M106" s="234">
        <f t="shared" si="4"/>
        <v>0</v>
      </c>
      <c r="N106" s="51"/>
      <c r="O106" s="51"/>
    </row>
    <row r="107" spans="1:15" customFormat="1" ht="37.049999999999997" customHeight="1" x14ac:dyDescent="0.3">
      <c r="A107" s="18">
        <v>76</v>
      </c>
      <c r="B107" s="105"/>
      <c r="C107" s="106"/>
      <c r="D107" s="106"/>
      <c r="E107" s="106"/>
      <c r="F107" s="106"/>
      <c r="G107" s="106"/>
      <c r="H107" s="223"/>
      <c r="I107" s="106"/>
      <c r="J107" s="200"/>
      <c r="K107" s="201"/>
      <c r="L107" s="177" t="str">
        <f t="shared" si="5"/>
        <v/>
      </c>
      <c r="M107" s="234">
        <f t="shared" si="4"/>
        <v>0</v>
      </c>
      <c r="N107" s="51"/>
      <c r="O107" s="51"/>
    </row>
    <row r="108" spans="1:15" customFormat="1" ht="37.049999999999997" customHeight="1" x14ac:dyDescent="0.3">
      <c r="A108" s="18">
        <v>77</v>
      </c>
      <c r="B108" s="105"/>
      <c r="C108" s="106"/>
      <c r="D108" s="106"/>
      <c r="E108" s="106"/>
      <c r="F108" s="106"/>
      <c r="G108" s="106"/>
      <c r="H108" s="223"/>
      <c r="I108" s="106"/>
      <c r="J108" s="200"/>
      <c r="K108" s="201"/>
      <c r="L108" s="177" t="str">
        <f t="shared" si="5"/>
        <v/>
      </c>
      <c r="M108" s="234">
        <f t="shared" si="4"/>
        <v>0</v>
      </c>
      <c r="N108" s="51"/>
      <c r="O108" s="51"/>
    </row>
    <row r="109" spans="1:15" customFormat="1" ht="37.049999999999997" customHeight="1" x14ac:dyDescent="0.3">
      <c r="A109" s="18">
        <v>78</v>
      </c>
      <c r="B109" s="105"/>
      <c r="C109" s="106"/>
      <c r="D109" s="106"/>
      <c r="E109" s="106"/>
      <c r="F109" s="106"/>
      <c r="G109" s="106"/>
      <c r="H109" s="223"/>
      <c r="I109" s="106"/>
      <c r="J109" s="200"/>
      <c r="K109" s="201"/>
      <c r="L109" s="177" t="str">
        <f t="shared" si="5"/>
        <v/>
      </c>
      <c r="M109" s="234">
        <f t="shared" si="4"/>
        <v>0</v>
      </c>
      <c r="N109" s="51"/>
      <c r="O109" s="51"/>
    </row>
    <row r="110" spans="1:15" customFormat="1" ht="37.049999999999997" customHeight="1" x14ac:dyDescent="0.3">
      <c r="A110" s="18">
        <v>79</v>
      </c>
      <c r="B110" s="105"/>
      <c r="C110" s="106"/>
      <c r="D110" s="106"/>
      <c r="E110" s="106"/>
      <c r="F110" s="106"/>
      <c r="G110" s="106"/>
      <c r="H110" s="223"/>
      <c r="I110" s="106"/>
      <c r="J110" s="200"/>
      <c r="K110" s="201"/>
      <c r="L110" s="177" t="str">
        <f t="shared" si="5"/>
        <v/>
      </c>
      <c r="M110" s="234">
        <f t="shared" si="4"/>
        <v>0</v>
      </c>
      <c r="N110" s="51"/>
      <c r="O110" s="51"/>
    </row>
    <row r="111" spans="1:15" customFormat="1" ht="37.049999999999997" customHeight="1" x14ac:dyDescent="0.3">
      <c r="A111" s="18">
        <v>80</v>
      </c>
      <c r="B111" s="105"/>
      <c r="C111" s="106"/>
      <c r="D111" s="106"/>
      <c r="E111" s="106"/>
      <c r="F111" s="106"/>
      <c r="G111" s="106"/>
      <c r="H111" s="223"/>
      <c r="I111" s="106"/>
      <c r="J111" s="200"/>
      <c r="K111" s="201"/>
      <c r="L111" s="177" t="str">
        <f t="shared" si="5"/>
        <v/>
      </c>
      <c r="M111" s="234">
        <f t="shared" si="4"/>
        <v>0</v>
      </c>
      <c r="N111" s="51"/>
      <c r="O111" s="51"/>
    </row>
    <row r="112" spans="1:15" customFormat="1" ht="37.049999999999997" customHeight="1" x14ac:dyDescent="0.3">
      <c r="A112" s="18">
        <v>81</v>
      </c>
      <c r="B112" s="105"/>
      <c r="C112" s="106"/>
      <c r="D112" s="106"/>
      <c r="E112" s="106"/>
      <c r="F112" s="106"/>
      <c r="G112" s="106"/>
      <c r="H112" s="223"/>
      <c r="I112" s="106"/>
      <c r="J112" s="200"/>
      <c r="K112" s="201"/>
      <c r="L112" s="177" t="str">
        <f t="shared" si="5"/>
        <v/>
      </c>
      <c r="M112" s="234">
        <f t="shared" si="4"/>
        <v>0</v>
      </c>
      <c r="N112" s="51"/>
      <c r="O112" s="51"/>
    </row>
    <row r="113" spans="1:15" customFormat="1" ht="37.049999999999997" customHeight="1" x14ac:dyDescent="0.3">
      <c r="A113" s="18">
        <v>82</v>
      </c>
      <c r="B113" s="105"/>
      <c r="C113" s="106"/>
      <c r="D113" s="106"/>
      <c r="E113" s="106"/>
      <c r="F113" s="106"/>
      <c r="G113" s="106"/>
      <c r="H113" s="223"/>
      <c r="I113" s="106"/>
      <c r="J113" s="200"/>
      <c r="K113" s="201"/>
      <c r="L113" s="177" t="str">
        <f t="shared" si="5"/>
        <v/>
      </c>
      <c r="M113" s="234">
        <f t="shared" si="4"/>
        <v>0</v>
      </c>
      <c r="N113" s="51"/>
      <c r="O113" s="51"/>
    </row>
    <row r="114" spans="1:15" customFormat="1" ht="37.049999999999997" customHeight="1" x14ac:dyDescent="0.3">
      <c r="A114" s="18">
        <v>83</v>
      </c>
      <c r="B114" s="105"/>
      <c r="C114" s="106"/>
      <c r="D114" s="106"/>
      <c r="E114" s="106"/>
      <c r="F114" s="106"/>
      <c r="G114" s="106"/>
      <c r="H114" s="223"/>
      <c r="I114" s="106"/>
      <c r="J114" s="200"/>
      <c r="K114" s="201"/>
      <c r="L114" s="177" t="str">
        <f t="shared" si="5"/>
        <v/>
      </c>
      <c r="M114" s="234">
        <f t="shared" si="4"/>
        <v>0</v>
      </c>
      <c r="N114" s="51"/>
      <c r="O114" s="51"/>
    </row>
    <row r="115" spans="1:15" customFormat="1" ht="37.049999999999997" customHeight="1" x14ac:dyDescent="0.3">
      <c r="A115" s="18">
        <v>84</v>
      </c>
      <c r="B115" s="105"/>
      <c r="C115" s="106"/>
      <c r="D115" s="106"/>
      <c r="E115" s="106"/>
      <c r="F115" s="106"/>
      <c r="G115" s="106"/>
      <c r="H115" s="223"/>
      <c r="I115" s="106"/>
      <c r="J115" s="200"/>
      <c r="K115" s="201"/>
      <c r="L115" s="177" t="str">
        <f t="shared" si="5"/>
        <v/>
      </c>
      <c r="M115" s="234">
        <f t="shared" si="4"/>
        <v>0</v>
      </c>
      <c r="N115" s="51"/>
      <c r="O115" s="51"/>
    </row>
    <row r="116" spans="1:15" customFormat="1" ht="37.049999999999997" customHeight="1" x14ac:dyDescent="0.3">
      <c r="A116" s="18">
        <v>85</v>
      </c>
      <c r="B116" s="105"/>
      <c r="C116" s="106"/>
      <c r="D116" s="106"/>
      <c r="E116" s="106"/>
      <c r="F116" s="106"/>
      <c r="G116" s="106"/>
      <c r="H116" s="223"/>
      <c r="I116" s="106"/>
      <c r="J116" s="200"/>
      <c r="K116" s="201"/>
      <c r="L116" s="177" t="str">
        <f t="shared" si="5"/>
        <v/>
      </c>
      <c r="M116" s="234">
        <f t="shared" si="4"/>
        <v>0</v>
      </c>
      <c r="N116" s="51"/>
      <c r="O116" s="51"/>
    </row>
    <row r="117" spans="1:15" customFormat="1" ht="37.049999999999997" customHeight="1" x14ac:dyDescent="0.3">
      <c r="A117" s="18">
        <v>86</v>
      </c>
      <c r="B117" s="105"/>
      <c r="C117" s="106"/>
      <c r="D117" s="106"/>
      <c r="E117" s="106"/>
      <c r="F117" s="106"/>
      <c r="G117" s="106"/>
      <c r="H117" s="223"/>
      <c r="I117" s="106"/>
      <c r="J117" s="200"/>
      <c r="K117" s="201"/>
      <c r="L117" s="177" t="str">
        <f t="shared" si="5"/>
        <v/>
      </c>
      <c r="M117" s="234">
        <f t="shared" si="4"/>
        <v>0</v>
      </c>
      <c r="N117" s="51"/>
      <c r="O117" s="51"/>
    </row>
    <row r="118" spans="1:15" customFormat="1" ht="37.049999999999997" customHeight="1" x14ac:dyDescent="0.3">
      <c r="A118" s="18">
        <v>87</v>
      </c>
      <c r="B118" s="105"/>
      <c r="C118" s="106"/>
      <c r="D118" s="106"/>
      <c r="E118" s="106"/>
      <c r="F118" s="106"/>
      <c r="G118" s="106"/>
      <c r="H118" s="223"/>
      <c r="I118" s="106"/>
      <c r="J118" s="200"/>
      <c r="K118" s="201"/>
      <c r="L118" s="177" t="str">
        <f t="shared" si="5"/>
        <v/>
      </c>
      <c r="M118" s="234">
        <f t="shared" si="4"/>
        <v>0</v>
      </c>
      <c r="N118" s="51"/>
      <c r="O118" s="51"/>
    </row>
    <row r="119" spans="1:15" customFormat="1" ht="37.049999999999997" customHeight="1" x14ac:dyDescent="0.3">
      <c r="A119" s="18">
        <v>88</v>
      </c>
      <c r="B119" s="105"/>
      <c r="C119" s="106"/>
      <c r="D119" s="106"/>
      <c r="E119" s="106"/>
      <c r="F119" s="106"/>
      <c r="G119" s="106"/>
      <c r="H119" s="223"/>
      <c r="I119" s="106"/>
      <c r="J119" s="200"/>
      <c r="K119" s="201"/>
      <c r="L119" s="177" t="str">
        <f t="shared" si="5"/>
        <v/>
      </c>
      <c r="M119" s="234">
        <f t="shared" si="4"/>
        <v>0</v>
      </c>
      <c r="N119" s="51"/>
      <c r="O119" s="51"/>
    </row>
    <row r="120" spans="1:15" customFormat="1" ht="37.049999999999997" customHeight="1" x14ac:dyDescent="0.3">
      <c r="A120" s="18">
        <v>89</v>
      </c>
      <c r="B120" s="105"/>
      <c r="C120" s="106"/>
      <c r="D120" s="106"/>
      <c r="E120" s="106"/>
      <c r="F120" s="106"/>
      <c r="G120" s="106"/>
      <c r="H120" s="223"/>
      <c r="I120" s="106"/>
      <c r="J120" s="200"/>
      <c r="K120" s="201"/>
      <c r="L120" s="177" t="str">
        <f t="shared" si="5"/>
        <v/>
      </c>
      <c r="M120" s="234">
        <f t="shared" si="4"/>
        <v>0</v>
      </c>
      <c r="N120" s="51"/>
      <c r="O120" s="51"/>
    </row>
    <row r="121" spans="1:15" customFormat="1" ht="37.049999999999997" customHeight="1" thickBot="1" x14ac:dyDescent="0.35">
      <c r="A121" s="18">
        <v>90</v>
      </c>
      <c r="B121" s="105"/>
      <c r="C121" s="106"/>
      <c r="D121" s="106"/>
      <c r="E121" s="106"/>
      <c r="F121" s="106"/>
      <c r="G121" s="106"/>
      <c r="H121" s="223"/>
      <c r="I121" s="106"/>
      <c r="J121" s="200"/>
      <c r="K121" s="201"/>
      <c r="L121" s="177" t="str">
        <f t="shared" si="5"/>
        <v/>
      </c>
      <c r="M121" s="234">
        <f t="shared" si="4"/>
        <v>0</v>
      </c>
      <c r="N121" s="51"/>
      <c r="O121" s="51"/>
    </row>
    <row r="122" spans="1:15" ht="37.049999999999997" customHeight="1" thickBot="1" x14ac:dyDescent="0.35">
      <c r="A122" s="470" t="s">
        <v>182</v>
      </c>
      <c r="B122" s="470"/>
      <c r="C122" s="470"/>
      <c r="D122" s="470"/>
      <c r="E122" s="470"/>
      <c r="F122" s="470"/>
      <c r="G122" s="470"/>
      <c r="H122" s="471"/>
      <c r="I122" s="233" t="s">
        <v>51</v>
      </c>
      <c r="J122" s="232">
        <f>SUM(J92:J121)+J80</f>
        <v>0</v>
      </c>
      <c r="K122" s="232">
        <f>SUM(K92:K121)+K80</f>
        <v>0</v>
      </c>
      <c r="L122" s="16"/>
      <c r="M122" s="234"/>
      <c r="N122" s="118">
        <f>IF(COUNTA(G92:K121)&gt;0,1,0)</f>
        <v>0</v>
      </c>
    </row>
    <row r="123" spans="1:15" ht="37.049999999999997" customHeight="1" x14ac:dyDescent="0.3">
      <c r="A123" s="51" t="s">
        <v>92</v>
      </c>
      <c r="L123" s="177"/>
      <c r="M123" s="234"/>
    </row>
    <row r="125" spans="1:15" ht="19.05" x14ac:dyDescent="0.35">
      <c r="B125" s="307" t="s">
        <v>46</v>
      </c>
      <c r="C125" s="308">
        <f ca="1">imzatirihi</f>
        <v>45653</v>
      </c>
      <c r="D125" s="314" t="s">
        <v>48</v>
      </c>
      <c r="E125" s="309" t="str">
        <f>IF(kurulusyetkilisi&gt;0,kurulusyetkilisi,"")</f>
        <v/>
      </c>
    </row>
    <row r="126" spans="1:15" ht="19.05" x14ac:dyDescent="0.35">
      <c r="B126" s="311"/>
      <c r="C126" s="311"/>
      <c r="D126" s="314" t="s">
        <v>49</v>
      </c>
      <c r="E126" s="313"/>
      <c r="N126" s="72"/>
      <c r="O126" s="72"/>
    </row>
    <row r="127" spans="1:15" x14ac:dyDescent="0.3">
      <c r="A127" s="454" t="s">
        <v>112</v>
      </c>
      <c r="B127" s="454"/>
      <c r="C127" s="454"/>
      <c r="D127" s="454"/>
      <c r="E127" s="454"/>
      <c r="F127" s="454"/>
      <c r="G127" s="454"/>
      <c r="H127" s="454"/>
      <c r="I127" s="454"/>
      <c r="J127" s="454"/>
      <c r="K127" s="454"/>
      <c r="L127" s="209"/>
      <c r="M127" s="210"/>
    </row>
    <row r="128" spans="1:15" ht="15.65" customHeight="1" x14ac:dyDescent="0.3">
      <c r="A128" s="372" t="str">
        <f>IF(Yil&gt;0,CONCATENATE(Yil," yılına aittir."),"")</f>
        <v/>
      </c>
      <c r="B128" s="372"/>
      <c r="C128" s="372"/>
      <c r="D128" s="372"/>
      <c r="E128" s="372"/>
      <c r="F128" s="372"/>
      <c r="G128" s="372"/>
      <c r="H128" s="372"/>
      <c r="I128" s="372"/>
      <c r="J128" s="372"/>
      <c r="K128" s="372"/>
      <c r="L128" s="103"/>
      <c r="M128" s="16"/>
    </row>
    <row r="129" spans="1:15" ht="16" customHeight="1" thickBot="1" x14ac:dyDescent="0.35">
      <c r="A129" s="469" t="s">
        <v>115</v>
      </c>
      <c r="B129" s="469"/>
      <c r="C129" s="469"/>
      <c r="D129" s="469"/>
      <c r="E129" s="469"/>
      <c r="F129" s="469"/>
      <c r="G129" s="469"/>
      <c r="H129" s="469"/>
      <c r="I129" s="469"/>
      <c r="J129" s="469"/>
      <c r="K129" s="469"/>
      <c r="L129" s="103"/>
      <c r="M129" s="16"/>
    </row>
    <row r="130" spans="1:15" ht="31.6" customHeight="1" thickBot="1" x14ac:dyDescent="0.35">
      <c r="A130" s="456" t="s">
        <v>1</v>
      </c>
      <c r="B130" s="457"/>
      <c r="C130" s="444" t="str">
        <f>IF(ProjeNo&gt;0,ProjeNo,"")</f>
        <v/>
      </c>
      <c r="D130" s="445"/>
      <c r="E130" s="445"/>
      <c r="F130" s="445"/>
      <c r="G130" s="445"/>
      <c r="H130" s="445"/>
      <c r="I130" s="445"/>
      <c r="J130" s="445"/>
      <c r="K130" s="446"/>
      <c r="N130" s="118"/>
    </row>
    <row r="131" spans="1:15" ht="31.6" customHeight="1" thickBot="1" x14ac:dyDescent="0.35">
      <c r="A131" s="458" t="s">
        <v>12</v>
      </c>
      <c r="B131" s="459"/>
      <c r="C131" s="447" t="str">
        <f>IF(ProjeAdi&gt;0,ProjeAdi,"")</f>
        <v/>
      </c>
      <c r="D131" s="448"/>
      <c r="E131" s="448"/>
      <c r="F131" s="448"/>
      <c r="G131" s="448"/>
      <c r="H131" s="448"/>
      <c r="I131" s="448"/>
      <c r="J131" s="448"/>
      <c r="K131" s="449"/>
    </row>
    <row r="132" spans="1:15" ht="52" customHeight="1" thickBot="1" x14ac:dyDescent="0.35">
      <c r="A132" s="474" t="s">
        <v>7</v>
      </c>
      <c r="B132" s="474" t="s">
        <v>113</v>
      </c>
      <c r="C132" s="474" t="s">
        <v>157</v>
      </c>
      <c r="D132" s="474" t="s">
        <v>114</v>
      </c>
      <c r="E132" s="474" t="s">
        <v>111</v>
      </c>
      <c r="F132" s="474" t="s">
        <v>110</v>
      </c>
      <c r="G132" s="474" t="s">
        <v>192</v>
      </c>
      <c r="H132" s="472" t="s">
        <v>99</v>
      </c>
      <c r="I132" s="474" t="s">
        <v>100</v>
      </c>
      <c r="J132" s="294" t="s">
        <v>101</v>
      </c>
      <c r="K132" s="294" t="s">
        <v>101</v>
      </c>
    </row>
    <row r="133" spans="1:15" ht="17" thickBot="1" x14ac:dyDescent="0.35">
      <c r="A133" s="475"/>
      <c r="B133" s="475"/>
      <c r="C133" s="476"/>
      <c r="D133" s="475"/>
      <c r="E133" s="475"/>
      <c r="F133" s="475"/>
      <c r="G133" s="475"/>
      <c r="H133" s="473"/>
      <c r="I133" s="475"/>
      <c r="J133" s="295" t="s">
        <v>102</v>
      </c>
      <c r="K133" s="295" t="s">
        <v>105</v>
      </c>
    </row>
    <row r="134" spans="1:15" customFormat="1" ht="37.049999999999997" customHeight="1" x14ac:dyDescent="0.3">
      <c r="A134" s="107">
        <v>91</v>
      </c>
      <c r="B134" s="24"/>
      <c r="C134" s="104"/>
      <c r="D134" s="104"/>
      <c r="E134" s="104"/>
      <c r="F134" s="104"/>
      <c r="G134" s="104"/>
      <c r="H134" s="197"/>
      <c r="I134" s="104"/>
      <c r="J134" s="204"/>
      <c r="K134" s="205"/>
      <c r="L134" s="177" t="str">
        <f>IF(AND(J134&gt;0,K134=""),"KDV Dahil Tutar Yazılmalıdır.","")</f>
        <v/>
      </c>
      <c r="M134" s="234">
        <f t="shared" ref="M134:M163" si="6">IF(OR(H134&lt;DönemBaşlama,H134&gt;DönemBitiş,H134=""),0,100000000)</f>
        <v>0</v>
      </c>
      <c r="N134" s="51"/>
      <c r="O134" s="51"/>
    </row>
    <row r="135" spans="1:15" customFormat="1" ht="37.049999999999997" customHeight="1" x14ac:dyDescent="0.3">
      <c r="A135" s="18">
        <v>92</v>
      </c>
      <c r="B135" s="105"/>
      <c r="C135" s="106"/>
      <c r="D135" s="106"/>
      <c r="E135" s="106"/>
      <c r="F135" s="106"/>
      <c r="G135" s="106"/>
      <c r="H135" s="223"/>
      <c r="I135" s="106"/>
      <c r="J135" s="200"/>
      <c r="K135" s="201"/>
      <c r="L135" s="177" t="str">
        <f t="shared" ref="L135:L163" si="7">IF(AND(J135&gt;0,K135=""),"KDV Dahil Tutar Yazılmalıdır.","")</f>
        <v/>
      </c>
      <c r="M135" s="234">
        <f t="shared" si="6"/>
        <v>0</v>
      </c>
      <c r="N135" s="51"/>
      <c r="O135" s="51"/>
    </row>
    <row r="136" spans="1:15" customFormat="1" ht="37.049999999999997" customHeight="1" x14ac:dyDescent="0.3">
      <c r="A136" s="18">
        <v>93</v>
      </c>
      <c r="B136" s="105"/>
      <c r="C136" s="106"/>
      <c r="D136" s="106"/>
      <c r="E136" s="106"/>
      <c r="F136" s="106"/>
      <c r="G136" s="106"/>
      <c r="H136" s="223"/>
      <c r="I136" s="106"/>
      <c r="J136" s="200"/>
      <c r="K136" s="201"/>
      <c r="L136" s="177" t="str">
        <f t="shared" si="7"/>
        <v/>
      </c>
      <c r="M136" s="234">
        <f t="shared" si="6"/>
        <v>0</v>
      </c>
      <c r="N136" s="51"/>
      <c r="O136" s="51"/>
    </row>
    <row r="137" spans="1:15" customFormat="1" ht="37.049999999999997" customHeight="1" x14ac:dyDescent="0.3">
      <c r="A137" s="18">
        <v>94</v>
      </c>
      <c r="B137" s="105"/>
      <c r="C137" s="106"/>
      <c r="D137" s="106"/>
      <c r="E137" s="106"/>
      <c r="F137" s="106"/>
      <c r="G137" s="106"/>
      <c r="H137" s="223"/>
      <c r="I137" s="106"/>
      <c r="J137" s="200"/>
      <c r="K137" s="201"/>
      <c r="L137" s="177" t="str">
        <f t="shared" si="7"/>
        <v/>
      </c>
      <c r="M137" s="234">
        <f t="shared" si="6"/>
        <v>0</v>
      </c>
      <c r="N137" s="51"/>
      <c r="O137" s="51"/>
    </row>
    <row r="138" spans="1:15" customFormat="1" ht="37.049999999999997" customHeight="1" x14ac:dyDescent="0.3">
      <c r="A138" s="18">
        <v>95</v>
      </c>
      <c r="B138" s="105"/>
      <c r="C138" s="106"/>
      <c r="D138" s="106"/>
      <c r="E138" s="106"/>
      <c r="F138" s="106"/>
      <c r="G138" s="106"/>
      <c r="H138" s="223"/>
      <c r="I138" s="106"/>
      <c r="J138" s="200"/>
      <c r="K138" s="201"/>
      <c r="L138" s="177" t="str">
        <f t="shared" si="7"/>
        <v/>
      </c>
      <c r="M138" s="234">
        <f t="shared" si="6"/>
        <v>0</v>
      </c>
      <c r="N138" s="51"/>
      <c r="O138" s="51"/>
    </row>
    <row r="139" spans="1:15" customFormat="1" ht="37.049999999999997" customHeight="1" x14ac:dyDescent="0.3">
      <c r="A139" s="18">
        <v>96</v>
      </c>
      <c r="B139" s="105"/>
      <c r="C139" s="106"/>
      <c r="D139" s="106"/>
      <c r="E139" s="106"/>
      <c r="F139" s="106"/>
      <c r="G139" s="106"/>
      <c r="H139" s="223"/>
      <c r="I139" s="106"/>
      <c r="J139" s="200"/>
      <c r="K139" s="201"/>
      <c r="L139" s="177" t="str">
        <f t="shared" si="7"/>
        <v/>
      </c>
      <c r="M139" s="234">
        <f t="shared" si="6"/>
        <v>0</v>
      </c>
      <c r="N139" s="51"/>
      <c r="O139" s="51"/>
    </row>
    <row r="140" spans="1:15" customFormat="1" ht="37.049999999999997" customHeight="1" x14ac:dyDescent="0.3">
      <c r="A140" s="18">
        <v>97</v>
      </c>
      <c r="B140" s="105"/>
      <c r="C140" s="106"/>
      <c r="D140" s="106"/>
      <c r="E140" s="106"/>
      <c r="F140" s="106"/>
      <c r="G140" s="106"/>
      <c r="H140" s="223"/>
      <c r="I140" s="106"/>
      <c r="J140" s="200"/>
      <c r="K140" s="201"/>
      <c r="L140" s="177" t="str">
        <f t="shared" si="7"/>
        <v/>
      </c>
      <c r="M140" s="234">
        <f t="shared" si="6"/>
        <v>0</v>
      </c>
      <c r="N140" s="51"/>
      <c r="O140" s="51"/>
    </row>
    <row r="141" spans="1:15" customFormat="1" ht="37.049999999999997" customHeight="1" x14ac:dyDescent="0.3">
      <c r="A141" s="18">
        <v>98</v>
      </c>
      <c r="B141" s="105"/>
      <c r="C141" s="106"/>
      <c r="D141" s="106"/>
      <c r="E141" s="106"/>
      <c r="F141" s="106"/>
      <c r="G141" s="106"/>
      <c r="H141" s="223"/>
      <c r="I141" s="106"/>
      <c r="J141" s="200"/>
      <c r="K141" s="201"/>
      <c r="L141" s="177" t="str">
        <f t="shared" si="7"/>
        <v/>
      </c>
      <c r="M141" s="234">
        <f t="shared" si="6"/>
        <v>0</v>
      </c>
      <c r="N141" s="51"/>
      <c r="O141" s="51"/>
    </row>
    <row r="142" spans="1:15" customFormat="1" ht="37.049999999999997" customHeight="1" x14ac:dyDescent="0.3">
      <c r="A142" s="18">
        <v>99</v>
      </c>
      <c r="B142" s="105"/>
      <c r="C142" s="106"/>
      <c r="D142" s="106"/>
      <c r="E142" s="106"/>
      <c r="F142" s="106"/>
      <c r="G142" s="106"/>
      <c r="H142" s="223"/>
      <c r="I142" s="106"/>
      <c r="J142" s="200"/>
      <c r="K142" s="201"/>
      <c r="L142" s="177" t="str">
        <f t="shared" si="7"/>
        <v/>
      </c>
      <c r="M142" s="234">
        <f t="shared" si="6"/>
        <v>0</v>
      </c>
      <c r="N142" s="51"/>
      <c r="O142" s="51"/>
    </row>
    <row r="143" spans="1:15" customFormat="1" ht="37.049999999999997" customHeight="1" x14ac:dyDescent="0.3">
      <c r="A143" s="18">
        <v>100</v>
      </c>
      <c r="B143" s="105"/>
      <c r="C143" s="106"/>
      <c r="D143" s="106"/>
      <c r="E143" s="106"/>
      <c r="F143" s="106"/>
      <c r="G143" s="106"/>
      <c r="H143" s="223"/>
      <c r="I143" s="106"/>
      <c r="J143" s="200"/>
      <c r="K143" s="201"/>
      <c r="L143" s="177" t="str">
        <f t="shared" si="7"/>
        <v/>
      </c>
      <c r="M143" s="234">
        <f t="shared" si="6"/>
        <v>0</v>
      </c>
      <c r="N143" s="51"/>
      <c r="O143" s="51"/>
    </row>
    <row r="144" spans="1:15" customFormat="1" ht="37.049999999999997" customHeight="1" x14ac:dyDescent="0.3">
      <c r="A144" s="18">
        <v>101</v>
      </c>
      <c r="B144" s="105"/>
      <c r="C144" s="106"/>
      <c r="D144" s="106"/>
      <c r="E144" s="106"/>
      <c r="F144" s="106"/>
      <c r="G144" s="106"/>
      <c r="H144" s="223"/>
      <c r="I144" s="106"/>
      <c r="J144" s="200"/>
      <c r="K144" s="201"/>
      <c r="L144" s="177" t="str">
        <f t="shared" si="7"/>
        <v/>
      </c>
      <c r="M144" s="234">
        <f t="shared" si="6"/>
        <v>0</v>
      </c>
      <c r="N144" s="51"/>
      <c r="O144" s="51"/>
    </row>
    <row r="145" spans="1:15" customFormat="1" ht="37.049999999999997" customHeight="1" x14ac:dyDescent="0.3">
      <c r="A145" s="18">
        <v>102</v>
      </c>
      <c r="B145" s="105"/>
      <c r="C145" s="106"/>
      <c r="D145" s="106"/>
      <c r="E145" s="106"/>
      <c r="F145" s="106"/>
      <c r="G145" s="106"/>
      <c r="H145" s="223"/>
      <c r="I145" s="106"/>
      <c r="J145" s="200"/>
      <c r="K145" s="201"/>
      <c r="L145" s="177" t="str">
        <f t="shared" si="7"/>
        <v/>
      </c>
      <c r="M145" s="234">
        <f t="shared" si="6"/>
        <v>0</v>
      </c>
      <c r="N145" s="51"/>
      <c r="O145" s="51"/>
    </row>
    <row r="146" spans="1:15" customFormat="1" ht="37.049999999999997" customHeight="1" x14ac:dyDescent="0.3">
      <c r="A146" s="18">
        <v>103</v>
      </c>
      <c r="B146" s="105"/>
      <c r="C146" s="106"/>
      <c r="D146" s="106"/>
      <c r="E146" s="106"/>
      <c r="F146" s="106"/>
      <c r="G146" s="106"/>
      <c r="H146" s="223"/>
      <c r="I146" s="106"/>
      <c r="J146" s="200"/>
      <c r="K146" s="201"/>
      <c r="L146" s="177" t="str">
        <f t="shared" si="7"/>
        <v/>
      </c>
      <c r="M146" s="234">
        <f t="shared" si="6"/>
        <v>0</v>
      </c>
      <c r="N146" s="51"/>
      <c r="O146" s="51"/>
    </row>
    <row r="147" spans="1:15" customFormat="1" ht="37.049999999999997" customHeight="1" x14ac:dyDescent="0.3">
      <c r="A147" s="18">
        <v>104</v>
      </c>
      <c r="B147" s="105"/>
      <c r="C147" s="106"/>
      <c r="D147" s="106"/>
      <c r="E147" s="106"/>
      <c r="F147" s="106"/>
      <c r="G147" s="106"/>
      <c r="H147" s="223"/>
      <c r="I147" s="106"/>
      <c r="J147" s="200"/>
      <c r="K147" s="201"/>
      <c r="L147" s="177" t="str">
        <f t="shared" si="7"/>
        <v/>
      </c>
      <c r="M147" s="234">
        <f t="shared" si="6"/>
        <v>0</v>
      </c>
      <c r="N147" s="51"/>
      <c r="O147" s="51"/>
    </row>
    <row r="148" spans="1:15" customFormat="1" ht="37.049999999999997" customHeight="1" x14ac:dyDescent="0.3">
      <c r="A148" s="18">
        <v>105</v>
      </c>
      <c r="B148" s="105"/>
      <c r="C148" s="106"/>
      <c r="D148" s="106"/>
      <c r="E148" s="106"/>
      <c r="F148" s="106"/>
      <c r="G148" s="106"/>
      <c r="H148" s="223"/>
      <c r="I148" s="106"/>
      <c r="J148" s="200"/>
      <c r="K148" s="201"/>
      <c r="L148" s="177" t="str">
        <f t="shared" si="7"/>
        <v/>
      </c>
      <c r="M148" s="234">
        <f t="shared" si="6"/>
        <v>0</v>
      </c>
      <c r="N148" s="51"/>
      <c r="O148" s="51"/>
    </row>
    <row r="149" spans="1:15" customFormat="1" ht="37.049999999999997" customHeight="1" x14ac:dyDescent="0.3">
      <c r="A149" s="18">
        <v>106</v>
      </c>
      <c r="B149" s="105"/>
      <c r="C149" s="106"/>
      <c r="D149" s="106"/>
      <c r="E149" s="106"/>
      <c r="F149" s="106"/>
      <c r="G149" s="106"/>
      <c r="H149" s="223"/>
      <c r="I149" s="106"/>
      <c r="J149" s="200"/>
      <c r="K149" s="201"/>
      <c r="L149" s="177" t="str">
        <f t="shared" si="7"/>
        <v/>
      </c>
      <c r="M149" s="234">
        <f t="shared" si="6"/>
        <v>0</v>
      </c>
      <c r="N149" s="51"/>
      <c r="O149" s="51"/>
    </row>
    <row r="150" spans="1:15" customFormat="1" ht="37.049999999999997" customHeight="1" x14ac:dyDescent="0.3">
      <c r="A150" s="18">
        <v>107</v>
      </c>
      <c r="B150" s="105"/>
      <c r="C150" s="106"/>
      <c r="D150" s="106"/>
      <c r="E150" s="106"/>
      <c r="F150" s="106"/>
      <c r="G150" s="106"/>
      <c r="H150" s="223"/>
      <c r="I150" s="106"/>
      <c r="J150" s="200"/>
      <c r="K150" s="201"/>
      <c r="L150" s="177" t="str">
        <f t="shared" si="7"/>
        <v/>
      </c>
      <c r="M150" s="234">
        <f t="shared" si="6"/>
        <v>0</v>
      </c>
      <c r="N150" s="51"/>
      <c r="O150" s="51"/>
    </row>
    <row r="151" spans="1:15" customFormat="1" ht="37.049999999999997" customHeight="1" x14ac:dyDescent="0.3">
      <c r="A151" s="18">
        <v>108</v>
      </c>
      <c r="B151" s="105"/>
      <c r="C151" s="106"/>
      <c r="D151" s="106"/>
      <c r="E151" s="106"/>
      <c r="F151" s="106"/>
      <c r="G151" s="106"/>
      <c r="H151" s="223"/>
      <c r="I151" s="106"/>
      <c r="J151" s="200"/>
      <c r="K151" s="201"/>
      <c r="L151" s="177" t="str">
        <f t="shared" si="7"/>
        <v/>
      </c>
      <c r="M151" s="234">
        <f t="shared" si="6"/>
        <v>0</v>
      </c>
      <c r="N151" s="51"/>
      <c r="O151" s="51"/>
    </row>
    <row r="152" spans="1:15" customFormat="1" ht="37.049999999999997" customHeight="1" x14ac:dyDescent="0.3">
      <c r="A152" s="18">
        <v>109</v>
      </c>
      <c r="B152" s="105"/>
      <c r="C152" s="106"/>
      <c r="D152" s="106"/>
      <c r="E152" s="106"/>
      <c r="F152" s="106"/>
      <c r="G152" s="106"/>
      <c r="H152" s="223"/>
      <c r="I152" s="106"/>
      <c r="J152" s="200"/>
      <c r="K152" s="201"/>
      <c r="L152" s="177" t="str">
        <f t="shared" si="7"/>
        <v/>
      </c>
      <c r="M152" s="234">
        <f t="shared" si="6"/>
        <v>0</v>
      </c>
      <c r="N152" s="51"/>
      <c r="O152" s="51"/>
    </row>
    <row r="153" spans="1:15" customFormat="1" ht="37.049999999999997" customHeight="1" x14ac:dyDescent="0.3">
      <c r="A153" s="18">
        <v>110</v>
      </c>
      <c r="B153" s="105"/>
      <c r="C153" s="106"/>
      <c r="D153" s="106"/>
      <c r="E153" s="106"/>
      <c r="F153" s="106"/>
      <c r="G153" s="106"/>
      <c r="H153" s="223"/>
      <c r="I153" s="106"/>
      <c r="J153" s="200"/>
      <c r="K153" s="201"/>
      <c r="L153" s="177" t="str">
        <f t="shared" si="7"/>
        <v/>
      </c>
      <c r="M153" s="234">
        <f t="shared" si="6"/>
        <v>0</v>
      </c>
      <c r="N153" s="51"/>
      <c r="O153" s="51"/>
    </row>
    <row r="154" spans="1:15" customFormat="1" ht="37.049999999999997" customHeight="1" x14ac:dyDescent="0.3">
      <c r="A154" s="18">
        <v>111</v>
      </c>
      <c r="B154" s="105"/>
      <c r="C154" s="106"/>
      <c r="D154" s="106"/>
      <c r="E154" s="106"/>
      <c r="F154" s="106"/>
      <c r="G154" s="106"/>
      <c r="H154" s="223"/>
      <c r="I154" s="106"/>
      <c r="J154" s="200"/>
      <c r="K154" s="201"/>
      <c r="L154" s="177" t="str">
        <f t="shared" si="7"/>
        <v/>
      </c>
      <c r="M154" s="234">
        <f t="shared" si="6"/>
        <v>0</v>
      </c>
      <c r="N154" s="51"/>
      <c r="O154" s="51"/>
    </row>
    <row r="155" spans="1:15" customFormat="1" ht="37.049999999999997" customHeight="1" x14ac:dyDescent="0.3">
      <c r="A155" s="18">
        <v>112</v>
      </c>
      <c r="B155" s="105"/>
      <c r="C155" s="106"/>
      <c r="D155" s="106"/>
      <c r="E155" s="106"/>
      <c r="F155" s="106"/>
      <c r="G155" s="106"/>
      <c r="H155" s="223"/>
      <c r="I155" s="106"/>
      <c r="J155" s="200"/>
      <c r="K155" s="201"/>
      <c r="L155" s="177" t="str">
        <f t="shared" si="7"/>
        <v/>
      </c>
      <c r="M155" s="234">
        <f t="shared" si="6"/>
        <v>0</v>
      </c>
      <c r="N155" s="51"/>
      <c r="O155" s="51"/>
    </row>
    <row r="156" spans="1:15" customFormat="1" ht="37.049999999999997" customHeight="1" x14ac:dyDescent="0.3">
      <c r="A156" s="18">
        <v>113</v>
      </c>
      <c r="B156" s="105"/>
      <c r="C156" s="106"/>
      <c r="D156" s="106"/>
      <c r="E156" s="106"/>
      <c r="F156" s="106"/>
      <c r="G156" s="106"/>
      <c r="H156" s="223"/>
      <c r="I156" s="106"/>
      <c r="J156" s="200"/>
      <c r="K156" s="201"/>
      <c r="L156" s="177" t="str">
        <f t="shared" si="7"/>
        <v/>
      </c>
      <c r="M156" s="234">
        <f t="shared" si="6"/>
        <v>0</v>
      </c>
      <c r="N156" s="72"/>
      <c r="O156" s="72"/>
    </row>
    <row r="157" spans="1:15" customFormat="1" ht="37.049999999999997" customHeight="1" x14ac:dyDescent="0.3">
      <c r="A157" s="18">
        <v>114</v>
      </c>
      <c r="B157" s="105"/>
      <c r="C157" s="106"/>
      <c r="D157" s="106"/>
      <c r="E157" s="106"/>
      <c r="F157" s="106"/>
      <c r="G157" s="106"/>
      <c r="H157" s="223"/>
      <c r="I157" s="106"/>
      <c r="J157" s="200"/>
      <c r="K157" s="201"/>
      <c r="L157" s="177" t="str">
        <f t="shared" si="7"/>
        <v/>
      </c>
      <c r="M157" s="234">
        <f t="shared" si="6"/>
        <v>0</v>
      </c>
      <c r="N157" s="118"/>
      <c r="O157" s="51"/>
    </row>
    <row r="158" spans="1:15" customFormat="1" ht="37.049999999999997" customHeight="1" x14ac:dyDescent="0.3">
      <c r="A158" s="18">
        <v>115</v>
      </c>
      <c r="B158" s="105"/>
      <c r="C158" s="106"/>
      <c r="D158" s="106"/>
      <c r="E158" s="106"/>
      <c r="F158" s="106"/>
      <c r="G158" s="106"/>
      <c r="H158" s="223"/>
      <c r="I158" s="106"/>
      <c r="J158" s="200"/>
      <c r="K158" s="201"/>
      <c r="L158" s="177" t="str">
        <f t="shared" si="7"/>
        <v/>
      </c>
      <c r="M158" s="234">
        <f t="shared" si="6"/>
        <v>0</v>
      </c>
      <c r="N158" s="51"/>
      <c r="O158" s="51"/>
    </row>
    <row r="159" spans="1:15" customFormat="1" ht="37.049999999999997" customHeight="1" x14ac:dyDescent="0.3">
      <c r="A159" s="18">
        <v>116</v>
      </c>
      <c r="B159" s="105"/>
      <c r="C159" s="106"/>
      <c r="D159" s="106"/>
      <c r="E159" s="106"/>
      <c r="F159" s="106"/>
      <c r="G159" s="106"/>
      <c r="H159" s="223"/>
      <c r="I159" s="106"/>
      <c r="J159" s="200"/>
      <c r="K159" s="201"/>
      <c r="L159" s="177" t="str">
        <f t="shared" si="7"/>
        <v/>
      </c>
      <c r="M159" s="234">
        <f t="shared" si="6"/>
        <v>0</v>
      </c>
      <c r="N159" s="51"/>
      <c r="O159" s="51"/>
    </row>
    <row r="160" spans="1:15" customFormat="1" ht="37.049999999999997" customHeight="1" x14ac:dyDescent="0.3">
      <c r="A160" s="18">
        <v>117</v>
      </c>
      <c r="B160" s="105"/>
      <c r="C160" s="106"/>
      <c r="D160" s="106"/>
      <c r="E160" s="106"/>
      <c r="F160" s="106"/>
      <c r="G160" s="106"/>
      <c r="H160" s="223"/>
      <c r="I160" s="106"/>
      <c r="J160" s="200"/>
      <c r="K160" s="201"/>
      <c r="L160" s="177" t="str">
        <f t="shared" si="7"/>
        <v/>
      </c>
      <c r="M160" s="234">
        <f t="shared" si="6"/>
        <v>0</v>
      </c>
      <c r="N160" s="51"/>
      <c r="O160" s="51"/>
    </row>
    <row r="161" spans="1:15" customFormat="1" ht="37.049999999999997" customHeight="1" x14ac:dyDescent="0.3">
      <c r="A161" s="18">
        <v>118</v>
      </c>
      <c r="B161" s="105"/>
      <c r="C161" s="106"/>
      <c r="D161" s="106"/>
      <c r="E161" s="106"/>
      <c r="F161" s="106"/>
      <c r="G161" s="106"/>
      <c r="H161" s="223"/>
      <c r="I161" s="106"/>
      <c r="J161" s="200"/>
      <c r="K161" s="201"/>
      <c r="L161" s="177" t="str">
        <f t="shared" si="7"/>
        <v/>
      </c>
      <c r="M161" s="234">
        <f t="shared" si="6"/>
        <v>0</v>
      </c>
      <c r="N161" s="51"/>
      <c r="O161" s="51"/>
    </row>
    <row r="162" spans="1:15" customFormat="1" ht="37.049999999999997" customHeight="1" x14ac:dyDescent="0.3">
      <c r="A162" s="18">
        <v>119</v>
      </c>
      <c r="B162" s="105"/>
      <c r="C162" s="106"/>
      <c r="D162" s="106"/>
      <c r="E162" s="106"/>
      <c r="F162" s="106"/>
      <c r="G162" s="106"/>
      <c r="H162" s="223"/>
      <c r="I162" s="106"/>
      <c r="J162" s="200"/>
      <c r="K162" s="201"/>
      <c r="L162" s="177" t="str">
        <f t="shared" si="7"/>
        <v/>
      </c>
      <c r="M162" s="234">
        <f t="shared" si="6"/>
        <v>0</v>
      </c>
      <c r="N162" s="51"/>
      <c r="O162" s="51"/>
    </row>
    <row r="163" spans="1:15" customFormat="1" ht="37.049999999999997" customHeight="1" thickBot="1" x14ac:dyDescent="0.35">
      <c r="A163" s="18">
        <v>120</v>
      </c>
      <c r="B163" s="105"/>
      <c r="C163" s="106"/>
      <c r="D163" s="106"/>
      <c r="E163" s="106"/>
      <c r="F163" s="106"/>
      <c r="G163" s="106"/>
      <c r="H163" s="223"/>
      <c r="I163" s="106"/>
      <c r="J163" s="200"/>
      <c r="K163" s="201"/>
      <c r="L163" s="177" t="str">
        <f t="shared" si="7"/>
        <v/>
      </c>
      <c r="M163" s="234">
        <f t="shared" si="6"/>
        <v>0</v>
      </c>
      <c r="N163" s="51"/>
      <c r="O163" s="51"/>
    </row>
    <row r="164" spans="1:15" ht="37.049999999999997" customHeight="1" thickBot="1" x14ac:dyDescent="0.35">
      <c r="A164" s="470" t="s">
        <v>182</v>
      </c>
      <c r="B164" s="470"/>
      <c r="C164" s="470"/>
      <c r="D164" s="470"/>
      <c r="E164" s="470"/>
      <c r="F164" s="470"/>
      <c r="G164" s="470"/>
      <c r="H164" s="471"/>
      <c r="I164" s="233" t="s">
        <v>51</v>
      </c>
      <c r="J164" s="232">
        <f>SUM(J134:J163)+J122</f>
        <v>0</v>
      </c>
      <c r="K164" s="232">
        <f>SUM(K134:K163)+K122</f>
        <v>0</v>
      </c>
      <c r="L164" s="16"/>
      <c r="M164" s="234"/>
      <c r="N164" s="118">
        <f>IF(COUNTA(G134:K163)&gt;0,1,0)</f>
        <v>0</v>
      </c>
    </row>
    <row r="165" spans="1:15" ht="37.049999999999997" customHeight="1" x14ac:dyDescent="0.3">
      <c r="A165" s="51" t="s">
        <v>92</v>
      </c>
      <c r="L165" s="177"/>
      <c r="M165" s="234"/>
    </row>
    <row r="167" spans="1:15" ht="19.05" x14ac:dyDescent="0.35">
      <c r="B167" s="307" t="s">
        <v>46</v>
      </c>
      <c r="C167" s="308">
        <f ca="1">imzatirihi</f>
        <v>45653</v>
      </c>
      <c r="D167" s="314" t="s">
        <v>48</v>
      </c>
      <c r="E167" s="309" t="str">
        <f>IF(kurulusyetkilisi&gt;0,kurulusyetkilisi,"")</f>
        <v/>
      </c>
    </row>
    <row r="168" spans="1:15" ht="19.05" x14ac:dyDescent="0.35">
      <c r="B168" s="311"/>
      <c r="C168" s="311"/>
      <c r="D168" s="314" t="s">
        <v>49</v>
      </c>
      <c r="E168" s="313"/>
    </row>
    <row r="169" spans="1:15" x14ac:dyDescent="0.3">
      <c r="A169" s="454" t="s">
        <v>112</v>
      </c>
      <c r="B169" s="454"/>
      <c r="C169" s="454"/>
      <c r="D169" s="454"/>
      <c r="E169" s="454"/>
      <c r="F169" s="454"/>
      <c r="G169" s="454"/>
      <c r="H169" s="454"/>
      <c r="I169" s="454"/>
      <c r="J169" s="454"/>
      <c r="K169" s="454"/>
      <c r="L169" s="209"/>
      <c r="M169" s="210"/>
    </row>
    <row r="170" spans="1:15" ht="15.65" customHeight="1" x14ac:dyDescent="0.3">
      <c r="A170" s="372" t="str">
        <f>IF(Yil&gt;0,CONCATENATE(Yil," yılına aittir."),"")</f>
        <v/>
      </c>
      <c r="B170" s="372"/>
      <c r="C170" s="372"/>
      <c r="D170" s="372"/>
      <c r="E170" s="372"/>
      <c r="F170" s="372"/>
      <c r="G170" s="372"/>
      <c r="H170" s="372"/>
      <c r="I170" s="372"/>
      <c r="J170" s="372"/>
      <c r="K170" s="372"/>
      <c r="L170" s="103"/>
      <c r="M170" s="16"/>
    </row>
    <row r="171" spans="1:15" ht="16" customHeight="1" thickBot="1" x14ac:dyDescent="0.35">
      <c r="A171" s="469" t="s">
        <v>115</v>
      </c>
      <c r="B171" s="469"/>
      <c r="C171" s="469"/>
      <c r="D171" s="469"/>
      <c r="E171" s="469"/>
      <c r="F171" s="469"/>
      <c r="G171" s="469"/>
      <c r="H171" s="469"/>
      <c r="I171" s="469"/>
      <c r="J171" s="469"/>
      <c r="K171" s="469"/>
      <c r="L171" s="103"/>
      <c r="M171" s="16"/>
    </row>
    <row r="172" spans="1:15" ht="31.6" customHeight="1" thickBot="1" x14ac:dyDescent="0.35">
      <c r="A172" s="456" t="s">
        <v>1</v>
      </c>
      <c r="B172" s="457"/>
      <c r="C172" s="444" t="str">
        <f>IF(ProjeNo&gt;0,ProjeNo,"")</f>
        <v/>
      </c>
      <c r="D172" s="445"/>
      <c r="E172" s="445"/>
      <c r="F172" s="445"/>
      <c r="G172" s="445"/>
      <c r="H172" s="445"/>
      <c r="I172" s="445"/>
      <c r="J172" s="445"/>
      <c r="K172" s="446"/>
    </row>
    <row r="173" spans="1:15" ht="31.6" customHeight="1" thickBot="1" x14ac:dyDescent="0.35">
      <c r="A173" s="458" t="s">
        <v>12</v>
      </c>
      <c r="B173" s="459"/>
      <c r="C173" s="447" t="str">
        <f>IF(ProjeAdi&gt;0,ProjeAdi,"")</f>
        <v/>
      </c>
      <c r="D173" s="448"/>
      <c r="E173" s="448"/>
      <c r="F173" s="448"/>
      <c r="G173" s="448"/>
      <c r="H173" s="448"/>
      <c r="I173" s="448"/>
      <c r="J173" s="448"/>
      <c r="K173" s="449"/>
    </row>
    <row r="174" spans="1:15" ht="52" customHeight="1" thickBot="1" x14ac:dyDescent="0.35">
      <c r="A174" s="474" t="s">
        <v>7</v>
      </c>
      <c r="B174" s="474" t="s">
        <v>113</v>
      </c>
      <c r="C174" s="474" t="s">
        <v>157</v>
      </c>
      <c r="D174" s="474" t="s">
        <v>114</v>
      </c>
      <c r="E174" s="474" t="s">
        <v>111</v>
      </c>
      <c r="F174" s="474" t="s">
        <v>110</v>
      </c>
      <c r="G174" s="474" t="s">
        <v>192</v>
      </c>
      <c r="H174" s="472" t="s">
        <v>99</v>
      </c>
      <c r="I174" s="474" t="s">
        <v>100</v>
      </c>
      <c r="J174" s="294" t="s">
        <v>101</v>
      </c>
      <c r="K174" s="294" t="s">
        <v>101</v>
      </c>
    </row>
    <row r="175" spans="1:15" ht="17" thickBot="1" x14ac:dyDescent="0.35">
      <c r="A175" s="475"/>
      <c r="B175" s="475"/>
      <c r="C175" s="476"/>
      <c r="D175" s="475"/>
      <c r="E175" s="475"/>
      <c r="F175" s="475"/>
      <c r="G175" s="475"/>
      <c r="H175" s="473"/>
      <c r="I175" s="475"/>
      <c r="J175" s="295" t="s">
        <v>102</v>
      </c>
      <c r="K175" s="295" t="s">
        <v>105</v>
      </c>
    </row>
    <row r="176" spans="1:15" customFormat="1" ht="37.049999999999997" customHeight="1" x14ac:dyDescent="0.3">
      <c r="A176" s="107">
        <v>121</v>
      </c>
      <c r="B176" s="24"/>
      <c r="C176" s="104"/>
      <c r="D176" s="104"/>
      <c r="E176" s="104"/>
      <c r="F176" s="104"/>
      <c r="G176" s="104"/>
      <c r="H176" s="197"/>
      <c r="I176" s="104"/>
      <c r="J176" s="204"/>
      <c r="K176" s="205"/>
      <c r="L176" s="177" t="str">
        <f>IF(AND(J176&gt;0,K176=""),"KDV Dahil Tutar Yazılmalıdır.","")</f>
        <v/>
      </c>
      <c r="M176" s="234">
        <f t="shared" ref="M176:M205" si="8">IF(OR(H176&lt;DönemBaşlama,H176&gt;DönemBitiş,H176=""),0,100000000)</f>
        <v>0</v>
      </c>
      <c r="N176" s="51"/>
      <c r="O176" s="51"/>
    </row>
    <row r="177" spans="1:15" customFormat="1" ht="37.049999999999997" customHeight="1" x14ac:dyDescent="0.3">
      <c r="A177" s="18">
        <v>122</v>
      </c>
      <c r="B177" s="105"/>
      <c r="C177" s="106"/>
      <c r="D177" s="106"/>
      <c r="E177" s="106"/>
      <c r="F177" s="106"/>
      <c r="G177" s="106"/>
      <c r="H177" s="223"/>
      <c r="I177" s="106"/>
      <c r="J177" s="200"/>
      <c r="K177" s="201"/>
      <c r="L177" s="177" t="str">
        <f t="shared" ref="L177:L205" si="9">IF(AND(J177&gt;0,K177=""),"KDV Dahil Tutar Yazılmalıdır.","")</f>
        <v/>
      </c>
      <c r="M177" s="234">
        <f t="shared" si="8"/>
        <v>0</v>
      </c>
      <c r="N177" s="51"/>
      <c r="O177" s="51"/>
    </row>
    <row r="178" spans="1:15" customFormat="1" ht="37.049999999999997" customHeight="1" x14ac:dyDescent="0.3">
      <c r="A178" s="18">
        <v>123</v>
      </c>
      <c r="B178" s="105"/>
      <c r="C178" s="106"/>
      <c r="D178" s="106"/>
      <c r="E178" s="106"/>
      <c r="F178" s="106"/>
      <c r="G178" s="106"/>
      <c r="H178" s="223"/>
      <c r="I178" s="106"/>
      <c r="J178" s="200"/>
      <c r="K178" s="201"/>
      <c r="L178" s="177" t="str">
        <f t="shared" si="9"/>
        <v/>
      </c>
      <c r="M178" s="234">
        <f t="shared" si="8"/>
        <v>0</v>
      </c>
      <c r="N178" s="51"/>
      <c r="O178" s="51"/>
    </row>
    <row r="179" spans="1:15" customFormat="1" ht="37.049999999999997" customHeight="1" x14ac:dyDescent="0.3">
      <c r="A179" s="18">
        <v>124</v>
      </c>
      <c r="B179" s="105"/>
      <c r="C179" s="106"/>
      <c r="D179" s="106"/>
      <c r="E179" s="106"/>
      <c r="F179" s="106"/>
      <c r="G179" s="106"/>
      <c r="H179" s="223"/>
      <c r="I179" s="106"/>
      <c r="J179" s="200"/>
      <c r="K179" s="201"/>
      <c r="L179" s="177" t="str">
        <f t="shared" si="9"/>
        <v/>
      </c>
      <c r="M179" s="234">
        <f t="shared" si="8"/>
        <v>0</v>
      </c>
      <c r="N179" s="51"/>
      <c r="O179" s="51"/>
    </row>
    <row r="180" spans="1:15" customFormat="1" ht="37.049999999999997" customHeight="1" x14ac:dyDescent="0.3">
      <c r="A180" s="18">
        <v>125</v>
      </c>
      <c r="B180" s="105"/>
      <c r="C180" s="106"/>
      <c r="D180" s="106"/>
      <c r="E180" s="106"/>
      <c r="F180" s="106"/>
      <c r="G180" s="106"/>
      <c r="H180" s="223"/>
      <c r="I180" s="106"/>
      <c r="J180" s="200"/>
      <c r="K180" s="201"/>
      <c r="L180" s="177" t="str">
        <f t="shared" si="9"/>
        <v/>
      </c>
      <c r="M180" s="234">
        <f t="shared" si="8"/>
        <v>0</v>
      </c>
      <c r="N180" s="51"/>
      <c r="O180" s="51"/>
    </row>
    <row r="181" spans="1:15" customFormat="1" ht="37.049999999999997" customHeight="1" x14ac:dyDescent="0.3">
      <c r="A181" s="18">
        <v>126</v>
      </c>
      <c r="B181" s="105"/>
      <c r="C181" s="106"/>
      <c r="D181" s="106"/>
      <c r="E181" s="106"/>
      <c r="F181" s="106"/>
      <c r="G181" s="106"/>
      <c r="H181" s="223"/>
      <c r="I181" s="106"/>
      <c r="J181" s="200"/>
      <c r="K181" s="201"/>
      <c r="L181" s="177" t="str">
        <f t="shared" si="9"/>
        <v/>
      </c>
      <c r="M181" s="234">
        <f t="shared" si="8"/>
        <v>0</v>
      </c>
      <c r="N181" s="51"/>
      <c r="O181" s="51"/>
    </row>
    <row r="182" spans="1:15" customFormat="1" ht="37.049999999999997" customHeight="1" x14ac:dyDescent="0.3">
      <c r="A182" s="18">
        <v>127</v>
      </c>
      <c r="B182" s="105"/>
      <c r="C182" s="106"/>
      <c r="D182" s="106"/>
      <c r="E182" s="106"/>
      <c r="F182" s="106"/>
      <c r="G182" s="106"/>
      <c r="H182" s="223"/>
      <c r="I182" s="106"/>
      <c r="J182" s="200"/>
      <c r="K182" s="201"/>
      <c r="L182" s="177" t="str">
        <f t="shared" si="9"/>
        <v/>
      </c>
      <c r="M182" s="234">
        <f t="shared" si="8"/>
        <v>0</v>
      </c>
      <c r="N182" s="51"/>
      <c r="O182" s="51"/>
    </row>
    <row r="183" spans="1:15" customFormat="1" ht="37.049999999999997" customHeight="1" x14ac:dyDescent="0.3">
      <c r="A183" s="18">
        <v>128</v>
      </c>
      <c r="B183" s="105"/>
      <c r="C183" s="106"/>
      <c r="D183" s="106"/>
      <c r="E183" s="106"/>
      <c r="F183" s="106"/>
      <c r="G183" s="106"/>
      <c r="H183" s="223"/>
      <c r="I183" s="106"/>
      <c r="J183" s="200"/>
      <c r="K183" s="201"/>
      <c r="L183" s="177" t="str">
        <f t="shared" si="9"/>
        <v/>
      </c>
      <c r="M183" s="234">
        <f t="shared" si="8"/>
        <v>0</v>
      </c>
      <c r="N183" s="51"/>
      <c r="O183" s="51"/>
    </row>
    <row r="184" spans="1:15" customFormat="1" ht="37.049999999999997" customHeight="1" x14ac:dyDescent="0.3">
      <c r="A184" s="18">
        <v>129</v>
      </c>
      <c r="B184" s="105"/>
      <c r="C184" s="106"/>
      <c r="D184" s="106"/>
      <c r="E184" s="106"/>
      <c r="F184" s="106"/>
      <c r="G184" s="106"/>
      <c r="H184" s="223"/>
      <c r="I184" s="106"/>
      <c r="J184" s="200"/>
      <c r="K184" s="201"/>
      <c r="L184" s="177" t="str">
        <f t="shared" si="9"/>
        <v/>
      </c>
      <c r="M184" s="234">
        <f t="shared" si="8"/>
        <v>0</v>
      </c>
      <c r="N184" s="51"/>
      <c r="O184" s="51"/>
    </row>
    <row r="185" spans="1:15" customFormat="1" ht="37.049999999999997" customHeight="1" x14ac:dyDescent="0.3">
      <c r="A185" s="18">
        <v>130</v>
      </c>
      <c r="B185" s="105"/>
      <c r="C185" s="106"/>
      <c r="D185" s="106"/>
      <c r="E185" s="106"/>
      <c r="F185" s="106"/>
      <c r="G185" s="106"/>
      <c r="H185" s="223"/>
      <c r="I185" s="106"/>
      <c r="J185" s="200"/>
      <c r="K185" s="201"/>
      <c r="L185" s="177" t="str">
        <f t="shared" si="9"/>
        <v/>
      </c>
      <c r="M185" s="234">
        <f t="shared" si="8"/>
        <v>0</v>
      </c>
      <c r="N185" s="51"/>
      <c r="O185" s="51"/>
    </row>
    <row r="186" spans="1:15" customFormat="1" ht="37.049999999999997" customHeight="1" x14ac:dyDescent="0.3">
      <c r="A186" s="18">
        <v>131</v>
      </c>
      <c r="B186" s="105"/>
      <c r="C186" s="106"/>
      <c r="D186" s="106"/>
      <c r="E186" s="106"/>
      <c r="F186" s="106"/>
      <c r="G186" s="106"/>
      <c r="H186" s="223"/>
      <c r="I186" s="106"/>
      <c r="J186" s="200"/>
      <c r="K186" s="201"/>
      <c r="L186" s="177" t="str">
        <f t="shared" si="9"/>
        <v/>
      </c>
      <c r="M186" s="234">
        <f t="shared" si="8"/>
        <v>0</v>
      </c>
      <c r="N186" s="72"/>
      <c r="O186" s="72"/>
    </row>
    <row r="187" spans="1:15" customFormat="1" ht="37.049999999999997" customHeight="1" x14ac:dyDescent="0.3">
      <c r="A187" s="18">
        <v>132</v>
      </c>
      <c r="B187" s="105"/>
      <c r="C187" s="106"/>
      <c r="D187" s="106"/>
      <c r="E187" s="106"/>
      <c r="F187" s="106"/>
      <c r="G187" s="106"/>
      <c r="H187" s="223"/>
      <c r="I187" s="106"/>
      <c r="J187" s="200"/>
      <c r="K187" s="201"/>
      <c r="L187" s="177" t="str">
        <f t="shared" si="9"/>
        <v/>
      </c>
      <c r="M187" s="234">
        <f t="shared" si="8"/>
        <v>0</v>
      </c>
      <c r="N187" s="51"/>
      <c r="O187" s="51"/>
    </row>
    <row r="188" spans="1:15" customFormat="1" ht="37.049999999999997" customHeight="1" x14ac:dyDescent="0.3">
      <c r="A188" s="18">
        <v>133</v>
      </c>
      <c r="B188" s="105"/>
      <c r="C188" s="106"/>
      <c r="D188" s="106"/>
      <c r="E188" s="106"/>
      <c r="F188" s="106"/>
      <c r="G188" s="106"/>
      <c r="H188" s="223"/>
      <c r="I188" s="106"/>
      <c r="J188" s="200"/>
      <c r="K188" s="201"/>
      <c r="L188" s="177" t="str">
        <f t="shared" si="9"/>
        <v/>
      </c>
      <c r="M188" s="234">
        <f t="shared" si="8"/>
        <v>0</v>
      </c>
      <c r="N188" s="51"/>
      <c r="O188" s="51"/>
    </row>
    <row r="189" spans="1:15" customFormat="1" ht="37.049999999999997" customHeight="1" x14ac:dyDescent="0.3">
      <c r="A189" s="18">
        <v>134</v>
      </c>
      <c r="B189" s="105"/>
      <c r="C189" s="106"/>
      <c r="D189" s="106"/>
      <c r="E189" s="106"/>
      <c r="F189" s="106"/>
      <c r="G189" s="106"/>
      <c r="H189" s="223"/>
      <c r="I189" s="106"/>
      <c r="J189" s="200"/>
      <c r="K189" s="201"/>
      <c r="L189" s="177" t="str">
        <f t="shared" si="9"/>
        <v/>
      </c>
      <c r="M189" s="234">
        <f t="shared" si="8"/>
        <v>0</v>
      </c>
      <c r="N189" s="51"/>
      <c r="O189" s="51"/>
    </row>
    <row r="190" spans="1:15" customFormat="1" ht="37.049999999999997" customHeight="1" x14ac:dyDescent="0.3">
      <c r="A190" s="18">
        <v>135</v>
      </c>
      <c r="B190" s="105"/>
      <c r="C190" s="106"/>
      <c r="D190" s="106"/>
      <c r="E190" s="106"/>
      <c r="F190" s="106"/>
      <c r="G190" s="106"/>
      <c r="H190" s="223"/>
      <c r="I190" s="106"/>
      <c r="J190" s="200"/>
      <c r="K190" s="201"/>
      <c r="L190" s="177" t="str">
        <f t="shared" si="9"/>
        <v/>
      </c>
      <c r="M190" s="234">
        <f t="shared" si="8"/>
        <v>0</v>
      </c>
      <c r="N190" s="51"/>
      <c r="O190" s="51"/>
    </row>
    <row r="191" spans="1:15" customFormat="1" ht="37.049999999999997" customHeight="1" x14ac:dyDescent="0.3">
      <c r="A191" s="18">
        <v>136</v>
      </c>
      <c r="B191" s="105"/>
      <c r="C191" s="106"/>
      <c r="D191" s="106"/>
      <c r="E191" s="106"/>
      <c r="F191" s="106"/>
      <c r="G191" s="106"/>
      <c r="H191" s="223"/>
      <c r="I191" s="106"/>
      <c r="J191" s="200"/>
      <c r="K191" s="201"/>
      <c r="L191" s="177" t="str">
        <f t="shared" si="9"/>
        <v/>
      </c>
      <c r="M191" s="234">
        <f t="shared" si="8"/>
        <v>0</v>
      </c>
      <c r="N191" s="51"/>
      <c r="O191" s="51"/>
    </row>
    <row r="192" spans="1:15" customFormat="1" ht="37.049999999999997" customHeight="1" x14ac:dyDescent="0.3">
      <c r="A192" s="18">
        <v>137</v>
      </c>
      <c r="B192" s="105"/>
      <c r="C192" s="106"/>
      <c r="D192" s="106"/>
      <c r="E192" s="106"/>
      <c r="F192" s="106"/>
      <c r="G192" s="106"/>
      <c r="H192" s="223"/>
      <c r="I192" s="106"/>
      <c r="J192" s="200"/>
      <c r="K192" s="201"/>
      <c r="L192" s="177" t="str">
        <f t="shared" si="9"/>
        <v/>
      </c>
      <c r="M192" s="234">
        <f t="shared" si="8"/>
        <v>0</v>
      </c>
      <c r="N192" s="51"/>
      <c r="O192" s="51"/>
    </row>
    <row r="193" spans="1:15" customFormat="1" ht="37.049999999999997" customHeight="1" x14ac:dyDescent="0.3">
      <c r="A193" s="18">
        <v>138</v>
      </c>
      <c r="B193" s="105"/>
      <c r="C193" s="106"/>
      <c r="D193" s="106"/>
      <c r="E193" s="106"/>
      <c r="F193" s="106"/>
      <c r="G193" s="106"/>
      <c r="H193" s="223"/>
      <c r="I193" s="106"/>
      <c r="J193" s="200"/>
      <c r="K193" s="201"/>
      <c r="L193" s="177" t="str">
        <f t="shared" si="9"/>
        <v/>
      </c>
      <c r="M193" s="234">
        <f t="shared" si="8"/>
        <v>0</v>
      </c>
      <c r="N193" s="51"/>
      <c r="O193" s="51"/>
    </row>
    <row r="194" spans="1:15" customFormat="1" ht="37.049999999999997" customHeight="1" x14ac:dyDescent="0.3">
      <c r="A194" s="18">
        <v>139</v>
      </c>
      <c r="B194" s="105"/>
      <c r="C194" s="106"/>
      <c r="D194" s="106"/>
      <c r="E194" s="106"/>
      <c r="F194" s="106"/>
      <c r="G194" s="106"/>
      <c r="H194" s="223"/>
      <c r="I194" s="106"/>
      <c r="J194" s="200"/>
      <c r="K194" s="201"/>
      <c r="L194" s="177" t="str">
        <f t="shared" si="9"/>
        <v/>
      </c>
      <c r="M194" s="234">
        <f t="shared" si="8"/>
        <v>0</v>
      </c>
      <c r="N194" s="51"/>
      <c r="O194" s="51"/>
    </row>
    <row r="195" spans="1:15" customFormat="1" ht="37.049999999999997" customHeight="1" x14ac:dyDescent="0.3">
      <c r="A195" s="18">
        <v>140</v>
      </c>
      <c r="B195" s="105"/>
      <c r="C195" s="106"/>
      <c r="D195" s="106"/>
      <c r="E195" s="106"/>
      <c r="F195" s="106"/>
      <c r="G195" s="106"/>
      <c r="H195" s="223"/>
      <c r="I195" s="106"/>
      <c r="J195" s="200"/>
      <c r="K195" s="201"/>
      <c r="L195" s="177" t="str">
        <f t="shared" si="9"/>
        <v/>
      </c>
      <c r="M195" s="234">
        <f t="shared" si="8"/>
        <v>0</v>
      </c>
      <c r="N195" s="51"/>
      <c r="O195" s="51"/>
    </row>
    <row r="196" spans="1:15" customFormat="1" ht="37.049999999999997" customHeight="1" x14ac:dyDescent="0.3">
      <c r="A196" s="18">
        <v>141</v>
      </c>
      <c r="B196" s="105"/>
      <c r="C196" s="106"/>
      <c r="D196" s="106"/>
      <c r="E196" s="106"/>
      <c r="F196" s="106"/>
      <c r="G196" s="106"/>
      <c r="H196" s="223"/>
      <c r="I196" s="106"/>
      <c r="J196" s="200"/>
      <c r="K196" s="201"/>
      <c r="L196" s="177" t="str">
        <f t="shared" si="9"/>
        <v/>
      </c>
      <c r="M196" s="234">
        <f t="shared" si="8"/>
        <v>0</v>
      </c>
      <c r="N196" s="51"/>
      <c r="O196" s="51"/>
    </row>
    <row r="197" spans="1:15" customFormat="1" ht="37.049999999999997" customHeight="1" x14ac:dyDescent="0.3">
      <c r="A197" s="18">
        <v>142</v>
      </c>
      <c r="B197" s="105"/>
      <c r="C197" s="106"/>
      <c r="D197" s="106"/>
      <c r="E197" s="106"/>
      <c r="F197" s="106"/>
      <c r="G197" s="106"/>
      <c r="H197" s="223"/>
      <c r="I197" s="106"/>
      <c r="J197" s="200"/>
      <c r="K197" s="201"/>
      <c r="L197" s="177" t="str">
        <f t="shared" si="9"/>
        <v/>
      </c>
      <c r="M197" s="234">
        <f t="shared" si="8"/>
        <v>0</v>
      </c>
      <c r="N197" s="51"/>
      <c r="O197" s="51"/>
    </row>
    <row r="198" spans="1:15" customFormat="1" ht="37.049999999999997" customHeight="1" x14ac:dyDescent="0.3">
      <c r="A198" s="18">
        <v>143</v>
      </c>
      <c r="B198" s="105"/>
      <c r="C198" s="106"/>
      <c r="D198" s="106"/>
      <c r="E198" s="106"/>
      <c r="F198" s="106"/>
      <c r="G198" s="106"/>
      <c r="H198" s="223"/>
      <c r="I198" s="106"/>
      <c r="J198" s="200"/>
      <c r="K198" s="201"/>
      <c r="L198" s="177" t="str">
        <f t="shared" si="9"/>
        <v/>
      </c>
      <c r="M198" s="234">
        <f t="shared" si="8"/>
        <v>0</v>
      </c>
      <c r="N198" s="51"/>
      <c r="O198" s="51"/>
    </row>
    <row r="199" spans="1:15" customFormat="1" ht="37.049999999999997" customHeight="1" x14ac:dyDescent="0.3">
      <c r="A199" s="18">
        <v>144</v>
      </c>
      <c r="B199" s="105"/>
      <c r="C199" s="106"/>
      <c r="D199" s="106"/>
      <c r="E199" s="106"/>
      <c r="F199" s="106"/>
      <c r="G199" s="106"/>
      <c r="H199" s="223"/>
      <c r="I199" s="106"/>
      <c r="J199" s="200"/>
      <c r="K199" s="201"/>
      <c r="L199" s="177" t="str">
        <f t="shared" si="9"/>
        <v/>
      </c>
      <c r="M199" s="234">
        <f t="shared" si="8"/>
        <v>0</v>
      </c>
      <c r="N199" s="51"/>
      <c r="O199" s="51"/>
    </row>
    <row r="200" spans="1:15" customFormat="1" ht="37.049999999999997" customHeight="1" x14ac:dyDescent="0.3">
      <c r="A200" s="18">
        <v>145</v>
      </c>
      <c r="B200" s="105"/>
      <c r="C200" s="106"/>
      <c r="D200" s="106"/>
      <c r="E200" s="106"/>
      <c r="F200" s="106"/>
      <c r="G200" s="106"/>
      <c r="H200" s="223"/>
      <c r="I200" s="106"/>
      <c r="J200" s="200"/>
      <c r="K200" s="201"/>
      <c r="L200" s="177" t="str">
        <f t="shared" si="9"/>
        <v/>
      </c>
      <c r="M200" s="234">
        <f t="shared" si="8"/>
        <v>0</v>
      </c>
      <c r="N200" s="51"/>
      <c r="O200" s="51"/>
    </row>
    <row r="201" spans="1:15" customFormat="1" ht="37.049999999999997" customHeight="1" x14ac:dyDescent="0.3">
      <c r="A201" s="18">
        <v>146</v>
      </c>
      <c r="B201" s="105"/>
      <c r="C201" s="106"/>
      <c r="D201" s="106"/>
      <c r="E201" s="106"/>
      <c r="F201" s="106"/>
      <c r="G201" s="106"/>
      <c r="H201" s="223"/>
      <c r="I201" s="106"/>
      <c r="J201" s="200"/>
      <c r="K201" s="201"/>
      <c r="L201" s="177" t="str">
        <f t="shared" si="9"/>
        <v/>
      </c>
      <c r="M201" s="234">
        <f t="shared" si="8"/>
        <v>0</v>
      </c>
      <c r="N201" s="51"/>
      <c r="O201" s="51"/>
    </row>
    <row r="202" spans="1:15" customFormat="1" ht="37.049999999999997" customHeight="1" x14ac:dyDescent="0.3">
      <c r="A202" s="18">
        <v>147</v>
      </c>
      <c r="B202" s="105"/>
      <c r="C202" s="106"/>
      <c r="D202" s="106"/>
      <c r="E202" s="106"/>
      <c r="F202" s="106"/>
      <c r="G202" s="106"/>
      <c r="H202" s="223"/>
      <c r="I202" s="106"/>
      <c r="J202" s="200"/>
      <c r="K202" s="201"/>
      <c r="L202" s="177" t="str">
        <f t="shared" si="9"/>
        <v/>
      </c>
      <c r="M202" s="234">
        <f t="shared" si="8"/>
        <v>0</v>
      </c>
      <c r="N202" s="51"/>
      <c r="O202" s="51"/>
    </row>
    <row r="203" spans="1:15" customFormat="1" ht="37.049999999999997" customHeight="1" x14ac:dyDescent="0.3">
      <c r="A203" s="18">
        <v>148</v>
      </c>
      <c r="B203" s="105"/>
      <c r="C203" s="106"/>
      <c r="D203" s="106"/>
      <c r="E203" s="106"/>
      <c r="F203" s="106"/>
      <c r="G203" s="106"/>
      <c r="H203" s="223"/>
      <c r="I203" s="106"/>
      <c r="J203" s="200"/>
      <c r="K203" s="201"/>
      <c r="L203" s="177" t="str">
        <f t="shared" si="9"/>
        <v/>
      </c>
      <c r="M203" s="234">
        <f t="shared" si="8"/>
        <v>0</v>
      </c>
      <c r="N203" s="51"/>
      <c r="O203" s="51"/>
    </row>
    <row r="204" spans="1:15" customFormat="1" ht="37.049999999999997" customHeight="1" x14ac:dyDescent="0.3">
      <c r="A204" s="18">
        <v>149</v>
      </c>
      <c r="B204" s="105"/>
      <c r="C204" s="106"/>
      <c r="D204" s="106"/>
      <c r="E204" s="106"/>
      <c r="F204" s="106"/>
      <c r="G204" s="106"/>
      <c r="H204" s="223"/>
      <c r="I204" s="106"/>
      <c r="J204" s="200"/>
      <c r="K204" s="201"/>
      <c r="L204" s="177" t="str">
        <f t="shared" si="9"/>
        <v/>
      </c>
      <c r="M204" s="234">
        <f t="shared" si="8"/>
        <v>0</v>
      </c>
      <c r="N204" s="51"/>
      <c r="O204" s="51"/>
    </row>
    <row r="205" spans="1:15" customFormat="1" ht="37.049999999999997" customHeight="1" thickBot="1" x14ac:dyDescent="0.35">
      <c r="A205" s="18">
        <v>150</v>
      </c>
      <c r="B205" s="105"/>
      <c r="C205" s="106"/>
      <c r="D205" s="106"/>
      <c r="E205" s="106"/>
      <c r="F205" s="106"/>
      <c r="G205" s="106"/>
      <c r="H205" s="223"/>
      <c r="I205" s="106"/>
      <c r="J205" s="200"/>
      <c r="K205" s="201"/>
      <c r="L205" s="177" t="str">
        <f t="shared" si="9"/>
        <v/>
      </c>
      <c r="M205" s="234">
        <f t="shared" si="8"/>
        <v>0</v>
      </c>
      <c r="N205" s="51"/>
      <c r="O205" s="51"/>
    </row>
    <row r="206" spans="1:15" ht="37.049999999999997" customHeight="1" thickBot="1" x14ac:dyDescent="0.35">
      <c r="A206" s="470" t="s">
        <v>182</v>
      </c>
      <c r="B206" s="470"/>
      <c r="C206" s="470"/>
      <c r="D206" s="470"/>
      <c r="E206" s="470"/>
      <c r="F206" s="470"/>
      <c r="G206" s="470"/>
      <c r="H206" s="471"/>
      <c r="I206" s="233" t="s">
        <v>51</v>
      </c>
      <c r="J206" s="232">
        <f>SUM(J176:J205)+J164</f>
        <v>0</v>
      </c>
      <c r="K206" s="232">
        <f>SUM(K176:K205)+K164</f>
        <v>0</v>
      </c>
      <c r="L206" s="16"/>
      <c r="M206" s="234"/>
      <c r="N206" s="118">
        <f>IF(COUNTA(G176:K205)&gt;0,1,0)</f>
        <v>0</v>
      </c>
    </row>
    <row r="207" spans="1:15" ht="37.049999999999997" customHeight="1" x14ac:dyDescent="0.3">
      <c r="A207" s="51" t="s">
        <v>92</v>
      </c>
      <c r="L207" s="177"/>
      <c r="M207" s="234"/>
    </row>
    <row r="209" spans="1:15" ht="19.05" x14ac:dyDescent="0.35">
      <c r="B209" s="307" t="s">
        <v>46</v>
      </c>
      <c r="C209" s="308">
        <f ca="1">imzatirihi</f>
        <v>45653</v>
      </c>
      <c r="D209" s="314" t="s">
        <v>48</v>
      </c>
      <c r="E209" s="309" t="str">
        <f>IF(kurulusyetkilisi&gt;0,kurulusyetkilisi,"")</f>
        <v/>
      </c>
    </row>
    <row r="210" spans="1:15" ht="19.05" x14ac:dyDescent="0.35">
      <c r="B210" s="311"/>
      <c r="C210" s="311"/>
      <c r="D210" s="314" t="s">
        <v>49</v>
      </c>
      <c r="E210" s="313"/>
    </row>
    <row r="211" spans="1:15" x14ac:dyDescent="0.3">
      <c r="A211" s="454" t="s">
        <v>112</v>
      </c>
      <c r="B211" s="454"/>
      <c r="C211" s="454"/>
      <c r="D211" s="454"/>
      <c r="E211" s="454"/>
      <c r="F211" s="454"/>
      <c r="G211" s="454"/>
      <c r="H211" s="454"/>
      <c r="I211" s="454"/>
      <c r="J211" s="454"/>
      <c r="K211" s="454"/>
      <c r="L211" s="209"/>
      <c r="M211" s="210"/>
    </row>
    <row r="212" spans="1:15" ht="15.65" customHeight="1" x14ac:dyDescent="0.3">
      <c r="A212" s="372" t="str">
        <f>IF(Yil&gt;0,CONCATENATE(Yil," yılına aittir."),"")</f>
        <v/>
      </c>
      <c r="B212" s="372"/>
      <c r="C212" s="372"/>
      <c r="D212" s="372"/>
      <c r="E212" s="372"/>
      <c r="F212" s="372"/>
      <c r="G212" s="372"/>
      <c r="H212" s="372"/>
      <c r="I212" s="372"/>
      <c r="J212" s="372"/>
      <c r="K212" s="372"/>
      <c r="L212" s="103"/>
      <c r="M212" s="16"/>
    </row>
    <row r="213" spans="1:15" ht="16" customHeight="1" thickBot="1" x14ac:dyDescent="0.35">
      <c r="A213" s="469" t="s">
        <v>115</v>
      </c>
      <c r="B213" s="469"/>
      <c r="C213" s="469"/>
      <c r="D213" s="469"/>
      <c r="E213" s="469"/>
      <c r="F213" s="469"/>
      <c r="G213" s="469"/>
      <c r="H213" s="469"/>
      <c r="I213" s="469"/>
      <c r="J213" s="469"/>
      <c r="K213" s="469"/>
      <c r="L213" s="103"/>
      <c r="M213" s="16"/>
    </row>
    <row r="214" spans="1:15" ht="31.6" customHeight="1" thickBot="1" x14ac:dyDescent="0.35">
      <c r="A214" s="456" t="s">
        <v>1</v>
      </c>
      <c r="B214" s="457"/>
      <c r="C214" s="444" t="str">
        <f>IF(ProjeNo&gt;0,ProjeNo,"")</f>
        <v/>
      </c>
      <c r="D214" s="445"/>
      <c r="E214" s="445"/>
      <c r="F214" s="445"/>
      <c r="G214" s="445"/>
      <c r="H214" s="445"/>
      <c r="I214" s="445"/>
      <c r="J214" s="445"/>
      <c r="K214" s="446"/>
    </row>
    <row r="215" spans="1:15" ht="31.6" customHeight="1" thickBot="1" x14ac:dyDescent="0.35">
      <c r="A215" s="458" t="s">
        <v>12</v>
      </c>
      <c r="B215" s="459"/>
      <c r="C215" s="447" t="str">
        <f>IF(ProjeAdi&gt;0,ProjeAdi,"")</f>
        <v/>
      </c>
      <c r="D215" s="448"/>
      <c r="E215" s="448"/>
      <c r="F215" s="448"/>
      <c r="G215" s="448"/>
      <c r="H215" s="448"/>
      <c r="I215" s="448"/>
      <c r="J215" s="448"/>
      <c r="K215" s="449"/>
    </row>
    <row r="216" spans="1:15" ht="52" customHeight="1" thickBot="1" x14ac:dyDescent="0.35">
      <c r="A216" s="474" t="s">
        <v>7</v>
      </c>
      <c r="B216" s="474" t="s">
        <v>113</v>
      </c>
      <c r="C216" s="474" t="s">
        <v>157</v>
      </c>
      <c r="D216" s="474" t="s">
        <v>114</v>
      </c>
      <c r="E216" s="474" t="s">
        <v>111</v>
      </c>
      <c r="F216" s="474" t="s">
        <v>110</v>
      </c>
      <c r="G216" s="474" t="s">
        <v>192</v>
      </c>
      <c r="H216" s="472" t="s">
        <v>99</v>
      </c>
      <c r="I216" s="474" t="s">
        <v>100</v>
      </c>
      <c r="J216" s="294" t="s">
        <v>101</v>
      </c>
      <c r="K216" s="294" t="s">
        <v>101</v>
      </c>
    </row>
    <row r="217" spans="1:15" ht="17" thickBot="1" x14ac:dyDescent="0.35">
      <c r="A217" s="475"/>
      <c r="B217" s="475"/>
      <c r="C217" s="476"/>
      <c r="D217" s="475"/>
      <c r="E217" s="475"/>
      <c r="F217" s="475"/>
      <c r="G217" s="475"/>
      <c r="H217" s="473"/>
      <c r="I217" s="475"/>
      <c r="J217" s="295" t="s">
        <v>102</v>
      </c>
      <c r="K217" s="295" t="s">
        <v>105</v>
      </c>
    </row>
    <row r="218" spans="1:15" customFormat="1" ht="37.049999999999997" customHeight="1" x14ac:dyDescent="0.3">
      <c r="A218" s="107">
        <v>151</v>
      </c>
      <c r="B218" s="24"/>
      <c r="C218" s="104"/>
      <c r="D218" s="104"/>
      <c r="E218" s="104"/>
      <c r="F218" s="104"/>
      <c r="G218" s="104"/>
      <c r="H218" s="197"/>
      <c r="I218" s="104"/>
      <c r="J218" s="204"/>
      <c r="K218" s="205"/>
      <c r="L218" s="177" t="str">
        <f>IF(AND(J218&gt;0,K218=""),"KDV Dahil Tutar Yazılmalıdır.","")</f>
        <v/>
      </c>
      <c r="M218" s="234">
        <f t="shared" ref="M218:M247" si="10">IF(OR(H218&lt;DönemBaşlama,H218&gt;DönemBitiş,H218=""),0,100000000)</f>
        <v>0</v>
      </c>
      <c r="N218" s="51"/>
      <c r="O218" s="51"/>
    </row>
    <row r="219" spans="1:15" customFormat="1" ht="37.049999999999997" customHeight="1" x14ac:dyDescent="0.3">
      <c r="A219" s="18">
        <v>152</v>
      </c>
      <c r="B219" s="105"/>
      <c r="C219" s="106"/>
      <c r="D219" s="106"/>
      <c r="E219" s="106"/>
      <c r="F219" s="106"/>
      <c r="G219" s="106"/>
      <c r="H219" s="223"/>
      <c r="I219" s="106"/>
      <c r="J219" s="200"/>
      <c r="K219" s="201"/>
      <c r="L219" s="177" t="str">
        <f t="shared" ref="L219:L247" si="11">IF(AND(J219&gt;0,K219=""),"KDV Dahil Tutar Yazılmalıdır.","")</f>
        <v/>
      </c>
      <c r="M219" s="234">
        <f t="shared" si="10"/>
        <v>0</v>
      </c>
      <c r="N219" s="51"/>
      <c r="O219" s="51"/>
    </row>
    <row r="220" spans="1:15" customFormat="1" ht="37.049999999999997" customHeight="1" x14ac:dyDescent="0.3">
      <c r="A220" s="18">
        <v>153</v>
      </c>
      <c r="B220" s="105"/>
      <c r="C220" s="106"/>
      <c r="D220" s="106"/>
      <c r="E220" s="106"/>
      <c r="F220" s="106"/>
      <c r="G220" s="106"/>
      <c r="H220" s="223"/>
      <c r="I220" s="106"/>
      <c r="J220" s="200"/>
      <c r="K220" s="201"/>
      <c r="L220" s="177" t="str">
        <f t="shared" si="11"/>
        <v/>
      </c>
      <c r="M220" s="234">
        <f t="shared" si="10"/>
        <v>0</v>
      </c>
      <c r="N220" s="51"/>
      <c r="O220" s="51"/>
    </row>
    <row r="221" spans="1:15" customFormat="1" ht="37.049999999999997" customHeight="1" x14ac:dyDescent="0.3">
      <c r="A221" s="18">
        <v>154</v>
      </c>
      <c r="B221" s="105"/>
      <c r="C221" s="106"/>
      <c r="D221" s="106"/>
      <c r="E221" s="106"/>
      <c r="F221" s="106"/>
      <c r="G221" s="106"/>
      <c r="H221" s="223"/>
      <c r="I221" s="106"/>
      <c r="J221" s="200"/>
      <c r="K221" s="201"/>
      <c r="L221" s="177" t="str">
        <f t="shared" si="11"/>
        <v/>
      </c>
      <c r="M221" s="234">
        <f t="shared" si="10"/>
        <v>0</v>
      </c>
      <c r="N221" s="51"/>
      <c r="O221" s="51"/>
    </row>
    <row r="222" spans="1:15" customFormat="1" ht="37.049999999999997" customHeight="1" x14ac:dyDescent="0.3">
      <c r="A222" s="18">
        <v>155</v>
      </c>
      <c r="B222" s="105"/>
      <c r="C222" s="106"/>
      <c r="D222" s="106"/>
      <c r="E222" s="106"/>
      <c r="F222" s="106"/>
      <c r="G222" s="106"/>
      <c r="H222" s="223"/>
      <c r="I222" s="106"/>
      <c r="J222" s="200"/>
      <c r="K222" s="201"/>
      <c r="L222" s="177" t="str">
        <f t="shared" si="11"/>
        <v/>
      </c>
      <c r="M222" s="234">
        <f t="shared" si="10"/>
        <v>0</v>
      </c>
      <c r="N222" s="51"/>
      <c r="O222" s="51"/>
    </row>
    <row r="223" spans="1:15" customFormat="1" ht="37.049999999999997" customHeight="1" x14ac:dyDescent="0.3">
      <c r="A223" s="18">
        <v>156</v>
      </c>
      <c r="B223" s="105"/>
      <c r="C223" s="106"/>
      <c r="D223" s="106"/>
      <c r="E223" s="106"/>
      <c r="F223" s="106"/>
      <c r="G223" s="106"/>
      <c r="H223" s="223"/>
      <c r="I223" s="106"/>
      <c r="J223" s="200"/>
      <c r="K223" s="201"/>
      <c r="L223" s="177" t="str">
        <f t="shared" si="11"/>
        <v/>
      </c>
      <c r="M223" s="234">
        <f t="shared" si="10"/>
        <v>0</v>
      </c>
      <c r="N223" s="51"/>
      <c r="O223" s="51"/>
    </row>
    <row r="224" spans="1:15" customFormat="1" ht="37.049999999999997" customHeight="1" x14ac:dyDescent="0.3">
      <c r="A224" s="18">
        <v>157</v>
      </c>
      <c r="B224" s="105"/>
      <c r="C224" s="106"/>
      <c r="D224" s="106"/>
      <c r="E224" s="106"/>
      <c r="F224" s="106"/>
      <c r="G224" s="106"/>
      <c r="H224" s="223"/>
      <c r="I224" s="106"/>
      <c r="J224" s="200"/>
      <c r="K224" s="201"/>
      <c r="L224" s="177" t="str">
        <f t="shared" si="11"/>
        <v/>
      </c>
      <c r="M224" s="234">
        <f t="shared" si="10"/>
        <v>0</v>
      </c>
      <c r="N224" s="51"/>
      <c r="O224" s="51"/>
    </row>
    <row r="225" spans="1:15" customFormat="1" ht="37.049999999999997" customHeight="1" x14ac:dyDescent="0.3">
      <c r="A225" s="18">
        <v>158</v>
      </c>
      <c r="B225" s="105"/>
      <c r="C225" s="106"/>
      <c r="D225" s="106"/>
      <c r="E225" s="106"/>
      <c r="F225" s="106"/>
      <c r="G225" s="106"/>
      <c r="H225" s="223"/>
      <c r="I225" s="106"/>
      <c r="J225" s="200"/>
      <c r="K225" s="201"/>
      <c r="L225" s="177" t="str">
        <f t="shared" si="11"/>
        <v/>
      </c>
      <c r="M225" s="234">
        <f t="shared" si="10"/>
        <v>0</v>
      </c>
      <c r="N225" s="51"/>
      <c r="O225" s="51"/>
    </row>
    <row r="226" spans="1:15" customFormat="1" ht="37.049999999999997" customHeight="1" x14ac:dyDescent="0.3">
      <c r="A226" s="18">
        <v>159</v>
      </c>
      <c r="B226" s="105"/>
      <c r="C226" s="106"/>
      <c r="D226" s="106"/>
      <c r="E226" s="106"/>
      <c r="F226" s="106"/>
      <c r="G226" s="106"/>
      <c r="H226" s="223"/>
      <c r="I226" s="106"/>
      <c r="J226" s="200"/>
      <c r="K226" s="201"/>
      <c r="L226" s="177" t="str">
        <f t="shared" si="11"/>
        <v/>
      </c>
      <c r="M226" s="234">
        <f t="shared" si="10"/>
        <v>0</v>
      </c>
      <c r="N226" s="51"/>
      <c r="O226" s="51"/>
    </row>
    <row r="227" spans="1:15" customFormat="1" ht="37.049999999999997" customHeight="1" x14ac:dyDescent="0.3">
      <c r="A227" s="18">
        <v>160</v>
      </c>
      <c r="B227" s="105"/>
      <c r="C227" s="106"/>
      <c r="D227" s="106"/>
      <c r="E227" s="106"/>
      <c r="F227" s="106"/>
      <c r="G227" s="106"/>
      <c r="H227" s="223"/>
      <c r="I227" s="106"/>
      <c r="J227" s="200"/>
      <c r="K227" s="201"/>
      <c r="L227" s="177" t="str">
        <f t="shared" si="11"/>
        <v/>
      </c>
      <c r="M227" s="234">
        <f t="shared" si="10"/>
        <v>0</v>
      </c>
      <c r="N227" s="51"/>
      <c r="O227" s="51"/>
    </row>
    <row r="228" spans="1:15" customFormat="1" ht="37.049999999999997" customHeight="1" x14ac:dyDescent="0.3">
      <c r="A228" s="18">
        <v>161</v>
      </c>
      <c r="B228" s="105"/>
      <c r="C228" s="106"/>
      <c r="D228" s="106"/>
      <c r="E228" s="106"/>
      <c r="F228" s="106"/>
      <c r="G228" s="106"/>
      <c r="H228" s="223"/>
      <c r="I228" s="106"/>
      <c r="J228" s="200"/>
      <c r="K228" s="201"/>
      <c r="L228" s="177" t="str">
        <f t="shared" si="11"/>
        <v/>
      </c>
      <c r="M228" s="234">
        <f t="shared" si="10"/>
        <v>0</v>
      </c>
      <c r="N228" s="51"/>
      <c r="O228" s="51"/>
    </row>
    <row r="229" spans="1:15" customFormat="1" ht="37.049999999999997" customHeight="1" x14ac:dyDescent="0.3">
      <c r="A229" s="18">
        <v>162</v>
      </c>
      <c r="B229" s="105"/>
      <c r="C229" s="106"/>
      <c r="D229" s="106"/>
      <c r="E229" s="106"/>
      <c r="F229" s="106"/>
      <c r="G229" s="106"/>
      <c r="H229" s="223"/>
      <c r="I229" s="106"/>
      <c r="J229" s="200"/>
      <c r="K229" s="201"/>
      <c r="L229" s="177" t="str">
        <f t="shared" si="11"/>
        <v/>
      </c>
      <c r="M229" s="234">
        <f t="shared" si="10"/>
        <v>0</v>
      </c>
      <c r="N229" s="51"/>
      <c r="O229" s="51"/>
    </row>
    <row r="230" spans="1:15" customFormat="1" ht="37.049999999999997" customHeight="1" x14ac:dyDescent="0.3">
      <c r="A230" s="18">
        <v>163</v>
      </c>
      <c r="B230" s="105"/>
      <c r="C230" s="106"/>
      <c r="D230" s="106"/>
      <c r="E230" s="106"/>
      <c r="F230" s="106"/>
      <c r="G230" s="106"/>
      <c r="H230" s="223"/>
      <c r="I230" s="106"/>
      <c r="J230" s="200"/>
      <c r="K230" s="201"/>
      <c r="L230" s="177" t="str">
        <f t="shared" si="11"/>
        <v/>
      </c>
      <c r="M230" s="234">
        <f t="shared" si="10"/>
        <v>0</v>
      </c>
      <c r="N230" s="51"/>
      <c r="O230" s="51"/>
    </row>
    <row r="231" spans="1:15" customFormat="1" ht="37.049999999999997" customHeight="1" x14ac:dyDescent="0.3">
      <c r="A231" s="18">
        <v>164</v>
      </c>
      <c r="B231" s="105"/>
      <c r="C231" s="106"/>
      <c r="D231" s="106"/>
      <c r="E231" s="106"/>
      <c r="F231" s="106"/>
      <c r="G231" s="106"/>
      <c r="H231" s="223"/>
      <c r="I231" s="106"/>
      <c r="J231" s="200"/>
      <c r="K231" s="201"/>
      <c r="L231" s="177" t="str">
        <f t="shared" si="11"/>
        <v/>
      </c>
      <c r="M231" s="234">
        <f t="shared" si="10"/>
        <v>0</v>
      </c>
      <c r="N231" s="51"/>
      <c r="O231" s="51"/>
    </row>
    <row r="232" spans="1:15" customFormat="1" ht="37.049999999999997" customHeight="1" x14ac:dyDescent="0.3">
      <c r="A232" s="18">
        <v>165</v>
      </c>
      <c r="B232" s="105"/>
      <c r="C232" s="106"/>
      <c r="D232" s="106"/>
      <c r="E232" s="106"/>
      <c r="F232" s="106"/>
      <c r="G232" s="106"/>
      <c r="H232" s="223"/>
      <c r="I232" s="106"/>
      <c r="J232" s="200"/>
      <c r="K232" s="201"/>
      <c r="L232" s="177" t="str">
        <f t="shared" si="11"/>
        <v/>
      </c>
      <c r="M232" s="234">
        <f t="shared" si="10"/>
        <v>0</v>
      </c>
      <c r="N232" s="51"/>
      <c r="O232" s="51"/>
    </row>
    <row r="233" spans="1:15" customFormat="1" ht="37.049999999999997" customHeight="1" x14ac:dyDescent="0.3">
      <c r="A233" s="18">
        <v>166</v>
      </c>
      <c r="B233" s="105"/>
      <c r="C233" s="106"/>
      <c r="D233" s="106"/>
      <c r="E233" s="106"/>
      <c r="F233" s="106"/>
      <c r="G233" s="106"/>
      <c r="H233" s="223"/>
      <c r="I233" s="106"/>
      <c r="J233" s="200"/>
      <c r="K233" s="201"/>
      <c r="L233" s="177" t="str">
        <f t="shared" si="11"/>
        <v/>
      </c>
      <c r="M233" s="234">
        <f t="shared" si="10"/>
        <v>0</v>
      </c>
      <c r="N233" s="51"/>
      <c r="O233" s="51"/>
    </row>
    <row r="234" spans="1:15" customFormat="1" ht="37.049999999999997" customHeight="1" x14ac:dyDescent="0.3">
      <c r="A234" s="18">
        <v>167</v>
      </c>
      <c r="B234" s="105"/>
      <c r="C234" s="106"/>
      <c r="D234" s="106"/>
      <c r="E234" s="106"/>
      <c r="F234" s="106"/>
      <c r="G234" s="106"/>
      <c r="H234" s="223"/>
      <c r="I234" s="106"/>
      <c r="J234" s="200"/>
      <c r="K234" s="201"/>
      <c r="L234" s="177" t="str">
        <f t="shared" si="11"/>
        <v/>
      </c>
      <c r="M234" s="234">
        <f t="shared" si="10"/>
        <v>0</v>
      </c>
      <c r="N234" s="51"/>
      <c r="O234" s="51"/>
    </row>
    <row r="235" spans="1:15" customFormat="1" ht="37.049999999999997" customHeight="1" x14ac:dyDescent="0.3">
      <c r="A235" s="18">
        <v>168</v>
      </c>
      <c r="B235" s="105"/>
      <c r="C235" s="106"/>
      <c r="D235" s="106"/>
      <c r="E235" s="106"/>
      <c r="F235" s="106"/>
      <c r="G235" s="106"/>
      <c r="H235" s="223"/>
      <c r="I235" s="106"/>
      <c r="J235" s="200"/>
      <c r="K235" s="201"/>
      <c r="L235" s="177" t="str">
        <f t="shared" si="11"/>
        <v/>
      </c>
      <c r="M235" s="234">
        <f t="shared" si="10"/>
        <v>0</v>
      </c>
      <c r="N235" s="51"/>
      <c r="O235" s="51"/>
    </row>
    <row r="236" spans="1:15" customFormat="1" ht="37.049999999999997" customHeight="1" x14ac:dyDescent="0.3">
      <c r="A236" s="18">
        <v>169</v>
      </c>
      <c r="B236" s="105"/>
      <c r="C236" s="106"/>
      <c r="D236" s="106"/>
      <c r="E236" s="106"/>
      <c r="F236" s="106"/>
      <c r="G236" s="106"/>
      <c r="H236" s="223"/>
      <c r="I236" s="106"/>
      <c r="J236" s="200"/>
      <c r="K236" s="201"/>
      <c r="L236" s="177" t="str">
        <f t="shared" si="11"/>
        <v/>
      </c>
      <c r="M236" s="234">
        <f t="shared" si="10"/>
        <v>0</v>
      </c>
      <c r="N236" s="51"/>
      <c r="O236" s="51"/>
    </row>
    <row r="237" spans="1:15" customFormat="1" ht="37.049999999999997" customHeight="1" x14ac:dyDescent="0.3">
      <c r="A237" s="18">
        <v>170</v>
      </c>
      <c r="B237" s="105"/>
      <c r="C237" s="106"/>
      <c r="D237" s="106"/>
      <c r="E237" s="106"/>
      <c r="F237" s="106"/>
      <c r="G237" s="106"/>
      <c r="H237" s="223"/>
      <c r="I237" s="106"/>
      <c r="J237" s="200"/>
      <c r="K237" s="201"/>
      <c r="L237" s="177" t="str">
        <f t="shared" si="11"/>
        <v/>
      </c>
      <c r="M237" s="234">
        <f t="shared" si="10"/>
        <v>0</v>
      </c>
      <c r="N237" s="51"/>
      <c r="O237" s="51"/>
    </row>
    <row r="238" spans="1:15" customFormat="1" ht="37.049999999999997" customHeight="1" x14ac:dyDescent="0.3">
      <c r="A238" s="18">
        <v>171</v>
      </c>
      <c r="B238" s="105"/>
      <c r="C238" s="106"/>
      <c r="D238" s="106"/>
      <c r="E238" s="106"/>
      <c r="F238" s="106"/>
      <c r="G238" s="106"/>
      <c r="H238" s="223"/>
      <c r="I238" s="106"/>
      <c r="J238" s="200"/>
      <c r="K238" s="201"/>
      <c r="L238" s="177" t="str">
        <f t="shared" si="11"/>
        <v/>
      </c>
      <c r="M238" s="234">
        <f t="shared" si="10"/>
        <v>0</v>
      </c>
      <c r="N238" s="51"/>
      <c r="O238" s="51"/>
    </row>
    <row r="239" spans="1:15" customFormat="1" ht="37.049999999999997" customHeight="1" x14ac:dyDescent="0.3">
      <c r="A239" s="18">
        <v>172</v>
      </c>
      <c r="B239" s="105"/>
      <c r="C239" s="106"/>
      <c r="D239" s="106"/>
      <c r="E239" s="106"/>
      <c r="F239" s="106"/>
      <c r="G239" s="106"/>
      <c r="H239" s="223"/>
      <c r="I239" s="106"/>
      <c r="J239" s="200"/>
      <c r="K239" s="201"/>
      <c r="L239" s="177" t="str">
        <f t="shared" si="11"/>
        <v/>
      </c>
      <c r="M239" s="234">
        <f t="shared" si="10"/>
        <v>0</v>
      </c>
      <c r="N239" s="51"/>
      <c r="O239" s="51"/>
    </row>
    <row r="240" spans="1:15" customFormat="1" ht="37.049999999999997" customHeight="1" x14ac:dyDescent="0.3">
      <c r="A240" s="18">
        <v>173</v>
      </c>
      <c r="B240" s="105"/>
      <c r="C240" s="106"/>
      <c r="D240" s="106"/>
      <c r="E240" s="106"/>
      <c r="F240" s="106"/>
      <c r="G240" s="106"/>
      <c r="H240" s="223"/>
      <c r="I240" s="106"/>
      <c r="J240" s="200"/>
      <c r="K240" s="201"/>
      <c r="L240" s="177" t="str">
        <f t="shared" si="11"/>
        <v/>
      </c>
      <c r="M240" s="234">
        <f t="shared" si="10"/>
        <v>0</v>
      </c>
      <c r="N240" s="51"/>
      <c r="O240" s="51"/>
    </row>
    <row r="241" spans="1:15" customFormat="1" ht="37.049999999999997" customHeight="1" x14ac:dyDescent="0.3">
      <c r="A241" s="18">
        <v>174</v>
      </c>
      <c r="B241" s="105"/>
      <c r="C241" s="106"/>
      <c r="D241" s="106"/>
      <c r="E241" s="106"/>
      <c r="F241" s="106"/>
      <c r="G241" s="106"/>
      <c r="H241" s="223"/>
      <c r="I241" s="106"/>
      <c r="J241" s="200"/>
      <c r="K241" s="201"/>
      <c r="L241" s="177" t="str">
        <f t="shared" si="11"/>
        <v/>
      </c>
      <c r="M241" s="234">
        <f t="shared" si="10"/>
        <v>0</v>
      </c>
      <c r="N241" s="51"/>
      <c r="O241" s="51"/>
    </row>
    <row r="242" spans="1:15" customFormat="1" ht="37.049999999999997" customHeight="1" x14ac:dyDescent="0.3">
      <c r="A242" s="18">
        <v>175</v>
      </c>
      <c r="B242" s="105"/>
      <c r="C242" s="106"/>
      <c r="D242" s="106"/>
      <c r="E242" s="106"/>
      <c r="F242" s="106"/>
      <c r="G242" s="106"/>
      <c r="H242" s="223"/>
      <c r="I242" s="106"/>
      <c r="J242" s="200"/>
      <c r="K242" s="201"/>
      <c r="L242" s="177" t="str">
        <f t="shared" si="11"/>
        <v/>
      </c>
      <c r="M242" s="234">
        <f t="shared" si="10"/>
        <v>0</v>
      </c>
      <c r="N242" s="51"/>
      <c r="O242" s="51"/>
    </row>
    <row r="243" spans="1:15" customFormat="1" ht="37.049999999999997" customHeight="1" x14ac:dyDescent="0.3">
      <c r="A243" s="18">
        <v>176</v>
      </c>
      <c r="B243" s="105"/>
      <c r="C243" s="106"/>
      <c r="D243" s="106"/>
      <c r="E243" s="106"/>
      <c r="F243" s="106"/>
      <c r="G243" s="106"/>
      <c r="H243" s="223"/>
      <c r="I243" s="106"/>
      <c r="J243" s="200"/>
      <c r="K243" s="201"/>
      <c r="L243" s="177" t="str">
        <f t="shared" si="11"/>
        <v/>
      </c>
      <c r="M243" s="234">
        <f t="shared" si="10"/>
        <v>0</v>
      </c>
      <c r="N243" s="51"/>
      <c r="O243" s="51"/>
    </row>
    <row r="244" spans="1:15" customFormat="1" ht="37.049999999999997" customHeight="1" x14ac:dyDescent="0.3">
      <c r="A244" s="18">
        <v>177</v>
      </c>
      <c r="B244" s="105"/>
      <c r="C244" s="106"/>
      <c r="D244" s="106"/>
      <c r="E244" s="106"/>
      <c r="F244" s="106"/>
      <c r="G244" s="106"/>
      <c r="H244" s="223"/>
      <c r="I244" s="106"/>
      <c r="J244" s="200"/>
      <c r="K244" s="201"/>
      <c r="L244" s="177" t="str">
        <f t="shared" si="11"/>
        <v/>
      </c>
      <c r="M244" s="234">
        <f t="shared" si="10"/>
        <v>0</v>
      </c>
      <c r="N244" s="51"/>
      <c r="O244" s="51"/>
    </row>
    <row r="245" spans="1:15" customFormat="1" ht="37.049999999999997" customHeight="1" x14ac:dyDescent="0.3">
      <c r="A245" s="18">
        <v>178</v>
      </c>
      <c r="B245" s="105"/>
      <c r="C245" s="106"/>
      <c r="D245" s="106"/>
      <c r="E245" s="106"/>
      <c r="F245" s="106"/>
      <c r="G245" s="106"/>
      <c r="H245" s="223"/>
      <c r="I245" s="106"/>
      <c r="J245" s="200"/>
      <c r="K245" s="201"/>
      <c r="L245" s="177" t="str">
        <f t="shared" si="11"/>
        <v/>
      </c>
      <c r="M245" s="234">
        <f t="shared" si="10"/>
        <v>0</v>
      </c>
      <c r="N245" s="51"/>
      <c r="O245" s="51"/>
    </row>
    <row r="246" spans="1:15" customFormat="1" ht="37.049999999999997" customHeight="1" x14ac:dyDescent="0.3">
      <c r="A246" s="18">
        <v>179</v>
      </c>
      <c r="B246" s="105"/>
      <c r="C246" s="106"/>
      <c r="D246" s="106"/>
      <c r="E246" s="106"/>
      <c r="F246" s="106"/>
      <c r="G246" s="106"/>
      <c r="H246" s="223"/>
      <c r="I246" s="106"/>
      <c r="J246" s="200"/>
      <c r="K246" s="201"/>
      <c r="L246" s="177" t="str">
        <f t="shared" si="11"/>
        <v/>
      </c>
      <c r="M246" s="234">
        <f t="shared" si="10"/>
        <v>0</v>
      </c>
      <c r="N246" s="51"/>
      <c r="O246" s="51"/>
    </row>
    <row r="247" spans="1:15" customFormat="1" ht="37.049999999999997" customHeight="1" thickBot="1" x14ac:dyDescent="0.35">
      <c r="A247" s="18">
        <v>180</v>
      </c>
      <c r="B247" s="105"/>
      <c r="C247" s="106"/>
      <c r="D247" s="106"/>
      <c r="E247" s="106"/>
      <c r="F247" s="106"/>
      <c r="G247" s="106"/>
      <c r="H247" s="223"/>
      <c r="I247" s="106"/>
      <c r="J247" s="200"/>
      <c r="K247" s="201"/>
      <c r="L247" s="177" t="str">
        <f t="shared" si="11"/>
        <v/>
      </c>
      <c r="M247" s="234">
        <f t="shared" si="10"/>
        <v>0</v>
      </c>
      <c r="N247" s="51"/>
      <c r="O247" s="51"/>
    </row>
    <row r="248" spans="1:15" ht="37.049999999999997" customHeight="1" thickBot="1" x14ac:dyDescent="0.35">
      <c r="A248" s="470" t="s">
        <v>182</v>
      </c>
      <c r="B248" s="470"/>
      <c r="C248" s="470"/>
      <c r="D248" s="470"/>
      <c r="E248" s="470"/>
      <c r="F248" s="470"/>
      <c r="G248" s="470"/>
      <c r="H248" s="471"/>
      <c r="I248" s="233" t="s">
        <v>51</v>
      </c>
      <c r="J248" s="232">
        <f>SUM(J218:J247)+J206</f>
        <v>0</v>
      </c>
      <c r="K248" s="232">
        <f>SUM(K218:K247)+K206</f>
        <v>0</v>
      </c>
      <c r="L248" s="16"/>
      <c r="M248" s="234"/>
      <c r="N248" s="118">
        <f>IF(COUNTA(G218:K247)&gt;0,1,0)</f>
        <v>0</v>
      </c>
    </row>
    <row r="249" spans="1:15" ht="37.049999999999997" customHeight="1" x14ac:dyDescent="0.3">
      <c r="A249" s="51" t="s">
        <v>92</v>
      </c>
      <c r="L249" s="177"/>
      <c r="M249" s="234"/>
    </row>
    <row r="251" spans="1:15" ht="19.05" x14ac:dyDescent="0.35">
      <c r="B251" s="307" t="s">
        <v>46</v>
      </c>
      <c r="C251" s="308">
        <f ca="1">imzatirihi</f>
        <v>45653</v>
      </c>
      <c r="D251" s="314" t="s">
        <v>48</v>
      </c>
      <c r="E251" s="309" t="str">
        <f>IF(kurulusyetkilisi&gt;0,kurulusyetkilisi,"")</f>
        <v/>
      </c>
    </row>
    <row r="252" spans="1:15" ht="19.05" x14ac:dyDescent="0.35">
      <c r="B252" s="311"/>
      <c r="C252" s="311"/>
      <c r="D252" s="314" t="s">
        <v>49</v>
      </c>
      <c r="E252" s="313"/>
    </row>
    <row r="253" spans="1:15" x14ac:dyDescent="0.3">
      <c r="A253" s="454" t="s">
        <v>112</v>
      </c>
      <c r="B253" s="454"/>
      <c r="C253" s="454"/>
      <c r="D253" s="454"/>
      <c r="E253" s="454"/>
      <c r="F253" s="454"/>
      <c r="G253" s="454"/>
      <c r="H253" s="454"/>
      <c r="I253" s="454"/>
      <c r="J253" s="454"/>
      <c r="K253" s="454"/>
      <c r="L253" s="209"/>
      <c r="M253" s="210"/>
    </row>
    <row r="254" spans="1:15" ht="15.65" customHeight="1" x14ac:dyDescent="0.3">
      <c r="A254" s="372" t="str">
        <f>IF(Yil&gt;0,CONCATENATE(Yil," yılına aittir."),"")</f>
        <v/>
      </c>
      <c r="B254" s="372"/>
      <c r="C254" s="372"/>
      <c r="D254" s="372"/>
      <c r="E254" s="372"/>
      <c r="F254" s="372"/>
      <c r="G254" s="372"/>
      <c r="H254" s="372"/>
      <c r="I254" s="372"/>
      <c r="J254" s="372"/>
      <c r="K254" s="372"/>
      <c r="L254" s="103"/>
      <c r="M254" s="16"/>
    </row>
    <row r="255" spans="1:15" ht="16" customHeight="1" thickBot="1" x14ac:dyDescent="0.35">
      <c r="A255" s="469" t="s">
        <v>115</v>
      </c>
      <c r="B255" s="469"/>
      <c r="C255" s="469"/>
      <c r="D255" s="469"/>
      <c r="E255" s="469"/>
      <c r="F255" s="469"/>
      <c r="G255" s="469"/>
      <c r="H255" s="469"/>
      <c r="I255" s="469"/>
      <c r="J255" s="469"/>
      <c r="K255" s="469"/>
      <c r="L255" s="103"/>
      <c r="M255" s="16"/>
    </row>
    <row r="256" spans="1:15" ht="31.6" customHeight="1" thickBot="1" x14ac:dyDescent="0.35">
      <c r="A256" s="456" t="s">
        <v>1</v>
      </c>
      <c r="B256" s="457"/>
      <c r="C256" s="444" t="str">
        <f>IF(ProjeNo&gt;0,ProjeNo,"")</f>
        <v/>
      </c>
      <c r="D256" s="445"/>
      <c r="E256" s="445"/>
      <c r="F256" s="445"/>
      <c r="G256" s="445"/>
      <c r="H256" s="445"/>
      <c r="I256" s="445"/>
      <c r="J256" s="445"/>
      <c r="K256" s="446"/>
    </row>
    <row r="257" spans="1:15" ht="31.6" customHeight="1" thickBot="1" x14ac:dyDescent="0.35">
      <c r="A257" s="458" t="s">
        <v>12</v>
      </c>
      <c r="B257" s="459"/>
      <c r="C257" s="447" t="str">
        <f>IF(ProjeAdi&gt;0,ProjeAdi,"")</f>
        <v/>
      </c>
      <c r="D257" s="448"/>
      <c r="E257" s="448"/>
      <c r="F257" s="448"/>
      <c r="G257" s="448"/>
      <c r="H257" s="448"/>
      <c r="I257" s="448"/>
      <c r="J257" s="448"/>
      <c r="K257" s="449"/>
    </row>
    <row r="258" spans="1:15" ht="52" customHeight="1" thickBot="1" x14ac:dyDescent="0.35">
      <c r="A258" s="474" t="s">
        <v>7</v>
      </c>
      <c r="B258" s="474" t="s">
        <v>113</v>
      </c>
      <c r="C258" s="474" t="s">
        <v>157</v>
      </c>
      <c r="D258" s="474" t="s">
        <v>114</v>
      </c>
      <c r="E258" s="474" t="s">
        <v>111</v>
      </c>
      <c r="F258" s="474" t="s">
        <v>110</v>
      </c>
      <c r="G258" s="474" t="s">
        <v>192</v>
      </c>
      <c r="H258" s="472" t="s">
        <v>99</v>
      </c>
      <c r="I258" s="474" t="s">
        <v>100</v>
      </c>
      <c r="J258" s="294" t="s">
        <v>101</v>
      </c>
      <c r="K258" s="294" t="s">
        <v>101</v>
      </c>
    </row>
    <row r="259" spans="1:15" ht="17" thickBot="1" x14ac:dyDescent="0.35">
      <c r="A259" s="475"/>
      <c r="B259" s="475"/>
      <c r="C259" s="476"/>
      <c r="D259" s="475"/>
      <c r="E259" s="475"/>
      <c r="F259" s="475"/>
      <c r="G259" s="475"/>
      <c r="H259" s="473"/>
      <c r="I259" s="475"/>
      <c r="J259" s="295" t="s">
        <v>102</v>
      </c>
      <c r="K259" s="295" t="s">
        <v>105</v>
      </c>
    </row>
    <row r="260" spans="1:15" customFormat="1" ht="37.049999999999997" customHeight="1" x14ac:dyDescent="0.3">
      <c r="A260" s="107">
        <v>181</v>
      </c>
      <c r="B260" s="24"/>
      <c r="C260" s="104"/>
      <c r="D260" s="104"/>
      <c r="E260" s="104"/>
      <c r="F260" s="104"/>
      <c r="G260" s="104"/>
      <c r="H260" s="197"/>
      <c r="I260" s="104"/>
      <c r="J260" s="204"/>
      <c r="K260" s="205"/>
      <c r="L260" s="177" t="str">
        <f>IF(AND(J260&gt;0,K260=""),"KDV Dahil Tutar Yazılmalıdır.","")</f>
        <v/>
      </c>
      <c r="M260" s="234">
        <f t="shared" ref="M260:M289" si="12">IF(OR(H260&lt;DönemBaşlama,H260&gt;DönemBitiş,H260=""),0,100000000)</f>
        <v>0</v>
      </c>
      <c r="N260" s="51"/>
      <c r="O260" s="51"/>
    </row>
    <row r="261" spans="1:15" customFormat="1" ht="37.049999999999997" customHeight="1" x14ac:dyDescent="0.3">
      <c r="A261" s="18">
        <v>182</v>
      </c>
      <c r="B261" s="105"/>
      <c r="C261" s="106"/>
      <c r="D261" s="106"/>
      <c r="E261" s="106"/>
      <c r="F261" s="106"/>
      <c r="G261" s="106"/>
      <c r="H261" s="223"/>
      <c r="I261" s="106"/>
      <c r="J261" s="200"/>
      <c r="K261" s="201"/>
      <c r="L261" s="177" t="str">
        <f t="shared" ref="L261:L289" si="13">IF(AND(J261&gt;0,K261=""),"KDV Dahil Tutar Yazılmalıdır.","")</f>
        <v/>
      </c>
      <c r="M261" s="234">
        <f t="shared" si="12"/>
        <v>0</v>
      </c>
      <c r="N261" s="51"/>
      <c r="O261" s="51"/>
    </row>
    <row r="262" spans="1:15" customFormat="1" ht="37.049999999999997" customHeight="1" x14ac:dyDescent="0.3">
      <c r="A262" s="18">
        <v>183</v>
      </c>
      <c r="B262" s="105"/>
      <c r="C262" s="106"/>
      <c r="D262" s="106"/>
      <c r="E262" s="106"/>
      <c r="F262" s="106"/>
      <c r="G262" s="106"/>
      <c r="H262" s="223"/>
      <c r="I262" s="106"/>
      <c r="J262" s="200"/>
      <c r="K262" s="201"/>
      <c r="L262" s="177" t="str">
        <f t="shared" si="13"/>
        <v/>
      </c>
      <c r="M262" s="234">
        <f t="shared" si="12"/>
        <v>0</v>
      </c>
      <c r="N262" s="51"/>
      <c r="O262" s="51"/>
    </row>
    <row r="263" spans="1:15" customFormat="1" ht="37.049999999999997" customHeight="1" x14ac:dyDescent="0.3">
      <c r="A263" s="18">
        <v>184</v>
      </c>
      <c r="B263" s="105"/>
      <c r="C263" s="106"/>
      <c r="D263" s="106"/>
      <c r="E263" s="106"/>
      <c r="F263" s="106"/>
      <c r="G263" s="106"/>
      <c r="H263" s="223"/>
      <c r="I263" s="106"/>
      <c r="J263" s="200"/>
      <c r="K263" s="201"/>
      <c r="L263" s="177" t="str">
        <f t="shared" si="13"/>
        <v/>
      </c>
      <c r="M263" s="234">
        <f t="shared" si="12"/>
        <v>0</v>
      </c>
      <c r="N263" s="51"/>
      <c r="O263" s="51"/>
    </row>
    <row r="264" spans="1:15" customFormat="1" ht="37.049999999999997" customHeight="1" x14ac:dyDescent="0.3">
      <c r="A264" s="18">
        <v>185</v>
      </c>
      <c r="B264" s="105"/>
      <c r="C264" s="106"/>
      <c r="D264" s="106"/>
      <c r="E264" s="106"/>
      <c r="F264" s="106"/>
      <c r="G264" s="106"/>
      <c r="H264" s="223"/>
      <c r="I264" s="106"/>
      <c r="J264" s="200"/>
      <c r="K264" s="201"/>
      <c r="L264" s="177" t="str">
        <f t="shared" si="13"/>
        <v/>
      </c>
      <c r="M264" s="234">
        <f t="shared" si="12"/>
        <v>0</v>
      </c>
      <c r="N264" s="51"/>
      <c r="O264" s="51"/>
    </row>
    <row r="265" spans="1:15" customFormat="1" ht="37.049999999999997" customHeight="1" x14ac:dyDescent="0.3">
      <c r="A265" s="18">
        <v>186</v>
      </c>
      <c r="B265" s="105"/>
      <c r="C265" s="106"/>
      <c r="D265" s="106"/>
      <c r="E265" s="106"/>
      <c r="F265" s="106"/>
      <c r="G265" s="106"/>
      <c r="H265" s="223"/>
      <c r="I265" s="106"/>
      <c r="J265" s="200"/>
      <c r="K265" s="201"/>
      <c r="L265" s="177" t="str">
        <f t="shared" si="13"/>
        <v/>
      </c>
      <c r="M265" s="234">
        <f t="shared" si="12"/>
        <v>0</v>
      </c>
      <c r="N265" s="51"/>
      <c r="O265" s="51"/>
    </row>
    <row r="266" spans="1:15" customFormat="1" ht="37.049999999999997" customHeight="1" x14ac:dyDescent="0.3">
      <c r="A266" s="18">
        <v>187</v>
      </c>
      <c r="B266" s="105"/>
      <c r="C266" s="106"/>
      <c r="D266" s="106"/>
      <c r="E266" s="106"/>
      <c r="F266" s="106"/>
      <c r="G266" s="106"/>
      <c r="H266" s="223"/>
      <c r="I266" s="106"/>
      <c r="J266" s="200"/>
      <c r="K266" s="201"/>
      <c r="L266" s="177" t="str">
        <f t="shared" si="13"/>
        <v/>
      </c>
      <c r="M266" s="234">
        <f t="shared" si="12"/>
        <v>0</v>
      </c>
      <c r="N266" s="51"/>
      <c r="O266" s="51"/>
    </row>
    <row r="267" spans="1:15" customFormat="1" ht="37.049999999999997" customHeight="1" x14ac:dyDescent="0.3">
      <c r="A267" s="18">
        <v>188</v>
      </c>
      <c r="B267" s="105"/>
      <c r="C267" s="106"/>
      <c r="D267" s="106"/>
      <c r="E267" s="106"/>
      <c r="F267" s="106"/>
      <c r="G267" s="106"/>
      <c r="H267" s="223"/>
      <c r="I267" s="106"/>
      <c r="J267" s="200"/>
      <c r="K267" s="201"/>
      <c r="L267" s="177" t="str">
        <f t="shared" si="13"/>
        <v/>
      </c>
      <c r="M267" s="234">
        <f t="shared" si="12"/>
        <v>0</v>
      </c>
      <c r="N267" s="51"/>
      <c r="O267" s="51"/>
    </row>
    <row r="268" spans="1:15" customFormat="1" ht="37.049999999999997" customHeight="1" x14ac:dyDescent="0.3">
      <c r="A268" s="18">
        <v>189</v>
      </c>
      <c r="B268" s="105"/>
      <c r="C268" s="106"/>
      <c r="D268" s="106"/>
      <c r="E268" s="106"/>
      <c r="F268" s="106"/>
      <c r="G268" s="106"/>
      <c r="H268" s="223"/>
      <c r="I268" s="106"/>
      <c r="J268" s="200"/>
      <c r="K268" s="201"/>
      <c r="L268" s="177" t="str">
        <f t="shared" si="13"/>
        <v/>
      </c>
      <c r="M268" s="234">
        <f t="shared" si="12"/>
        <v>0</v>
      </c>
      <c r="N268" s="51"/>
      <c r="O268" s="51"/>
    </row>
    <row r="269" spans="1:15" customFormat="1" ht="37.049999999999997" customHeight="1" x14ac:dyDescent="0.3">
      <c r="A269" s="18">
        <v>190</v>
      </c>
      <c r="B269" s="105"/>
      <c r="C269" s="106"/>
      <c r="D269" s="106"/>
      <c r="E269" s="106"/>
      <c r="F269" s="106"/>
      <c r="G269" s="106"/>
      <c r="H269" s="223"/>
      <c r="I269" s="106"/>
      <c r="J269" s="200"/>
      <c r="K269" s="201"/>
      <c r="L269" s="177" t="str">
        <f t="shared" si="13"/>
        <v/>
      </c>
      <c r="M269" s="234">
        <f t="shared" si="12"/>
        <v>0</v>
      </c>
      <c r="N269" s="51"/>
      <c r="O269" s="51"/>
    </row>
    <row r="270" spans="1:15" customFormat="1" ht="37.049999999999997" customHeight="1" x14ac:dyDescent="0.3">
      <c r="A270" s="18">
        <v>191</v>
      </c>
      <c r="B270" s="105"/>
      <c r="C270" s="106"/>
      <c r="D270" s="106"/>
      <c r="E270" s="106"/>
      <c r="F270" s="106"/>
      <c r="G270" s="106"/>
      <c r="H270" s="223"/>
      <c r="I270" s="106"/>
      <c r="J270" s="200"/>
      <c r="K270" s="201"/>
      <c r="L270" s="177" t="str">
        <f t="shared" si="13"/>
        <v/>
      </c>
      <c r="M270" s="234">
        <f t="shared" si="12"/>
        <v>0</v>
      </c>
      <c r="N270" s="51"/>
      <c r="O270" s="51"/>
    </row>
    <row r="271" spans="1:15" customFormat="1" ht="37.049999999999997" customHeight="1" x14ac:dyDescent="0.3">
      <c r="A271" s="18">
        <v>192</v>
      </c>
      <c r="B271" s="105"/>
      <c r="C271" s="106"/>
      <c r="D271" s="106"/>
      <c r="E271" s="106"/>
      <c r="F271" s="106"/>
      <c r="G271" s="106"/>
      <c r="H271" s="223"/>
      <c r="I271" s="106"/>
      <c r="J271" s="200"/>
      <c r="K271" s="201"/>
      <c r="L271" s="177" t="str">
        <f t="shared" si="13"/>
        <v/>
      </c>
      <c r="M271" s="234">
        <f t="shared" si="12"/>
        <v>0</v>
      </c>
      <c r="N271" s="51"/>
      <c r="O271" s="51"/>
    </row>
    <row r="272" spans="1:15" customFormat="1" ht="37.049999999999997" customHeight="1" x14ac:dyDescent="0.3">
      <c r="A272" s="18">
        <v>193</v>
      </c>
      <c r="B272" s="105"/>
      <c r="C272" s="106"/>
      <c r="D272" s="106"/>
      <c r="E272" s="106"/>
      <c r="F272" s="106"/>
      <c r="G272" s="106"/>
      <c r="H272" s="223"/>
      <c r="I272" s="106"/>
      <c r="J272" s="200"/>
      <c r="K272" s="201"/>
      <c r="L272" s="177" t="str">
        <f t="shared" si="13"/>
        <v/>
      </c>
      <c r="M272" s="234">
        <f t="shared" si="12"/>
        <v>0</v>
      </c>
      <c r="N272" s="51"/>
      <c r="O272" s="51"/>
    </row>
    <row r="273" spans="1:15" customFormat="1" ht="37.049999999999997" customHeight="1" x14ac:dyDescent="0.3">
      <c r="A273" s="18">
        <v>194</v>
      </c>
      <c r="B273" s="105"/>
      <c r="C273" s="106"/>
      <c r="D273" s="106"/>
      <c r="E273" s="106"/>
      <c r="F273" s="106"/>
      <c r="G273" s="106"/>
      <c r="H273" s="223"/>
      <c r="I273" s="106"/>
      <c r="J273" s="200"/>
      <c r="K273" s="201"/>
      <c r="L273" s="177" t="str">
        <f t="shared" si="13"/>
        <v/>
      </c>
      <c r="M273" s="234">
        <f t="shared" si="12"/>
        <v>0</v>
      </c>
      <c r="N273" s="51"/>
      <c r="O273" s="51"/>
    </row>
    <row r="274" spans="1:15" customFormat="1" ht="37.049999999999997" customHeight="1" x14ac:dyDescent="0.3">
      <c r="A274" s="18">
        <v>195</v>
      </c>
      <c r="B274" s="105"/>
      <c r="C274" s="106"/>
      <c r="D274" s="106"/>
      <c r="E274" s="106"/>
      <c r="F274" s="106"/>
      <c r="G274" s="106"/>
      <c r="H274" s="223"/>
      <c r="I274" s="106"/>
      <c r="J274" s="200"/>
      <c r="K274" s="201"/>
      <c r="L274" s="177" t="str">
        <f t="shared" si="13"/>
        <v/>
      </c>
      <c r="M274" s="234">
        <f t="shared" si="12"/>
        <v>0</v>
      </c>
      <c r="N274" s="51"/>
      <c r="O274" s="51"/>
    </row>
    <row r="275" spans="1:15" customFormat="1" ht="37.049999999999997" customHeight="1" x14ac:dyDescent="0.3">
      <c r="A275" s="18">
        <v>196</v>
      </c>
      <c r="B275" s="105"/>
      <c r="C275" s="106"/>
      <c r="D275" s="106"/>
      <c r="E275" s="106"/>
      <c r="F275" s="106"/>
      <c r="G275" s="106"/>
      <c r="H275" s="223"/>
      <c r="I275" s="106"/>
      <c r="J275" s="200"/>
      <c r="K275" s="201"/>
      <c r="L275" s="177" t="str">
        <f t="shared" si="13"/>
        <v/>
      </c>
      <c r="M275" s="234">
        <f t="shared" si="12"/>
        <v>0</v>
      </c>
      <c r="N275" s="51"/>
      <c r="O275" s="51"/>
    </row>
    <row r="276" spans="1:15" customFormat="1" ht="37.049999999999997" customHeight="1" x14ac:dyDescent="0.3">
      <c r="A276" s="18">
        <v>197</v>
      </c>
      <c r="B276" s="105"/>
      <c r="C276" s="106"/>
      <c r="D276" s="106"/>
      <c r="E276" s="106"/>
      <c r="F276" s="106"/>
      <c r="G276" s="106"/>
      <c r="H276" s="223"/>
      <c r="I276" s="106"/>
      <c r="J276" s="200"/>
      <c r="K276" s="201"/>
      <c r="L276" s="177" t="str">
        <f t="shared" si="13"/>
        <v/>
      </c>
      <c r="M276" s="234">
        <f t="shared" si="12"/>
        <v>0</v>
      </c>
      <c r="N276" s="51"/>
      <c r="O276" s="51"/>
    </row>
    <row r="277" spans="1:15" customFormat="1" ht="37.049999999999997" customHeight="1" x14ac:dyDescent="0.3">
      <c r="A277" s="18">
        <v>198</v>
      </c>
      <c r="B277" s="105"/>
      <c r="C277" s="106"/>
      <c r="D277" s="106"/>
      <c r="E277" s="106"/>
      <c r="F277" s="106"/>
      <c r="G277" s="106"/>
      <c r="H277" s="223"/>
      <c r="I277" s="106"/>
      <c r="J277" s="200"/>
      <c r="K277" s="201"/>
      <c r="L277" s="177" t="str">
        <f t="shared" si="13"/>
        <v/>
      </c>
      <c r="M277" s="234">
        <f t="shared" si="12"/>
        <v>0</v>
      </c>
      <c r="N277" s="51"/>
      <c r="O277" s="51"/>
    </row>
    <row r="278" spans="1:15" customFormat="1" ht="37.049999999999997" customHeight="1" x14ac:dyDescent="0.3">
      <c r="A278" s="18">
        <v>199</v>
      </c>
      <c r="B278" s="105"/>
      <c r="C278" s="106"/>
      <c r="D278" s="106"/>
      <c r="E278" s="106"/>
      <c r="F278" s="106"/>
      <c r="G278" s="106"/>
      <c r="H278" s="223"/>
      <c r="I278" s="106"/>
      <c r="J278" s="200"/>
      <c r="K278" s="201"/>
      <c r="L278" s="177" t="str">
        <f t="shared" si="13"/>
        <v/>
      </c>
      <c r="M278" s="234">
        <f t="shared" si="12"/>
        <v>0</v>
      </c>
      <c r="N278" s="51"/>
      <c r="O278" s="51"/>
    </row>
    <row r="279" spans="1:15" customFormat="1" ht="37.049999999999997" customHeight="1" x14ac:dyDescent="0.3">
      <c r="A279" s="18">
        <v>200</v>
      </c>
      <c r="B279" s="105"/>
      <c r="C279" s="106"/>
      <c r="D279" s="106"/>
      <c r="E279" s="106"/>
      <c r="F279" s="106"/>
      <c r="G279" s="106"/>
      <c r="H279" s="223"/>
      <c r="I279" s="106"/>
      <c r="J279" s="200"/>
      <c r="K279" s="201"/>
      <c r="L279" s="177" t="str">
        <f t="shared" si="13"/>
        <v/>
      </c>
      <c r="M279" s="234">
        <f t="shared" si="12"/>
        <v>0</v>
      </c>
      <c r="N279" s="51"/>
      <c r="O279" s="51"/>
    </row>
    <row r="280" spans="1:15" customFormat="1" ht="37.049999999999997" customHeight="1" x14ac:dyDescent="0.3">
      <c r="A280" s="18">
        <v>201</v>
      </c>
      <c r="B280" s="105"/>
      <c r="C280" s="106"/>
      <c r="D280" s="106"/>
      <c r="E280" s="106"/>
      <c r="F280" s="106"/>
      <c r="G280" s="106"/>
      <c r="H280" s="223"/>
      <c r="I280" s="106"/>
      <c r="J280" s="200"/>
      <c r="K280" s="201"/>
      <c r="L280" s="177" t="str">
        <f t="shared" si="13"/>
        <v/>
      </c>
      <c r="M280" s="234">
        <f t="shared" si="12"/>
        <v>0</v>
      </c>
      <c r="N280" s="51"/>
      <c r="O280" s="51"/>
    </row>
    <row r="281" spans="1:15" customFormat="1" ht="37.049999999999997" customHeight="1" x14ac:dyDescent="0.3">
      <c r="A281" s="18">
        <v>202</v>
      </c>
      <c r="B281" s="105"/>
      <c r="C281" s="106"/>
      <c r="D281" s="106"/>
      <c r="E281" s="106"/>
      <c r="F281" s="106"/>
      <c r="G281" s="106"/>
      <c r="H281" s="223"/>
      <c r="I281" s="106"/>
      <c r="J281" s="200"/>
      <c r="K281" s="201"/>
      <c r="L281" s="177" t="str">
        <f t="shared" si="13"/>
        <v/>
      </c>
      <c r="M281" s="234">
        <f t="shared" si="12"/>
        <v>0</v>
      </c>
      <c r="N281" s="51"/>
      <c r="O281" s="51"/>
    </row>
    <row r="282" spans="1:15" customFormat="1" ht="37.049999999999997" customHeight="1" x14ac:dyDescent="0.3">
      <c r="A282" s="18">
        <v>203</v>
      </c>
      <c r="B282" s="105"/>
      <c r="C282" s="106"/>
      <c r="D282" s="106"/>
      <c r="E282" s="106"/>
      <c r="F282" s="106"/>
      <c r="G282" s="106"/>
      <c r="H282" s="223"/>
      <c r="I282" s="106"/>
      <c r="J282" s="200"/>
      <c r="K282" s="201"/>
      <c r="L282" s="177" t="str">
        <f t="shared" si="13"/>
        <v/>
      </c>
      <c r="M282" s="234">
        <f t="shared" si="12"/>
        <v>0</v>
      </c>
      <c r="N282" s="51"/>
      <c r="O282" s="51"/>
    </row>
    <row r="283" spans="1:15" customFormat="1" ht="37.049999999999997" customHeight="1" x14ac:dyDescent="0.3">
      <c r="A283" s="18">
        <v>204</v>
      </c>
      <c r="B283" s="105"/>
      <c r="C283" s="106"/>
      <c r="D283" s="106"/>
      <c r="E283" s="106"/>
      <c r="F283" s="106"/>
      <c r="G283" s="106"/>
      <c r="H283" s="223"/>
      <c r="I283" s="106"/>
      <c r="J283" s="200"/>
      <c r="K283" s="201"/>
      <c r="L283" s="177" t="str">
        <f t="shared" si="13"/>
        <v/>
      </c>
      <c r="M283" s="234">
        <f t="shared" si="12"/>
        <v>0</v>
      </c>
      <c r="N283" s="51"/>
      <c r="O283" s="51"/>
    </row>
    <row r="284" spans="1:15" customFormat="1" ht="37.049999999999997" customHeight="1" x14ac:dyDescent="0.3">
      <c r="A284" s="18">
        <v>205</v>
      </c>
      <c r="B284" s="105"/>
      <c r="C284" s="106"/>
      <c r="D284" s="106"/>
      <c r="E284" s="106"/>
      <c r="F284" s="106"/>
      <c r="G284" s="106"/>
      <c r="H284" s="223"/>
      <c r="I284" s="106"/>
      <c r="J284" s="200"/>
      <c r="K284" s="201"/>
      <c r="L284" s="177" t="str">
        <f t="shared" si="13"/>
        <v/>
      </c>
      <c r="M284" s="234">
        <f t="shared" si="12"/>
        <v>0</v>
      </c>
      <c r="N284" s="51"/>
      <c r="O284" s="51"/>
    </row>
    <row r="285" spans="1:15" customFormat="1" ht="37.049999999999997" customHeight="1" x14ac:dyDescent="0.3">
      <c r="A285" s="18">
        <v>206</v>
      </c>
      <c r="B285" s="105"/>
      <c r="C285" s="106"/>
      <c r="D285" s="106"/>
      <c r="E285" s="106"/>
      <c r="F285" s="106"/>
      <c r="G285" s="106"/>
      <c r="H285" s="223"/>
      <c r="I285" s="106"/>
      <c r="J285" s="200"/>
      <c r="K285" s="201"/>
      <c r="L285" s="177" t="str">
        <f t="shared" si="13"/>
        <v/>
      </c>
      <c r="M285" s="234">
        <f t="shared" si="12"/>
        <v>0</v>
      </c>
      <c r="N285" s="51"/>
      <c r="O285" s="51"/>
    </row>
    <row r="286" spans="1:15" customFormat="1" ht="37.049999999999997" customHeight="1" x14ac:dyDescent="0.3">
      <c r="A286" s="18">
        <v>207</v>
      </c>
      <c r="B286" s="105"/>
      <c r="C286" s="106"/>
      <c r="D286" s="106"/>
      <c r="E286" s="106"/>
      <c r="F286" s="106"/>
      <c r="G286" s="106"/>
      <c r="H286" s="223"/>
      <c r="I286" s="106"/>
      <c r="J286" s="200"/>
      <c r="K286" s="201"/>
      <c r="L286" s="177" t="str">
        <f t="shared" si="13"/>
        <v/>
      </c>
      <c r="M286" s="234">
        <f t="shared" si="12"/>
        <v>0</v>
      </c>
      <c r="N286" s="51"/>
      <c r="O286" s="51"/>
    </row>
    <row r="287" spans="1:15" customFormat="1" ht="37.049999999999997" customHeight="1" x14ac:dyDescent="0.3">
      <c r="A287" s="18">
        <v>208</v>
      </c>
      <c r="B287" s="105"/>
      <c r="C287" s="106"/>
      <c r="D287" s="106"/>
      <c r="E287" s="106"/>
      <c r="F287" s="106"/>
      <c r="G287" s="106"/>
      <c r="H287" s="223"/>
      <c r="I287" s="106"/>
      <c r="J287" s="200"/>
      <c r="K287" s="201"/>
      <c r="L287" s="177" t="str">
        <f t="shared" si="13"/>
        <v/>
      </c>
      <c r="M287" s="234">
        <f t="shared" si="12"/>
        <v>0</v>
      </c>
      <c r="N287" s="51"/>
      <c r="O287" s="51"/>
    </row>
    <row r="288" spans="1:15" customFormat="1" ht="37.049999999999997" customHeight="1" x14ac:dyDescent="0.3">
      <c r="A288" s="18">
        <v>209</v>
      </c>
      <c r="B288" s="105"/>
      <c r="C288" s="106"/>
      <c r="D288" s="106"/>
      <c r="E288" s="106"/>
      <c r="F288" s="106"/>
      <c r="G288" s="106"/>
      <c r="H288" s="223"/>
      <c r="I288" s="106"/>
      <c r="J288" s="200"/>
      <c r="K288" s="201"/>
      <c r="L288" s="177" t="str">
        <f t="shared" si="13"/>
        <v/>
      </c>
      <c r="M288" s="234">
        <f t="shared" si="12"/>
        <v>0</v>
      </c>
      <c r="N288" s="51"/>
      <c r="O288" s="51"/>
    </row>
    <row r="289" spans="1:15" customFormat="1" ht="37.049999999999997" customHeight="1" thickBot="1" x14ac:dyDescent="0.35">
      <c r="A289" s="18">
        <v>210</v>
      </c>
      <c r="B289" s="105"/>
      <c r="C289" s="106"/>
      <c r="D289" s="106"/>
      <c r="E289" s="106"/>
      <c r="F289" s="106"/>
      <c r="G289" s="106"/>
      <c r="H289" s="223"/>
      <c r="I289" s="106"/>
      <c r="J289" s="200"/>
      <c r="K289" s="201"/>
      <c r="L289" s="177" t="str">
        <f t="shared" si="13"/>
        <v/>
      </c>
      <c r="M289" s="234">
        <f t="shared" si="12"/>
        <v>0</v>
      </c>
      <c r="N289" s="51"/>
      <c r="O289" s="51"/>
    </row>
    <row r="290" spans="1:15" ht="37.049999999999997" customHeight="1" thickBot="1" x14ac:dyDescent="0.35">
      <c r="A290" s="470" t="s">
        <v>182</v>
      </c>
      <c r="B290" s="470"/>
      <c r="C290" s="470"/>
      <c r="D290" s="470"/>
      <c r="E290" s="470"/>
      <c r="F290" s="470"/>
      <c r="G290" s="470"/>
      <c r="H290" s="471"/>
      <c r="I290" s="233" t="s">
        <v>51</v>
      </c>
      <c r="J290" s="232">
        <f>SUM(J260:J289)+J248</f>
        <v>0</v>
      </c>
      <c r="K290" s="232">
        <f>SUM(K260:K289)+K248</f>
        <v>0</v>
      </c>
      <c r="L290" s="16"/>
      <c r="M290" s="234"/>
      <c r="N290" s="118">
        <f>IF(COUNTA(G260:K289)&gt;0,1,0)</f>
        <v>0</v>
      </c>
    </row>
    <row r="291" spans="1:15" ht="37.049999999999997" customHeight="1" x14ac:dyDescent="0.3">
      <c r="A291" s="51" t="s">
        <v>92</v>
      </c>
      <c r="L291" s="177"/>
      <c r="M291" s="234"/>
    </row>
    <row r="293" spans="1:15" ht="19.05" x14ac:dyDescent="0.35">
      <c r="B293" s="307" t="s">
        <v>46</v>
      </c>
      <c r="C293" s="308">
        <f ca="1">imzatirihi</f>
        <v>45653</v>
      </c>
      <c r="D293" s="314" t="s">
        <v>48</v>
      </c>
      <c r="E293" s="309" t="str">
        <f>IF(kurulusyetkilisi&gt;0,kurulusyetkilisi,"")</f>
        <v/>
      </c>
    </row>
    <row r="294" spans="1:15" ht="19.05" x14ac:dyDescent="0.35">
      <c r="B294" s="311"/>
      <c r="C294" s="311"/>
      <c r="D294" s="314" t="s">
        <v>49</v>
      </c>
      <c r="E294" s="313"/>
    </row>
  </sheetData>
  <sheetProtection algorithmName="SHA-512" hashValue="qJH/6V14Uq0+pREbAhvkRc+gHenVrNp5ePWtqvDo1FWB4KADODIb7tZeXCYHcMQd3f7RXKn/INthwFGuVC/rFg==" saltValue="AEaSgAvf9b0bs9vD0gGWzQ==" spinCount="100000" sheet="1" objects="1" scenarios="1"/>
  <mergeCells count="119">
    <mergeCell ref="A290:H290"/>
    <mergeCell ref="A257:B257"/>
    <mergeCell ref="C257:K257"/>
    <mergeCell ref="A258:A259"/>
    <mergeCell ref="B258:B259"/>
    <mergeCell ref="C258:C259"/>
    <mergeCell ref="D258:D259"/>
    <mergeCell ref="E258:E259"/>
    <mergeCell ref="F258:F259"/>
    <mergeCell ref="G258:G259"/>
    <mergeCell ref="H258:H259"/>
    <mergeCell ref="I258:I259"/>
    <mergeCell ref="A248:H248"/>
    <mergeCell ref="A253:K253"/>
    <mergeCell ref="A254:K254"/>
    <mergeCell ref="A255:K255"/>
    <mergeCell ref="A256:B256"/>
    <mergeCell ref="C256:K256"/>
    <mergeCell ref="A215:B215"/>
    <mergeCell ref="C215:K215"/>
    <mergeCell ref="A216:A217"/>
    <mergeCell ref="B216:B217"/>
    <mergeCell ref="C216:C217"/>
    <mergeCell ref="D216:D217"/>
    <mergeCell ref="E216:E217"/>
    <mergeCell ref="F216:F217"/>
    <mergeCell ref="G216:G217"/>
    <mergeCell ref="H216:H217"/>
    <mergeCell ref="I216:I217"/>
    <mergeCell ref="A206:H206"/>
    <mergeCell ref="A211:K211"/>
    <mergeCell ref="A212:K212"/>
    <mergeCell ref="A213:K213"/>
    <mergeCell ref="A214:B214"/>
    <mergeCell ref="C214:K214"/>
    <mergeCell ref="A173:B173"/>
    <mergeCell ref="C173:K173"/>
    <mergeCell ref="A174:A175"/>
    <mergeCell ref="B174:B175"/>
    <mergeCell ref="C174:C175"/>
    <mergeCell ref="D174:D175"/>
    <mergeCell ref="E174:E175"/>
    <mergeCell ref="F174:F175"/>
    <mergeCell ref="G174:G175"/>
    <mergeCell ref="H174:H175"/>
    <mergeCell ref="I174:I175"/>
    <mergeCell ref="A164:H164"/>
    <mergeCell ref="A169:K169"/>
    <mergeCell ref="A170:K170"/>
    <mergeCell ref="A171:K171"/>
    <mergeCell ref="A172:B172"/>
    <mergeCell ref="C172:K172"/>
    <mergeCell ref="A131:B131"/>
    <mergeCell ref="C131:K131"/>
    <mergeCell ref="A132:A133"/>
    <mergeCell ref="B132:B133"/>
    <mergeCell ref="C132:C133"/>
    <mergeCell ref="D132:D133"/>
    <mergeCell ref="E132:E133"/>
    <mergeCell ref="F132:F133"/>
    <mergeCell ref="G132:G133"/>
    <mergeCell ref="H132:H133"/>
    <mergeCell ref="I132:I133"/>
    <mergeCell ref="A122:H122"/>
    <mergeCell ref="A127:K127"/>
    <mergeCell ref="A128:K128"/>
    <mergeCell ref="A129:K129"/>
    <mergeCell ref="A130:B130"/>
    <mergeCell ref="C130:K130"/>
    <mergeCell ref="A89:B89"/>
    <mergeCell ref="C89:K89"/>
    <mergeCell ref="A90:A91"/>
    <mergeCell ref="B90:B91"/>
    <mergeCell ref="C90:C91"/>
    <mergeCell ref="D90:D91"/>
    <mergeCell ref="E90:E91"/>
    <mergeCell ref="F90:F91"/>
    <mergeCell ref="G90:G91"/>
    <mergeCell ref="H90:H91"/>
    <mergeCell ref="I90:I91"/>
    <mergeCell ref="A85:K85"/>
    <mergeCell ref="A86:K86"/>
    <mergeCell ref="A87:K87"/>
    <mergeCell ref="A88:B88"/>
    <mergeCell ref="C88:K88"/>
    <mergeCell ref="F48:F49"/>
    <mergeCell ref="G48:G49"/>
    <mergeCell ref="H48:H49"/>
    <mergeCell ref="I48:I49"/>
    <mergeCell ref="A80:H80"/>
    <mergeCell ref="A48:A49"/>
    <mergeCell ref="B48:B49"/>
    <mergeCell ref="C48:C49"/>
    <mergeCell ref="D48:D49"/>
    <mergeCell ref="E48:E49"/>
    <mergeCell ref="A47:B47"/>
    <mergeCell ref="C47:K47"/>
    <mergeCell ref="A43:K43"/>
    <mergeCell ref="A44:K44"/>
    <mergeCell ref="A38:H38"/>
    <mergeCell ref="H6:H7"/>
    <mergeCell ref="I6:I7"/>
    <mergeCell ref="A6:A7"/>
    <mergeCell ref="B6:B7"/>
    <mergeCell ref="D6:D7"/>
    <mergeCell ref="E6:E7"/>
    <mergeCell ref="F6:F7"/>
    <mergeCell ref="G6:G7"/>
    <mergeCell ref="C6:C7"/>
    <mergeCell ref="A5:B5"/>
    <mergeCell ref="A1:K1"/>
    <mergeCell ref="A2:K2"/>
    <mergeCell ref="A3:K3"/>
    <mergeCell ref="A4:B4"/>
    <mergeCell ref="C4:K4"/>
    <mergeCell ref="C5:K5"/>
    <mergeCell ref="A45:K45"/>
    <mergeCell ref="A46:B46"/>
    <mergeCell ref="C46:K46"/>
  </mergeCells>
  <dataValidations count="3">
    <dataValidation type="list" allowBlank="1" showInputMessage="1" showErrorMessage="1" sqref="C8:C37 C50:C79 C92:C121 C134:C163 C176:C205 C218:C247 C260:C289" xr:uid="{00000000-0002-0000-1400-000000000000}">
      <formula1>Hiz</formula1>
    </dataValidation>
    <dataValidation type="date" allowBlank="1" showInputMessage="1" showErrorMessage="1" error="Mali Raporun ait olduğu yılın dışında bir tarih girdiniz. Lütfen bilgileri kontrol ediniz." prompt="Belge Tarihi, Mali Raporun ait olduğu yıl içerisinde olmalıdır." sqref="H8:H37 H50:H79 H92:H121 H134:H163 H176:H205 H218:H247 H260:H289" xr:uid="{00000000-0002-0000-1400-000001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J8:K37 J50:K79 J92:K121 J134:K163 J176:K205 J218:K247 J260:K289" xr:uid="{00000000-0002-0000-1400-000002000000}">
      <formula1>0</formula1>
      <formula2>$M8</formula2>
    </dataValidation>
  </dataValidations>
  <pageMargins left="0.7" right="0.7" top="0.75" bottom="0.75" header="0.3" footer="0.3"/>
  <pageSetup paperSize="9" scale="35" orientation="landscape" r:id="rId1"/>
  <rowBreaks count="6" manualBreakCount="6">
    <brk id="42" max="10" man="1"/>
    <brk id="84" max="10" man="1"/>
    <brk id="126" max="10" man="1"/>
    <brk id="168" max="10" man="1"/>
    <brk id="210" max="10" man="1"/>
    <brk id="252" max="10" man="1"/>
  </rowBreaks>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3"/>
  <dimension ref="A1:O294"/>
  <sheetViews>
    <sheetView zoomScale="70" zoomScaleNormal="70" zoomScaleSheetLayoutView="70" workbookViewId="0">
      <selection activeCell="B8" sqref="B8"/>
    </sheetView>
  </sheetViews>
  <sheetFormatPr defaultColWidth="9.125" defaultRowHeight="16.3" x14ac:dyDescent="0.3"/>
  <cols>
    <col min="1" max="1" width="6.625" style="51" customWidth="1"/>
    <col min="2" max="2" width="14.75" style="51" customWidth="1"/>
    <col min="3" max="3" width="37.75" style="51" customWidth="1"/>
    <col min="4" max="4" width="19.375" style="51" customWidth="1"/>
    <col min="5" max="5" width="39.75" style="51" customWidth="1"/>
    <col min="6" max="6" width="30.75" style="51" customWidth="1"/>
    <col min="7" max="7" width="40.75" style="51" customWidth="1"/>
    <col min="8" max="8" width="14.75" style="199" customWidth="1"/>
    <col min="9" max="9" width="25.75" style="51" customWidth="1"/>
    <col min="10" max="11" width="16.75" style="202" customWidth="1"/>
    <col min="12" max="12" width="29.25" style="51" bestFit="1" customWidth="1"/>
    <col min="13" max="13" width="29.125" style="108" hidden="1" customWidth="1"/>
    <col min="14" max="14" width="11.75" style="51" hidden="1" customWidth="1"/>
    <col min="15" max="15" width="8.875" style="51" hidden="1" customWidth="1"/>
    <col min="16" max="16" width="0" style="51" hidden="1" customWidth="1"/>
    <col min="17" max="16384" width="9.125" style="51"/>
  </cols>
  <sheetData>
    <row r="1" spans="1:15" x14ac:dyDescent="0.3">
      <c r="A1" s="454" t="s">
        <v>112</v>
      </c>
      <c r="B1" s="454"/>
      <c r="C1" s="454"/>
      <c r="D1" s="454"/>
      <c r="E1" s="454"/>
      <c r="F1" s="454"/>
      <c r="G1" s="454"/>
      <c r="H1" s="454"/>
      <c r="I1" s="454"/>
      <c r="J1" s="454"/>
      <c r="K1" s="454"/>
      <c r="L1" s="209"/>
      <c r="M1" s="210"/>
      <c r="O1" s="330" t="str">
        <f>CONCATENATE("A1:K",SUM(N:N)*42)</f>
        <v>A1:K42</v>
      </c>
    </row>
    <row r="2" spans="1:15" ht="15.65" customHeight="1" x14ac:dyDescent="0.3">
      <c r="A2" s="372" t="str">
        <f>IF(Yil&gt;0,CONCATENATE(Yil," yılına aittir."),"")</f>
        <v/>
      </c>
      <c r="B2" s="372"/>
      <c r="C2" s="372"/>
      <c r="D2" s="372"/>
      <c r="E2" s="372"/>
      <c r="F2" s="372"/>
      <c r="G2" s="372"/>
      <c r="H2" s="372"/>
      <c r="I2" s="372"/>
      <c r="J2" s="372"/>
      <c r="K2" s="372"/>
      <c r="L2" s="103"/>
      <c r="M2" s="16"/>
    </row>
    <row r="3" spans="1:15" ht="16" customHeight="1" thickBot="1" x14ac:dyDescent="0.35">
      <c r="A3" s="469" t="s">
        <v>194</v>
      </c>
      <c r="B3" s="469"/>
      <c r="C3" s="469"/>
      <c r="D3" s="469"/>
      <c r="E3" s="469"/>
      <c r="F3" s="469"/>
      <c r="G3" s="469"/>
      <c r="H3" s="469"/>
      <c r="I3" s="469"/>
      <c r="J3" s="469"/>
      <c r="K3" s="469"/>
      <c r="L3" s="103"/>
      <c r="M3" s="16"/>
    </row>
    <row r="4" spans="1:15" ht="31.6" customHeight="1" thickBot="1" x14ac:dyDescent="0.35">
      <c r="A4" s="456" t="s">
        <v>1</v>
      </c>
      <c r="B4" s="457"/>
      <c r="C4" s="444" t="str">
        <f>IF(ProjeNo&gt;0,ProjeNo,"")</f>
        <v/>
      </c>
      <c r="D4" s="445"/>
      <c r="E4" s="445"/>
      <c r="F4" s="445"/>
      <c r="G4" s="445"/>
      <c r="H4" s="445"/>
      <c r="I4" s="445"/>
      <c r="J4" s="445"/>
      <c r="K4" s="446"/>
    </row>
    <row r="5" spans="1:15" ht="31.6" customHeight="1" thickBot="1" x14ac:dyDescent="0.35">
      <c r="A5" s="458" t="s">
        <v>12</v>
      </c>
      <c r="B5" s="459"/>
      <c r="C5" s="447" t="str">
        <f>IF(ProjeAdi&gt;0,ProjeAdi,"")</f>
        <v/>
      </c>
      <c r="D5" s="448"/>
      <c r="E5" s="448"/>
      <c r="F5" s="448"/>
      <c r="G5" s="448"/>
      <c r="H5" s="448"/>
      <c r="I5" s="448"/>
      <c r="J5" s="448"/>
      <c r="K5" s="449"/>
    </row>
    <row r="6" spans="1:15" ht="52" customHeight="1" thickBot="1" x14ac:dyDescent="0.35">
      <c r="A6" s="474" t="s">
        <v>7</v>
      </c>
      <c r="B6" s="474" t="s">
        <v>113</v>
      </c>
      <c r="C6" s="474" t="s">
        <v>157</v>
      </c>
      <c r="D6" s="474" t="s">
        <v>114</v>
      </c>
      <c r="E6" s="474" t="s">
        <v>111</v>
      </c>
      <c r="F6" s="474" t="s">
        <v>110</v>
      </c>
      <c r="G6" s="474" t="s">
        <v>192</v>
      </c>
      <c r="H6" s="472" t="s">
        <v>99</v>
      </c>
      <c r="I6" s="474" t="s">
        <v>100</v>
      </c>
      <c r="J6" s="294" t="s">
        <v>101</v>
      </c>
      <c r="K6" s="294" t="s">
        <v>101</v>
      </c>
      <c r="N6" s="72"/>
      <c r="O6" s="72"/>
    </row>
    <row r="7" spans="1:15" ht="17" thickBot="1" x14ac:dyDescent="0.35">
      <c r="A7" s="475"/>
      <c r="B7" s="475"/>
      <c r="C7" s="476"/>
      <c r="D7" s="475"/>
      <c r="E7" s="475"/>
      <c r="F7" s="475"/>
      <c r="G7" s="475"/>
      <c r="H7" s="473"/>
      <c r="I7" s="475"/>
      <c r="J7" s="295" t="s">
        <v>102</v>
      </c>
      <c r="K7" s="295" t="s">
        <v>105</v>
      </c>
    </row>
    <row r="8" spans="1:15" customFormat="1" ht="37.049999999999997" customHeight="1" x14ac:dyDescent="0.3">
      <c r="A8" s="107">
        <v>1</v>
      </c>
      <c r="B8" s="24"/>
      <c r="C8" s="104"/>
      <c r="D8" s="104"/>
      <c r="E8" s="104"/>
      <c r="F8" s="104"/>
      <c r="G8" s="104"/>
      <c r="H8" s="197"/>
      <c r="I8" s="104"/>
      <c r="J8" s="204"/>
      <c r="K8" s="205"/>
      <c r="L8" s="177" t="s">
        <v>193</v>
      </c>
      <c r="M8" s="234">
        <f t="shared" ref="M8:M37" si="0">IF(OR(H8&lt;DönemBaşlama,H8&gt;DönemBitiş,H8=""),0,100000000)</f>
        <v>0</v>
      </c>
      <c r="N8" s="51"/>
      <c r="O8" s="51"/>
    </row>
    <row r="9" spans="1:15" customFormat="1" ht="37.049999999999997" customHeight="1" x14ac:dyDescent="0.3">
      <c r="A9" s="18">
        <v>2</v>
      </c>
      <c r="B9" s="105"/>
      <c r="C9" s="106"/>
      <c r="D9" s="106"/>
      <c r="E9" s="106"/>
      <c r="F9" s="106"/>
      <c r="G9" s="106"/>
      <c r="H9" s="223"/>
      <c r="I9" s="106"/>
      <c r="J9" s="200"/>
      <c r="K9" s="201"/>
      <c r="L9" s="177" t="s">
        <v>193</v>
      </c>
      <c r="M9" s="234">
        <f t="shared" si="0"/>
        <v>0</v>
      </c>
      <c r="N9" s="51"/>
      <c r="O9" s="51"/>
    </row>
    <row r="10" spans="1:15" customFormat="1" ht="37.049999999999997" customHeight="1" x14ac:dyDescent="0.3">
      <c r="A10" s="18">
        <v>3</v>
      </c>
      <c r="B10" s="105"/>
      <c r="C10" s="106"/>
      <c r="D10" s="106"/>
      <c r="E10" s="106"/>
      <c r="F10" s="106"/>
      <c r="G10" s="106"/>
      <c r="H10" s="223"/>
      <c r="I10" s="106"/>
      <c r="J10" s="200"/>
      <c r="K10" s="201"/>
      <c r="L10" s="177" t="s">
        <v>193</v>
      </c>
      <c r="M10" s="234">
        <f t="shared" si="0"/>
        <v>0</v>
      </c>
      <c r="N10" s="51"/>
      <c r="O10" s="51"/>
    </row>
    <row r="11" spans="1:15" customFormat="1" ht="37.049999999999997" customHeight="1" x14ac:dyDescent="0.3">
      <c r="A11" s="18">
        <v>4</v>
      </c>
      <c r="B11" s="105"/>
      <c r="C11" s="106"/>
      <c r="D11" s="106"/>
      <c r="E11" s="106"/>
      <c r="F11" s="106"/>
      <c r="G11" s="106"/>
      <c r="H11" s="223"/>
      <c r="I11" s="106"/>
      <c r="J11" s="200"/>
      <c r="K11" s="201"/>
      <c r="L11" s="177" t="s">
        <v>193</v>
      </c>
      <c r="M11" s="234">
        <f t="shared" si="0"/>
        <v>0</v>
      </c>
      <c r="N11" s="51"/>
      <c r="O11" s="51"/>
    </row>
    <row r="12" spans="1:15" customFormat="1" ht="37.049999999999997" customHeight="1" x14ac:dyDescent="0.3">
      <c r="A12" s="18">
        <v>5</v>
      </c>
      <c r="B12" s="105"/>
      <c r="C12" s="106"/>
      <c r="D12" s="106"/>
      <c r="E12" s="106"/>
      <c r="F12" s="106"/>
      <c r="G12" s="106"/>
      <c r="H12" s="223"/>
      <c r="I12" s="106"/>
      <c r="J12" s="200"/>
      <c r="K12" s="201"/>
      <c r="L12" s="177" t="s">
        <v>193</v>
      </c>
      <c r="M12" s="234">
        <f t="shared" si="0"/>
        <v>0</v>
      </c>
      <c r="N12" s="51"/>
      <c r="O12" s="51"/>
    </row>
    <row r="13" spans="1:15" customFormat="1" ht="37.049999999999997" customHeight="1" x14ac:dyDescent="0.3">
      <c r="A13" s="18">
        <v>6</v>
      </c>
      <c r="B13" s="105"/>
      <c r="C13" s="106"/>
      <c r="D13" s="106"/>
      <c r="E13" s="106"/>
      <c r="F13" s="106"/>
      <c r="G13" s="106"/>
      <c r="H13" s="223"/>
      <c r="I13" s="106"/>
      <c r="J13" s="200"/>
      <c r="K13" s="201"/>
      <c r="L13" s="177" t="s">
        <v>193</v>
      </c>
      <c r="M13" s="234">
        <f t="shared" si="0"/>
        <v>0</v>
      </c>
      <c r="N13" s="51"/>
      <c r="O13" s="51"/>
    </row>
    <row r="14" spans="1:15" customFormat="1" ht="37.049999999999997" customHeight="1" x14ac:dyDescent="0.3">
      <c r="A14" s="18">
        <v>7</v>
      </c>
      <c r="B14" s="105"/>
      <c r="C14" s="106"/>
      <c r="D14" s="106"/>
      <c r="E14" s="106"/>
      <c r="F14" s="106"/>
      <c r="G14" s="106"/>
      <c r="H14" s="223"/>
      <c r="I14" s="106"/>
      <c r="J14" s="200"/>
      <c r="K14" s="201"/>
      <c r="L14" s="177" t="s">
        <v>193</v>
      </c>
      <c r="M14" s="234">
        <f t="shared" si="0"/>
        <v>0</v>
      </c>
      <c r="N14" s="51"/>
      <c r="O14" s="51"/>
    </row>
    <row r="15" spans="1:15" customFormat="1" ht="37.049999999999997" customHeight="1" x14ac:dyDescent="0.3">
      <c r="A15" s="18">
        <v>8</v>
      </c>
      <c r="B15" s="105"/>
      <c r="C15" s="106"/>
      <c r="D15" s="106"/>
      <c r="E15" s="106"/>
      <c r="F15" s="106"/>
      <c r="G15" s="106"/>
      <c r="H15" s="223"/>
      <c r="I15" s="106"/>
      <c r="J15" s="200"/>
      <c r="K15" s="201"/>
      <c r="L15" s="177" t="s">
        <v>193</v>
      </c>
      <c r="M15" s="234">
        <f t="shared" si="0"/>
        <v>0</v>
      </c>
      <c r="N15" s="51"/>
      <c r="O15" s="51"/>
    </row>
    <row r="16" spans="1:15" customFormat="1" ht="37.049999999999997" customHeight="1" x14ac:dyDescent="0.3">
      <c r="A16" s="18">
        <v>9</v>
      </c>
      <c r="B16" s="105"/>
      <c r="C16" s="106"/>
      <c r="D16" s="106"/>
      <c r="E16" s="106"/>
      <c r="F16" s="106"/>
      <c r="G16" s="106"/>
      <c r="H16" s="223"/>
      <c r="I16" s="106"/>
      <c r="J16" s="200"/>
      <c r="K16" s="201"/>
      <c r="L16" s="177" t="s">
        <v>193</v>
      </c>
      <c r="M16" s="234">
        <f t="shared" si="0"/>
        <v>0</v>
      </c>
      <c r="N16" s="51"/>
      <c r="O16" s="51"/>
    </row>
    <row r="17" spans="1:15" customFormat="1" ht="37.049999999999997" customHeight="1" x14ac:dyDescent="0.3">
      <c r="A17" s="18">
        <v>10</v>
      </c>
      <c r="B17" s="105"/>
      <c r="C17" s="106"/>
      <c r="D17" s="106"/>
      <c r="E17" s="106"/>
      <c r="F17" s="106"/>
      <c r="G17" s="106"/>
      <c r="H17" s="223"/>
      <c r="I17" s="106"/>
      <c r="J17" s="200"/>
      <c r="K17" s="201"/>
      <c r="L17" s="177" t="s">
        <v>193</v>
      </c>
      <c r="M17" s="234">
        <f t="shared" si="0"/>
        <v>0</v>
      </c>
      <c r="N17" s="51"/>
      <c r="O17" s="51"/>
    </row>
    <row r="18" spans="1:15" customFormat="1" ht="37.049999999999997" customHeight="1" x14ac:dyDescent="0.3">
      <c r="A18" s="18">
        <v>11</v>
      </c>
      <c r="B18" s="105"/>
      <c r="C18" s="106"/>
      <c r="D18" s="106"/>
      <c r="E18" s="106"/>
      <c r="F18" s="106"/>
      <c r="G18" s="106"/>
      <c r="H18" s="223"/>
      <c r="I18" s="106"/>
      <c r="J18" s="200"/>
      <c r="K18" s="201"/>
      <c r="L18" s="177" t="s">
        <v>193</v>
      </c>
      <c r="M18" s="234">
        <f t="shared" si="0"/>
        <v>0</v>
      </c>
      <c r="N18" s="51"/>
      <c r="O18" s="51"/>
    </row>
    <row r="19" spans="1:15" customFormat="1" ht="37.049999999999997" customHeight="1" x14ac:dyDescent="0.3">
      <c r="A19" s="18">
        <v>12</v>
      </c>
      <c r="B19" s="105"/>
      <c r="C19" s="106"/>
      <c r="D19" s="106"/>
      <c r="E19" s="106"/>
      <c r="F19" s="106"/>
      <c r="G19" s="106"/>
      <c r="H19" s="223"/>
      <c r="I19" s="106"/>
      <c r="J19" s="200"/>
      <c r="K19" s="201"/>
      <c r="L19" s="177" t="s">
        <v>193</v>
      </c>
      <c r="M19" s="234">
        <f t="shared" si="0"/>
        <v>0</v>
      </c>
      <c r="N19" s="51"/>
      <c r="O19" s="51"/>
    </row>
    <row r="20" spans="1:15" customFormat="1" ht="37.049999999999997" customHeight="1" x14ac:dyDescent="0.3">
      <c r="A20" s="18">
        <v>13</v>
      </c>
      <c r="B20" s="105"/>
      <c r="C20" s="106"/>
      <c r="D20" s="106"/>
      <c r="E20" s="106"/>
      <c r="F20" s="106"/>
      <c r="G20" s="106"/>
      <c r="H20" s="223"/>
      <c r="I20" s="106"/>
      <c r="J20" s="200"/>
      <c r="K20" s="201"/>
      <c r="L20" s="177" t="s">
        <v>193</v>
      </c>
      <c r="M20" s="234">
        <f t="shared" si="0"/>
        <v>0</v>
      </c>
      <c r="N20" s="51"/>
      <c r="O20" s="51"/>
    </row>
    <row r="21" spans="1:15" customFormat="1" ht="37.049999999999997" customHeight="1" x14ac:dyDescent="0.3">
      <c r="A21" s="18">
        <v>14</v>
      </c>
      <c r="B21" s="105"/>
      <c r="C21" s="106"/>
      <c r="D21" s="106"/>
      <c r="E21" s="106"/>
      <c r="F21" s="106"/>
      <c r="G21" s="106"/>
      <c r="H21" s="223"/>
      <c r="I21" s="106"/>
      <c r="J21" s="200"/>
      <c r="K21" s="201"/>
      <c r="L21" s="177" t="s">
        <v>193</v>
      </c>
      <c r="M21" s="234">
        <f t="shared" si="0"/>
        <v>0</v>
      </c>
      <c r="N21" s="51"/>
      <c r="O21" s="51"/>
    </row>
    <row r="22" spans="1:15" customFormat="1" ht="37.049999999999997" customHeight="1" x14ac:dyDescent="0.3">
      <c r="A22" s="18">
        <v>15</v>
      </c>
      <c r="B22" s="105"/>
      <c r="C22" s="106"/>
      <c r="D22" s="106"/>
      <c r="E22" s="106"/>
      <c r="F22" s="106"/>
      <c r="G22" s="106"/>
      <c r="H22" s="223"/>
      <c r="I22" s="106"/>
      <c r="J22" s="200"/>
      <c r="K22" s="201"/>
      <c r="L22" s="177" t="s">
        <v>193</v>
      </c>
      <c r="M22" s="234">
        <f t="shared" si="0"/>
        <v>0</v>
      </c>
      <c r="N22" s="51"/>
      <c r="O22" s="51"/>
    </row>
    <row r="23" spans="1:15" customFormat="1" ht="37.049999999999997" customHeight="1" x14ac:dyDescent="0.3">
      <c r="A23" s="18">
        <v>16</v>
      </c>
      <c r="B23" s="105"/>
      <c r="C23" s="106"/>
      <c r="D23" s="106"/>
      <c r="E23" s="106"/>
      <c r="F23" s="106"/>
      <c r="G23" s="106"/>
      <c r="H23" s="223"/>
      <c r="I23" s="106"/>
      <c r="J23" s="200"/>
      <c r="K23" s="201"/>
      <c r="L23" s="177" t="s">
        <v>193</v>
      </c>
      <c r="M23" s="234">
        <f t="shared" si="0"/>
        <v>0</v>
      </c>
      <c r="N23" s="51"/>
      <c r="O23" s="51"/>
    </row>
    <row r="24" spans="1:15" customFormat="1" ht="37.049999999999997" customHeight="1" x14ac:dyDescent="0.3">
      <c r="A24" s="18">
        <v>17</v>
      </c>
      <c r="B24" s="105"/>
      <c r="C24" s="106"/>
      <c r="D24" s="106"/>
      <c r="E24" s="106"/>
      <c r="F24" s="106"/>
      <c r="G24" s="106"/>
      <c r="H24" s="223"/>
      <c r="I24" s="106"/>
      <c r="J24" s="200"/>
      <c r="K24" s="201"/>
      <c r="L24" s="177" t="s">
        <v>193</v>
      </c>
      <c r="M24" s="234">
        <f t="shared" si="0"/>
        <v>0</v>
      </c>
      <c r="N24" s="51"/>
      <c r="O24" s="51"/>
    </row>
    <row r="25" spans="1:15" customFormat="1" ht="37.049999999999997" customHeight="1" x14ac:dyDescent="0.3">
      <c r="A25" s="18">
        <v>18</v>
      </c>
      <c r="B25" s="105"/>
      <c r="C25" s="106"/>
      <c r="D25" s="106"/>
      <c r="E25" s="106"/>
      <c r="F25" s="106"/>
      <c r="G25" s="106"/>
      <c r="H25" s="223"/>
      <c r="I25" s="106"/>
      <c r="J25" s="200"/>
      <c r="K25" s="201"/>
      <c r="L25" s="177" t="s">
        <v>193</v>
      </c>
      <c r="M25" s="234">
        <f t="shared" si="0"/>
        <v>0</v>
      </c>
      <c r="N25" s="51"/>
      <c r="O25" s="51"/>
    </row>
    <row r="26" spans="1:15" customFormat="1" ht="37.049999999999997" customHeight="1" x14ac:dyDescent="0.3">
      <c r="A26" s="18">
        <v>19</v>
      </c>
      <c r="B26" s="105"/>
      <c r="C26" s="106"/>
      <c r="D26" s="106"/>
      <c r="E26" s="106"/>
      <c r="F26" s="106"/>
      <c r="G26" s="106"/>
      <c r="H26" s="223"/>
      <c r="I26" s="106"/>
      <c r="J26" s="200"/>
      <c r="K26" s="201"/>
      <c r="L26" s="177" t="s">
        <v>193</v>
      </c>
      <c r="M26" s="234">
        <f t="shared" si="0"/>
        <v>0</v>
      </c>
      <c r="N26" s="51"/>
      <c r="O26" s="51"/>
    </row>
    <row r="27" spans="1:15" customFormat="1" ht="37.049999999999997" customHeight="1" x14ac:dyDescent="0.3">
      <c r="A27" s="18">
        <v>20</v>
      </c>
      <c r="B27" s="105"/>
      <c r="C27" s="106"/>
      <c r="D27" s="106"/>
      <c r="E27" s="106"/>
      <c r="F27" s="106"/>
      <c r="G27" s="106"/>
      <c r="H27" s="223"/>
      <c r="I27" s="106"/>
      <c r="J27" s="200"/>
      <c r="K27" s="201"/>
      <c r="L27" s="177" t="s">
        <v>193</v>
      </c>
      <c r="M27" s="234">
        <f t="shared" si="0"/>
        <v>0</v>
      </c>
      <c r="N27" s="51"/>
      <c r="O27" s="51"/>
    </row>
    <row r="28" spans="1:15" customFormat="1" ht="37.049999999999997" customHeight="1" x14ac:dyDescent="0.3">
      <c r="A28" s="18">
        <v>21</v>
      </c>
      <c r="B28" s="105"/>
      <c r="C28" s="106"/>
      <c r="D28" s="106"/>
      <c r="E28" s="106"/>
      <c r="F28" s="106"/>
      <c r="G28" s="106"/>
      <c r="H28" s="223"/>
      <c r="I28" s="106"/>
      <c r="J28" s="200"/>
      <c r="K28" s="201"/>
      <c r="L28" s="177" t="s">
        <v>193</v>
      </c>
      <c r="M28" s="234">
        <f t="shared" si="0"/>
        <v>0</v>
      </c>
      <c r="N28" s="51"/>
      <c r="O28" s="51"/>
    </row>
    <row r="29" spans="1:15" customFormat="1" ht="37.049999999999997" customHeight="1" x14ac:dyDescent="0.3">
      <c r="A29" s="18">
        <v>22</v>
      </c>
      <c r="B29" s="105"/>
      <c r="C29" s="106"/>
      <c r="D29" s="106"/>
      <c r="E29" s="106"/>
      <c r="F29" s="106"/>
      <c r="G29" s="106"/>
      <c r="H29" s="223"/>
      <c r="I29" s="106"/>
      <c r="J29" s="200"/>
      <c r="K29" s="201"/>
      <c r="L29" s="177" t="s">
        <v>193</v>
      </c>
      <c r="M29" s="234">
        <f t="shared" si="0"/>
        <v>0</v>
      </c>
      <c r="N29" s="51"/>
      <c r="O29" s="51"/>
    </row>
    <row r="30" spans="1:15" customFormat="1" ht="37.049999999999997" customHeight="1" x14ac:dyDescent="0.3">
      <c r="A30" s="18">
        <v>23</v>
      </c>
      <c r="B30" s="105"/>
      <c r="C30" s="106"/>
      <c r="D30" s="106"/>
      <c r="E30" s="106"/>
      <c r="F30" s="106"/>
      <c r="G30" s="106"/>
      <c r="H30" s="223"/>
      <c r="I30" s="106"/>
      <c r="J30" s="200"/>
      <c r="K30" s="201"/>
      <c r="L30" s="177" t="s">
        <v>193</v>
      </c>
      <c r="M30" s="234">
        <f t="shared" si="0"/>
        <v>0</v>
      </c>
      <c r="N30" s="51"/>
      <c r="O30" s="51"/>
    </row>
    <row r="31" spans="1:15" customFormat="1" ht="37.049999999999997" customHeight="1" x14ac:dyDescent="0.3">
      <c r="A31" s="18">
        <v>24</v>
      </c>
      <c r="B31" s="105"/>
      <c r="C31" s="106"/>
      <c r="D31" s="106"/>
      <c r="E31" s="106"/>
      <c r="F31" s="106"/>
      <c r="G31" s="106"/>
      <c r="H31" s="223"/>
      <c r="I31" s="106"/>
      <c r="J31" s="200"/>
      <c r="K31" s="201"/>
      <c r="L31" s="177" t="s">
        <v>193</v>
      </c>
      <c r="M31" s="234">
        <f t="shared" si="0"/>
        <v>0</v>
      </c>
      <c r="N31" s="51"/>
      <c r="O31" s="51"/>
    </row>
    <row r="32" spans="1:15" customFormat="1" ht="37.049999999999997" customHeight="1" x14ac:dyDescent="0.3">
      <c r="A32" s="18">
        <v>25</v>
      </c>
      <c r="B32" s="105"/>
      <c r="C32" s="106"/>
      <c r="D32" s="106"/>
      <c r="E32" s="106"/>
      <c r="F32" s="106"/>
      <c r="G32" s="106"/>
      <c r="H32" s="223"/>
      <c r="I32" s="106"/>
      <c r="J32" s="200"/>
      <c r="K32" s="201"/>
      <c r="L32" s="177" t="s">
        <v>193</v>
      </c>
      <c r="M32" s="234">
        <f t="shared" si="0"/>
        <v>0</v>
      </c>
      <c r="N32" s="51"/>
      <c r="O32" s="51"/>
    </row>
    <row r="33" spans="1:15" customFormat="1" ht="37.049999999999997" customHeight="1" x14ac:dyDescent="0.3">
      <c r="A33" s="18">
        <v>26</v>
      </c>
      <c r="B33" s="105"/>
      <c r="C33" s="106"/>
      <c r="D33" s="106"/>
      <c r="E33" s="106"/>
      <c r="F33" s="106"/>
      <c r="G33" s="106"/>
      <c r="H33" s="223"/>
      <c r="I33" s="106"/>
      <c r="J33" s="200"/>
      <c r="K33" s="201"/>
      <c r="L33" s="177" t="s">
        <v>193</v>
      </c>
      <c r="M33" s="234">
        <f t="shared" si="0"/>
        <v>0</v>
      </c>
      <c r="N33" s="51"/>
      <c r="O33" s="51"/>
    </row>
    <row r="34" spans="1:15" customFormat="1" ht="37.049999999999997" customHeight="1" x14ac:dyDescent="0.3">
      <c r="A34" s="18">
        <v>27</v>
      </c>
      <c r="B34" s="105"/>
      <c r="C34" s="106"/>
      <c r="D34" s="106"/>
      <c r="E34" s="106"/>
      <c r="F34" s="106"/>
      <c r="G34" s="106"/>
      <c r="H34" s="223"/>
      <c r="I34" s="106"/>
      <c r="J34" s="200"/>
      <c r="K34" s="201"/>
      <c r="L34" s="177" t="s">
        <v>193</v>
      </c>
      <c r="M34" s="234">
        <f t="shared" si="0"/>
        <v>0</v>
      </c>
      <c r="N34" s="51"/>
      <c r="O34" s="51"/>
    </row>
    <row r="35" spans="1:15" customFormat="1" ht="37.049999999999997" customHeight="1" x14ac:dyDescent="0.3">
      <c r="A35" s="18">
        <v>28</v>
      </c>
      <c r="B35" s="105"/>
      <c r="C35" s="106"/>
      <c r="D35" s="106"/>
      <c r="E35" s="106"/>
      <c r="F35" s="106"/>
      <c r="G35" s="106"/>
      <c r="H35" s="223"/>
      <c r="I35" s="106"/>
      <c r="J35" s="200"/>
      <c r="K35" s="201"/>
      <c r="L35" s="177" t="s">
        <v>193</v>
      </c>
      <c r="M35" s="234">
        <f t="shared" si="0"/>
        <v>0</v>
      </c>
      <c r="N35" s="51"/>
      <c r="O35" s="51"/>
    </row>
    <row r="36" spans="1:15" customFormat="1" ht="37.049999999999997" customHeight="1" x14ac:dyDescent="0.3">
      <c r="A36" s="18">
        <v>29</v>
      </c>
      <c r="B36" s="105"/>
      <c r="C36" s="106"/>
      <c r="D36" s="106"/>
      <c r="E36" s="106"/>
      <c r="F36" s="106"/>
      <c r="G36" s="106"/>
      <c r="H36" s="223"/>
      <c r="I36" s="106"/>
      <c r="J36" s="200"/>
      <c r="K36" s="201"/>
      <c r="L36" s="177" t="s">
        <v>193</v>
      </c>
      <c r="M36" s="234">
        <f t="shared" si="0"/>
        <v>0</v>
      </c>
      <c r="N36" s="72"/>
      <c r="O36" s="72"/>
    </row>
    <row r="37" spans="1:15" customFormat="1" ht="37.049999999999997" customHeight="1" thickBot="1" x14ac:dyDescent="0.35">
      <c r="A37" s="18">
        <v>30</v>
      </c>
      <c r="B37" s="105"/>
      <c r="C37" s="106"/>
      <c r="D37" s="106"/>
      <c r="E37" s="106"/>
      <c r="F37" s="106"/>
      <c r="G37" s="106"/>
      <c r="H37" s="223"/>
      <c r="I37" s="106"/>
      <c r="J37" s="200"/>
      <c r="K37" s="201"/>
      <c r="L37" s="177" t="s">
        <v>193</v>
      </c>
      <c r="M37" s="234">
        <f t="shared" si="0"/>
        <v>0</v>
      </c>
      <c r="N37" s="51"/>
      <c r="O37" s="51"/>
    </row>
    <row r="38" spans="1:15" ht="37.049999999999997" customHeight="1" thickBot="1" x14ac:dyDescent="0.35">
      <c r="A38" s="470" t="s">
        <v>182</v>
      </c>
      <c r="B38" s="470"/>
      <c r="C38" s="470"/>
      <c r="D38" s="470"/>
      <c r="E38" s="470"/>
      <c r="F38" s="470"/>
      <c r="G38" s="470"/>
      <c r="H38" s="471"/>
      <c r="I38" s="233" t="s">
        <v>51</v>
      </c>
      <c r="J38" s="232">
        <f>SUM(J8:J37)</f>
        <v>0</v>
      </c>
      <c r="K38" s="232">
        <f>SUM(K8:K37)</f>
        <v>0</v>
      </c>
      <c r="L38" s="16"/>
      <c r="M38" s="234"/>
      <c r="N38" s="51">
        <v>1</v>
      </c>
    </row>
    <row r="39" spans="1:15" ht="37.049999999999997" customHeight="1" x14ac:dyDescent="0.3">
      <c r="A39" s="51" t="s">
        <v>92</v>
      </c>
      <c r="L39" s="177"/>
      <c r="M39" s="234"/>
    </row>
    <row r="41" spans="1:15" ht="19.05" x14ac:dyDescent="0.35">
      <c r="B41" s="307" t="s">
        <v>46</v>
      </c>
      <c r="C41" s="308">
        <f ca="1">imzatirihi</f>
        <v>45653</v>
      </c>
      <c r="D41" s="314" t="s">
        <v>48</v>
      </c>
      <c r="E41" s="309" t="str">
        <f>IF(kurulusyetkilisi&gt;0,kurulusyetkilisi,"")</f>
        <v/>
      </c>
    </row>
    <row r="42" spans="1:15" ht="19.05" x14ac:dyDescent="0.35">
      <c r="B42" s="311"/>
      <c r="C42" s="311"/>
      <c r="D42" s="314" t="s">
        <v>49</v>
      </c>
      <c r="E42" s="313"/>
    </row>
    <row r="43" spans="1:15" x14ac:dyDescent="0.3">
      <c r="A43" s="454" t="s">
        <v>112</v>
      </c>
      <c r="B43" s="454"/>
      <c r="C43" s="454"/>
      <c r="D43" s="454"/>
      <c r="E43" s="454"/>
      <c r="F43" s="454"/>
      <c r="G43" s="454"/>
      <c r="H43" s="454"/>
      <c r="I43" s="454"/>
      <c r="J43" s="454"/>
      <c r="K43" s="454"/>
      <c r="L43" s="209"/>
      <c r="M43" s="210"/>
    </row>
    <row r="44" spans="1:15" ht="15.65" customHeight="1" x14ac:dyDescent="0.3">
      <c r="A44" s="372" t="str">
        <f>IF(Yil&gt;0,CONCATENATE(Yil," yılına aittir."),"")</f>
        <v/>
      </c>
      <c r="B44" s="372"/>
      <c r="C44" s="372"/>
      <c r="D44" s="372"/>
      <c r="E44" s="372"/>
      <c r="F44" s="372"/>
      <c r="G44" s="372"/>
      <c r="H44" s="372"/>
      <c r="I44" s="372"/>
      <c r="J44" s="372"/>
      <c r="K44" s="372"/>
      <c r="L44" s="103"/>
      <c r="M44" s="16"/>
    </row>
    <row r="45" spans="1:15" ht="16" customHeight="1" thickBot="1" x14ac:dyDescent="0.35">
      <c r="A45" s="469" t="s">
        <v>194</v>
      </c>
      <c r="B45" s="469"/>
      <c r="C45" s="469"/>
      <c r="D45" s="469"/>
      <c r="E45" s="469"/>
      <c r="F45" s="469"/>
      <c r="G45" s="469"/>
      <c r="H45" s="469"/>
      <c r="I45" s="469"/>
      <c r="J45" s="469"/>
      <c r="K45" s="469"/>
      <c r="L45" s="103"/>
      <c r="M45" s="16"/>
    </row>
    <row r="46" spans="1:15" ht="31.6" customHeight="1" thickBot="1" x14ac:dyDescent="0.35">
      <c r="A46" s="456" t="s">
        <v>1</v>
      </c>
      <c r="B46" s="457"/>
      <c r="C46" s="444" t="str">
        <f>IF(ProjeNo&gt;0,ProjeNo,"")</f>
        <v/>
      </c>
      <c r="D46" s="445"/>
      <c r="E46" s="445"/>
      <c r="F46" s="445"/>
      <c r="G46" s="445"/>
      <c r="H46" s="445"/>
      <c r="I46" s="445"/>
      <c r="J46" s="445"/>
      <c r="K46" s="446"/>
    </row>
    <row r="47" spans="1:15" ht="31.6" customHeight="1" thickBot="1" x14ac:dyDescent="0.35">
      <c r="A47" s="458" t="s">
        <v>12</v>
      </c>
      <c r="B47" s="459"/>
      <c r="C47" s="447" t="str">
        <f>IF(ProjeAdi&gt;0,ProjeAdi,"")</f>
        <v/>
      </c>
      <c r="D47" s="448"/>
      <c r="E47" s="448"/>
      <c r="F47" s="448"/>
      <c r="G47" s="448"/>
      <c r="H47" s="448"/>
      <c r="I47" s="448"/>
      <c r="J47" s="448"/>
      <c r="K47" s="449"/>
    </row>
    <row r="48" spans="1:15" ht="52" customHeight="1" thickBot="1" x14ac:dyDescent="0.35">
      <c r="A48" s="474" t="s">
        <v>7</v>
      </c>
      <c r="B48" s="474" t="s">
        <v>113</v>
      </c>
      <c r="C48" s="474" t="s">
        <v>157</v>
      </c>
      <c r="D48" s="474" t="s">
        <v>114</v>
      </c>
      <c r="E48" s="474" t="s">
        <v>111</v>
      </c>
      <c r="F48" s="474" t="s">
        <v>110</v>
      </c>
      <c r="G48" s="474" t="s">
        <v>192</v>
      </c>
      <c r="H48" s="472" t="s">
        <v>99</v>
      </c>
      <c r="I48" s="474" t="s">
        <v>100</v>
      </c>
      <c r="J48" s="294" t="s">
        <v>101</v>
      </c>
      <c r="K48" s="294" t="s">
        <v>101</v>
      </c>
    </row>
    <row r="49" spans="1:15" ht="17" thickBot="1" x14ac:dyDescent="0.35">
      <c r="A49" s="475"/>
      <c r="B49" s="475"/>
      <c r="C49" s="476"/>
      <c r="D49" s="475"/>
      <c r="E49" s="475"/>
      <c r="F49" s="475"/>
      <c r="G49" s="475"/>
      <c r="H49" s="473"/>
      <c r="I49" s="475"/>
      <c r="J49" s="295" t="s">
        <v>102</v>
      </c>
      <c r="K49" s="295" t="s">
        <v>105</v>
      </c>
      <c r="N49" s="118"/>
    </row>
    <row r="50" spans="1:15" customFormat="1" ht="37.049999999999997" customHeight="1" x14ac:dyDescent="0.3">
      <c r="A50" s="107">
        <v>31</v>
      </c>
      <c r="B50" s="24"/>
      <c r="C50" s="104"/>
      <c r="D50" s="104"/>
      <c r="E50" s="104"/>
      <c r="F50" s="104"/>
      <c r="G50" s="104"/>
      <c r="H50" s="197"/>
      <c r="I50" s="104"/>
      <c r="J50" s="204"/>
      <c r="K50" s="205"/>
      <c r="L50" s="177" t="s">
        <v>193</v>
      </c>
      <c r="M50" s="234">
        <f t="shared" ref="M50:M79" si="1">IF(OR(H50&lt;DönemBaşlama,H50&gt;DönemBitiş,H50=""),0,100000000)</f>
        <v>0</v>
      </c>
      <c r="N50" s="51"/>
      <c r="O50" s="51"/>
    </row>
    <row r="51" spans="1:15" customFormat="1" ht="37.049999999999997" customHeight="1" x14ac:dyDescent="0.3">
      <c r="A51" s="18">
        <v>32</v>
      </c>
      <c r="B51" s="105"/>
      <c r="C51" s="106"/>
      <c r="D51" s="106"/>
      <c r="E51" s="106"/>
      <c r="F51" s="106"/>
      <c r="G51" s="106"/>
      <c r="H51" s="223"/>
      <c r="I51" s="106"/>
      <c r="J51" s="200"/>
      <c r="K51" s="201"/>
      <c r="L51" s="177" t="s">
        <v>193</v>
      </c>
      <c r="M51" s="234">
        <f t="shared" si="1"/>
        <v>0</v>
      </c>
      <c r="N51" s="51"/>
      <c r="O51" s="51"/>
    </row>
    <row r="52" spans="1:15" customFormat="1" ht="37.049999999999997" customHeight="1" x14ac:dyDescent="0.3">
      <c r="A52" s="18">
        <v>33</v>
      </c>
      <c r="B52" s="105"/>
      <c r="C52" s="106"/>
      <c r="D52" s="106"/>
      <c r="E52" s="106"/>
      <c r="F52" s="106"/>
      <c r="G52" s="106"/>
      <c r="H52" s="223"/>
      <c r="I52" s="106"/>
      <c r="J52" s="200"/>
      <c r="K52" s="201"/>
      <c r="L52" s="177" t="s">
        <v>193</v>
      </c>
      <c r="M52" s="234">
        <f t="shared" si="1"/>
        <v>0</v>
      </c>
      <c r="N52" s="51"/>
      <c r="O52" s="51"/>
    </row>
    <row r="53" spans="1:15" customFormat="1" ht="37.049999999999997" customHeight="1" x14ac:dyDescent="0.3">
      <c r="A53" s="18">
        <v>34</v>
      </c>
      <c r="B53" s="105"/>
      <c r="C53" s="106"/>
      <c r="D53" s="106"/>
      <c r="E53" s="106"/>
      <c r="F53" s="106"/>
      <c r="G53" s="106"/>
      <c r="H53" s="223"/>
      <c r="I53" s="106"/>
      <c r="J53" s="200"/>
      <c r="K53" s="201"/>
      <c r="L53" s="177" t="s">
        <v>193</v>
      </c>
      <c r="M53" s="234">
        <f t="shared" si="1"/>
        <v>0</v>
      </c>
      <c r="N53" s="51"/>
      <c r="O53" s="51"/>
    </row>
    <row r="54" spans="1:15" customFormat="1" ht="37.049999999999997" customHeight="1" x14ac:dyDescent="0.3">
      <c r="A54" s="18">
        <v>35</v>
      </c>
      <c r="B54" s="105"/>
      <c r="C54" s="106"/>
      <c r="D54" s="106"/>
      <c r="E54" s="106"/>
      <c r="F54" s="106"/>
      <c r="G54" s="106"/>
      <c r="H54" s="223"/>
      <c r="I54" s="106"/>
      <c r="J54" s="200"/>
      <c r="K54" s="201"/>
      <c r="L54" s="177" t="s">
        <v>193</v>
      </c>
      <c r="M54" s="234">
        <f t="shared" si="1"/>
        <v>0</v>
      </c>
      <c r="N54" s="51"/>
      <c r="O54" s="51"/>
    </row>
    <row r="55" spans="1:15" customFormat="1" ht="37.049999999999997" customHeight="1" x14ac:dyDescent="0.3">
      <c r="A55" s="18">
        <v>36</v>
      </c>
      <c r="B55" s="105"/>
      <c r="C55" s="106"/>
      <c r="D55" s="106"/>
      <c r="E55" s="106"/>
      <c r="F55" s="106"/>
      <c r="G55" s="106"/>
      <c r="H55" s="223"/>
      <c r="I55" s="106"/>
      <c r="J55" s="200"/>
      <c r="K55" s="201"/>
      <c r="L55" s="177" t="s">
        <v>193</v>
      </c>
      <c r="M55" s="234">
        <f t="shared" si="1"/>
        <v>0</v>
      </c>
      <c r="N55" s="51"/>
      <c r="O55" s="51"/>
    </row>
    <row r="56" spans="1:15" customFormat="1" ht="37.049999999999997" customHeight="1" x14ac:dyDescent="0.3">
      <c r="A56" s="18">
        <v>37</v>
      </c>
      <c r="B56" s="105"/>
      <c r="C56" s="106"/>
      <c r="D56" s="106"/>
      <c r="E56" s="106"/>
      <c r="F56" s="106"/>
      <c r="G56" s="106"/>
      <c r="H56" s="223"/>
      <c r="I56" s="106"/>
      <c r="J56" s="200"/>
      <c r="K56" s="201"/>
      <c r="L56" s="177" t="s">
        <v>193</v>
      </c>
      <c r="M56" s="234">
        <f t="shared" si="1"/>
        <v>0</v>
      </c>
      <c r="N56" s="51"/>
      <c r="O56" s="51"/>
    </row>
    <row r="57" spans="1:15" customFormat="1" ht="37.049999999999997" customHeight="1" x14ac:dyDescent="0.3">
      <c r="A57" s="18">
        <v>38</v>
      </c>
      <c r="B57" s="105"/>
      <c r="C57" s="106"/>
      <c r="D57" s="106"/>
      <c r="E57" s="106"/>
      <c r="F57" s="106"/>
      <c r="G57" s="106"/>
      <c r="H57" s="223"/>
      <c r="I57" s="106"/>
      <c r="J57" s="200"/>
      <c r="K57" s="201"/>
      <c r="L57" s="177" t="s">
        <v>193</v>
      </c>
      <c r="M57" s="234">
        <f t="shared" si="1"/>
        <v>0</v>
      </c>
      <c r="N57" s="51"/>
      <c r="O57" s="51"/>
    </row>
    <row r="58" spans="1:15" customFormat="1" ht="37.049999999999997" customHeight="1" x14ac:dyDescent="0.3">
      <c r="A58" s="18">
        <v>39</v>
      </c>
      <c r="B58" s="105"/>
      <c r="C58" s="106"/>
      <c r="D58" s="106"/>
      <c r="E58" s="106"/>
      <c r="F58" s="106"/>
      <c r="G58" s="106"/>
      <c r="H58" s="223"/>
      <c r="I58" s="106"/>
      <c r="J58" s="200"/>
      <c r="K58" s="201"/>
      <c r="L58" s="177" t="s">
        <v>193</v>
      </c>
      <c r="M58" s="234">
        <f t="shared" si="1"/>
        <v>0</v>
      </c>
      <c r="N58" s="51"/>
      <c r="O58" s="51"/>
    </row>
    <row r="59" spans="1:15" customFormat="1" ht="37.049999999999997" customHeight="1" x14ac:dyDescent="0.3">
      <c r="A59" s="18">
        <v>40</v>
      </c>
      <c r="B59" s="105"/>
      <c r="C59" s="106"/>
      <c r="D59" s="106"/>
      <c r="E59" s="106"/>
      <c r="F59" s="106"/>
      <c r="G59" s="106"/>
      <c r="H59" s="223"/>
      <c r="I59" s="106"/>
      <c r="J59" s="200"/>
      <c r="K59" s="201"/>
      <c r="L59" s="177" t="s">
        <v>193</v>
      </c>
      <c r="M59" s="234">
        <f t="shared" si="1"/>
        <v>0</v>
      </c>
      <c r="N59" s="51"/>
      <c r="O59" s="51"/>
    </row>
    <row r="60" spans="1:15" customFormat="1" ht="37.049999999999997" customHeight="1" x14ac:dyDescent="0.3">
      <c r="A60" s="18">
        <v>41</v>
      </c>
      <c r="B60" s="105"/>
      <c r="C60" s="106"/>
      <c r="D60" s="106"/>
      <c r="E60" s="106"/>
      <c r="F60" s="106"/>
      <c r="G60" s="106"/>
      <c r="H60" s="223"/>
      <c r="I60" s="106"/>
      <c r="J60" s="200"/>
      <c r="K60" s="201"/>
      <c r="L60" s="177" t="s">
        <v>193</v>
      </c>
      <c r="M60" s="234">
        <f t="shared" si="1"/>
        <v>0</v>
      </c>
      <c r="N60" s="51"/>
      <c r="O60" s="51"/>
    </row>
    <row r="61" spans="1:15" customFormat="1" ht="37.049999999999997" customHeight="1" x14ac:dyDescent="0.3">
      <c r="A61" s="18">
        <v>42</v>
      </c>
      <c r="B61" s="105"/>
      <c r="C61" s="106"/>
      <c r="D61" s="106"/>
      <c r="E61" s="106"/>
      <c r="F61" s="106"/>
      <c r="G61" s="106"/>
      <c r="H61" s="223"/>
      <c r="I61" s="106"/>
      <c r="J61" s="200"/>
      <c r="K61" s="201"/>
      <c r="L61" s="177" t="s">
        <v>193</v>
      </c>
      <c r="M61" s="234">
        <f t="shared" si="1"/>
        <v>0</v>
      </c>
      <c r="N61" s="51"/>
      <c r="O61" s="51"/>
    </row>
    <row r="62" spans="1:15" customFormat="1" ht="37.049999999999997" customHeight="1" x14ac:dyDescent="0.3">
      <c r="A62" s="18">
        <v>43</v>
      </c>
      <c r="B62" s="105"/>
      <c r="C62" s="106"/>
      <c r="D62" s="106"/>
      <c r="E62" s="106"/>
      <c r="F62" s="106"/>
      <c r="G62" s="106"/>
      <c r="H62" s="223"/>
      <c r="I62" s="106"/>
      <c r="J62" s="200"/>
      <c r="K62" s="201"/>
      <c r="L62" s="177" t="s">
        <v>193</v>
      </c>
      <c r="M62" s="234">
        <f t="shared" si="1"/>
        <v>0</v>
      </c>
      <c r="N62" s="51"/>
      <c r="O62" s="51"/>
    </row>
    <row r="63" spans="1:15" customFormat="1" ht="37.049999999999997" customHeight="1" x14ac:dyDescent="0.3">
      <c r="A63" s="18">
        <v>44</v>
      </c>
      <c r="B63" s="105"/>
      <c r="C63" s="106"/>
      <c r="D63" s="106"/>
      <c r="E63" s="106"/>
      <c r="F63" s="106"/>
      <c r="G63" s="106"/>
      <c r="H63" s="223"/>
      <c r="I63" s="106"/>
      <c r="J63" s="200"/>
      <c r="K63" s="201"/>
      <c r="L63" s="177" t="s">
        <v>193</v>
      </c>
      <c r="M63" s="234">
        <f t="shared" si="1"/>
        <v>0</v>
      </c>
      <c r="N63" s="51"/>
      <c r="O63" s="51"/>
    </row>
    <row r="64" spans="1:15" customFormat="1" ht="37.049999999999997" customHeight="1" x14ac:dyDescent="0.3">
      <c r="A64" s="18">
        <v>45</v>
      </c>
      <c r="B64" s="105"/>
      <c r="C64" s="106"/>
      <c r="D64" s="106"/>
      <c r="E64" s="106"/>
      <c r="F64" s="106"/>
      <c r="G64" s="106"/>
      <c r="H64" s="223"/>
      <c r="I64" s="106"/>
      <c r="J64" s="200"/>
      <c r="K64" s="201"/>
      <c r="L64" s="177" t="s">
        <v>193</v>
      </c>
      <c r="M64" s="234">
        <f t="shared" si="1"/>
        <v>0</v>
      </c>
      <c r="N64" s="51"/>
      <c r="O64" s="51"/>
    </row>
    <row r="65" spans="1:15" customFormat="1" ht="37.049999999999997" customHeight="1" x14ac:dyDescent="0.3">
      <c r="A65" s="18">
        <v>46</v>
      </c>
      <c r="B65" s="105"/>
      <c r="C65" s="106"/>
      <c r="D65" s="106"/>
      <c r="E65" s="106"/>
      <c r="F65" s="106"/>
      <c r="G65" s="106"/>
      <c r="H65" s="223"/>
      <c r="I65" s="106"/>
      <c r="J65" s="200"/>
      <c r="K65" s="201"/>
      <c r="L65" s="177" t="s">
        <v>193</v>
      </c>
      <c r="M65" s="234">
        <f t="shared" si="1"/>
        <v>0</v>
      </c>
      <c r="N65" s="51"/>
      <c r="O65" s="51"/>
    </row>
    <row r="66" spans="1:15" customFormat="1" ht="37.049999999999997" customHeight="1" x14ac:dyDescent="0.3">
      <c r="A66" s="18">
        <v>47</v>
      </c>
      <c r="B66" s="105"/>
      <c r="C66" s="106"/>
      <c r="D66" s="106"/>
      <c r="E66" s="106"/>
      <c r="F66" s="106"/>
      <c r="G66" s="106"/>
      <c r="H66" s="223"/>
      <c r="I66" s="106"/>
      <c r="J66" s="200"/>
      <c r="K66" s="201"/>
      <c r="L66" s="177" t="s">
        <v>193</v>
      </c>
      <c r="M66" s="234">
        <f t="shared" si="1"/>
        <v>0</v>
      </c>
      <c r="N66" s="72"/>
      <c r="O66" s="72"/>
    </row>
    <row r="67" spans="1:15" customFormat="1" ht="37.049999999999997" customHeight="1" x14ac:dyDescent="0.3">
      <c r="A67" s="18">
        <v>48</v>
      </c>
      <c r="B67" s="105"/>
      <c r="C67" s="106"/>
      <c r="D67" s="106"/>
      <c r="E67" s="106"/>
      <c r="F67" s="106"/>
      <c r="G67" s="106"/>
      <c r="H67" s="223"/>
      <c r="I67" s="106"/>
      <c r="J67" s="200"/>
      <c r="K67" s="201"/>
      <c r="L67" s="177" t="s">
        <v>193</v>
      </c>
      <c r="M67" s="234">
        <f t="shared" si="1"/>
        <v>0</v>
      </c>
      <c r="N67" s="51"/>
      <c r="O67" s="51"/>
    </row>
    <row r="68" spans="1:15" customFormat="1" ht="37.049999999999997" customHeight="1" x14ac:dyDescent="0.3">
      <c r="A68" s="18">
        <v>49</v>
      </c>
      <c r="B68" s="105"/>
      <c r="C68" s="106"/>
      <c r="D68" s="106"/>
      <c r="E68" s="106"/>
      <c r="F68" s="106"/>
      <c r="G68" s="106"/>
      <c r="H68" s="223"/>
      <c r="I68" s="106"/>
      <c r="J68" s="200"/>
      <c r="K68" s="201"/>
      <c r="L68" s="177" t="s">
        <v>193</v>
      </c>
      <c r="M68" s="234">
        <f t="shared" si="1"/>
        <v>0</v>
      </c>
      <c r="N68" s="51"/>
      <c r="O68" s="51"/>
    </row>
    <row r="69" spans="1:15" customFormat="1" ht="37.049999999999997" customHeight="1" x14ac:dyDescent="0.3">
      <c r="A69" s="18">
        <v>50</v>
      </c>
      <c r="B69" s="105"/>
      <c r="C69" s="106"/>
      <c r="D69" s="106"/>
      <c r="E69" s="106"/>
      <c r="F69" s="106"/>
      <c r="G69" s="106"/>
      <c r="H69" s="223"/>
      <c r="I69" s="106"/>
      <c r="J69" s="200"/>
      <c r="K69" s="201"/>
      <c r="L69" s="177" t="s">
        <v>193</v>
      </c>
      <c r="M69" s="234">
        <f t="shared" si="1"/>
        <v>0</v>
      </c>
      <c r="N69" s="51"/>
      <c r="O69" s="51"/>
    </row>
    <row r="70" spans="1:15" customFormat="1" ht="37.049999999999997" customHeight="1" x14ac:dyDescent="0.3">
      <c r="A70" s="18">
        <v>51</v>
      </c>
      <c r="B70" s="105"/>
      <c r="C70" s="106"/>
      <c r="D70" s="106"/>
      <c r="E70" s="106"/>
      <c r="F70" s="106"/>
      <c r="G70" s="106"/>
      <c r="H70" s="223"/>
      <c r="I70" s="106"/>
      <c r="J70" s="200"/>
      <c r="K70" s="201"/>
      <c r="L70" s="177" t="s">
        <v>193</v>
      </c>
      <c r="M70" s="234">
        <f t="shared" si="1"/>
        <v>0</v>
      </c>
      <c r="N70" s="51"/>
      <c r="O70" s="51"/>
    </row>
    <row r="71" spans="1:15" customFormat="1" ht="37.049999999999997" customHeight="1" x14ac:dyDescent="0.3">
      <c r="A71" s="18">
        <v>52</v>
      </c>
      <c r="B71" s="105"/>
      <c r="C71" s="106"/>
      <c r="D71" s="106"/>
      <c r="E71" s="106"/>
      <c r="F71" s="106"/>
      <c r="G71" s="106"/>
      <c r="H71" s="223"/>
      <c r="I71" s="106"/>
      <c r="J71" s="200"/>
      <c r="K71" s="201"/>
      <c r="L71" s="177" t="s">
        <v>193</v>
      </c>
      <c r="M71" s="234">
        <f t="shared" si="1"/>
        <v>0</v>
      </c>
      <c r="N71" s="51"/>
      <c r="O71" s="51"/>
    </row>
    <row r="72" spans="1:15" customFormat="1" ht="37.049999999999997" customHeight="1" x14ac:dyDescent="0.3">
      <c r="A72" s="18">
        <v>53</v>
      </c>
      <c r="B72" s="105"/>
      <c r="C72" s="106"/>
      <c r="D72" s="106"/>
      <c r="E72" s="106"/>
      <c r="F72" s="106"/>
      <c r="G72" s="106"/>
      <c r="H72" s="223"/>
      <c r="I72" s="106"/>
      <c r="J72" s="200"/>
      <c r="K72" s="201"/>
      <c r="L72" s="177" t="s">
        <v>193</v>
      </c>
      <c r="M72" s="234">
        <f t="shared" si="1"/>
        <v>0</v>
      </c>
      <c r="N72" s="51"/>
      <c r="O72" s="51"/>
    </row>
    <row r="73" spans="1:15" customFormat="1" ht="37.049999999999997" customHeight="1" x14ac:dyDescent="0.3">
      <c r="A73" s="18">
        <v>54</v>
      </c>
      <c r="B73" s="105"/>
      <c r="C73" s="106"/>
      <c r="D73" s="106"/>
      <c r="E73" s="106"/>
      <c r="F73" s="106"/>
      <c r="G73" s="106"/>
      <c r="H73" s="223"/>
      <c r="I73" s="106"/>
      <c r="J73" s="200"/>
      <c r="K73" s="201"/>
      <c r="L73" s="177" t="s">
        <v>193</v>
      </c>
      <c r="M73" s="234">
        <f t="shared" si="1"/>
        <v>0</v>
      </c>
      <c r="N73" s="51"/>
      <c r="O73" s="51"/>
    </row>
    <row r="74" spans="1:15" customFormat="1" ht="37.049999999999997" customHeight="1" x14ac:dyDescent="0.3">
      <c r="A74" s="18">
        <v>55</v>
      </c>
      <c r="B74" s="105"/>
      <c r="C74" s="106"/>
      <c r="D74" s="106"/>
      <c r="E74" s="106"/>
      <c r="F74" s="106"/>
      <c r="G74" s="106"/>
      <c r="H74" s="223"/>
      <c r="I74" s="106"/>
      <c r="J74" s="200"/>
      <c r="K74" s="201"/>
      <c r="L74" s="177" t="s">
        <v>193</v>
      </c>
      <c r="M74" s="234">
        <f t="shared" si="1"/>
        <v>0</v>
      </c>
      <c r="N74" s="51"/>
      <c r="O74" s="51"/>
    </row>
    <row r="75" spans="1:15" customFormat="1" ht="37.049999999999997" customHeight="1" x14ac:dyDescent="0.3">
      <c r="A75" s="18">
        <v>56</v>
      </c>
      <c r="B75" s="105"/>
      <c r="C75" s="106"/>
      <c r="D75" s="106"/>
      <c r="E75" s="106"/>
      <c r="F75" s="106"/>
      <c r="G75" s="106"/>
      <c r="H75" s="223"/>
      <c r="I75" s="106"/>
      <c r="J75" s="200"/>
      <c r="K75" s="201"/>
      <c r="L75" s="177" t="s">
        <v>193</v>
      </c>
      <c r="M75" s="234">
        <f t="shared" si="1"/>
        <v>0</v>
      </c>
      <c r="N75" s="51"/>
      <c r="O75" s="51"/>
    </row>
    <row r="76" spans="1:15" customFormat="1" ht="37.049999999999997" customHeight="1" x14ac:dyDescent="0.3">
      <c r="A76" s="18">
        <v>57</v>
      </c>
      <c r="B76" s="105"/>
      <c r="C76" s="106"/>
      <c r="D76" s="106"/>
      <c r="E76" s="106"/>
      <c r="F76" s="106"/>
      <c r="G76" s="106"/>
      <c r="H76" s="223"/>
      <c r="I76" s="106"/>
      <c r="J76" s="200"/>
      <c r="K76" s="201"/>
      <c r="L76" s="177" t="s">
        <v>193</v>
      </c>
      <c r="M76" s="234">
        <f t="shared" si="1"/>
        <v>0</v>
      </c>
      <c r="N76" s="118"/>
      <c r="O76" s="51"/>
    </row>
    <row r="77" spans="1:15" customFormat="1" ht="37.049999999999997" customHeight="1" x14ac:dyDescent="0.3">
      <c r="A77" s="18">
        <v>58</v>
      </c>
      <c r="B77" s="105"/>
      <c r="C77" s="106"/>
      <c r="D77" s="106"/>
      <c r="E77" s="106"/>
      <c r="F77" s="106"/>
      <c r="G77" s="106"/>
      <c r="H77" s="223"/>
      <c r="I77" s="106"/>
      <c r="J77" s="200"/>
      <c r="K77" s="201"/>
      <c r="L77" s="177" t="s">
        <v>193</v>
      </c>
      <c r="M77" s="234">
        <f t="shared" si="1"/>
        <v>0</v>
      </c>
      <c r="N77" s="51"/>
      <c r="O77" s="51"/>
    </row>
    <row r="78" spans="1:15" customFormat="1" ht="37.049999999999997" customHeight="1" x14ac:dyDescent="0.3">
      <c r="A78" s="18">
        <v>59</v>
      </c>
      <c r="B78" s="105"/>
      <c r="C78" s="106"/>
      <c r="D78" s="106"/>
      <c r="E78" s="106"/>
      <c r="F78" s="106"/>
      <c r="G78" s="106"/>
      <c r="H78" s="223"/>
      <c r="I78" s="106"/>
      <c r="J78" s="200"/>
      <c r="K78" s="201"/>
      <c r="L78" s="177" t="s">
        <v>193</v>
      </c>
      <c r="M78" s="234">
        <f t="shared" si="1"/>
        <v>0</v>
      </c>
      <c r="N78" s="51"/>
      <c r="O78" s="51"/>
    </row>
    <row r="79" spans="1:15" customFormat="1" ht="37.049999999999997" customHeight="1" thickBot="1" x14ac:dyDescent="0.35">
      <c r="A79" s="18">
        <v>60</v>
      </c>
      <c r="B79" s="105"/>
      <c r="C79" s="106"/>
      <c r="D79" s="106"/>
      <c r="E79" s="106"/>
      <c r="F79" s="106"/>
      <c r="G79" s="106"/>
      <c r="H79" s="223"/>
      <c r="I79" s="106"/>
      <c r="J79" s="200"/>
      <c r="K79" s="201"/>
      <c r="L79" s="177" t="s">
        <v>193</v>
      </c>
      <c r="M79" s="234">
        <f t="shared" si="1"/>
        <v>0</v>
      </c>
      <c r="N79" s="51"/>
      <c r="O79" s="51"/>
    </row>
    <row r="80" spans="1:15" ht="37.049999999999997" customHeight="1" thickBot="1" x14ac:dyDescent="0.35">
      <c r="A80" s="470" t="s">
        <v>182</v>
      </c>
      <c r="B80" s="470"/>
      <c r="C80" s="470"/>
      <c r="D80" s="470"/>
      <c r="E80" s="470"/>
      <c r="F80" s="470"/>
      <c r="G80" s="470"/>
      <c r="H80" s="471"/>
      <c r="I80" s="233" t="s">
        <v>51</v>
      </c>
      <c r="J80" s="232">
        <f>SUM(J50:J79)+J38</f>
        <v>0</v>
      </c>
      <c r="K80" s="232">
        <f>SUM(K50:K79)+K38</f>
        <v>0</v>
      </c>
      <c r="L80" s="16"/>
      <c r="M80" s="234"/>
      <c r="N80" s="118">
        <f>IF(COUNTA(G50:K79)&gt;0,1,0)</f>
        <v>0</v>
      </c>
    </row>
    <row r="81" spans="1:15" ht="37.049999999999997" customHeight="1" x14ac:dyDescent="0.3">
      <c r="A81" s="51" t="s">
        <v>92</v>
      </c>
      <c r="L81" s="177"/>
      <c r="M81" s="234"/>
    </row>
    <row r="82" spans="1:15" ht="37.049999999999997" customHeight="1" x14ac:dyDescent="0.3">
      <c r="L82" s="177"/>
      <c r="M82" s="234"/>
    </row>
    <row r="83" spans="1:15" ht="19.05" x14ac:dyDescent="0.35">
      <c r="B83" s="307" t="s">
        <v>46</v>
      </c>
      <c r="C83" s="308">
        <f ca="1">imzatirihi</f>
        <v>45653</v>
      </c>
      <c r="D83" s="314" t="s">
        <v>48</v>
      </c>
      <c r="E83" s="309" t="str">
        <f>IF(kurulusyetkilisi&gt;0,kurulusyetkilisi,"")</f>
        <v/>
      </c>
    </row>
    <row r="84" spans="1:15" ht="19.05" x14ac:dyDescent="0.35">
      <c r="B84" s="311"/>
      <c r="C84" s="311"/>
      <c r="D84" s="314" t="s">
        <v>49</v>
      </c>
      <c r="E84" s="313"/>
    </row>
    <row r="85" spans="1:15" x14ac:dyDescent="0.3">
      <c r="A85" s="454" t="s">
        <v>112</v>
      </c>
      <c r="B85" s="454"/>
      <c r="C85" s="454"/>
      <c r="D85" s="454"/>
      <c r="E85" s="454"/>
      <c r="F85" s="454"/>
      <c r="G85" s="454"/>
      <c r="H85" s="454"/>
      <c r="I85" s="454"/>
      <c r="J85" s="454"/>
      <c r="K85" s="454"/>
      <c r="L85" s="209"/>
      <c r="M85" s="210"/>
    </row>
    <row r="86" spans="1:15" ht="15.65" customHeight="1" x14ac:dyDescent="0.3">
      <c r="A86" s="372" t="str">
        <f>IF(Yil&gt;0,CONCATENATE(Yil," yılına aittir."),"")</f>
        <v/>
      </c>
      <c r="B86" s="372"/>
      <c r="C86" s="372"/>
      <c r="D86" s="372"/>
      <c r="E86" s="372"/>
      <c r="F86" s="372"/>
      <c r="G86" s="372"/>
      <c r="H86" s="372"/>
      <c r="I86" s="372"/>
      <c r="J86" s="372"/>
      <c r="K86" s="372"/>
      <c r="L86" s="103"/>
      <c r="M86" s="16"/>
    </row>
    <row r="87" spans="1:15" ht="16" customHeight="1" thickBot="1" x14ac:dyDescent="0.35">
      <c r="A87" s="469" t="s">
        <v>194</v>
      </c>
      <c r="B87" s="469"/>
      <c r="C87" s="469"/>
      <c r="D87" s="469"/>
      <c r="E87" s="469"/>
      <c r="F87" s="469"/>
      <c r="G87" s="469"/>
      <c r="H87" s="469"/>
      <c r="I87" s="469"/>
      <c r="J87" s="469"/>
      <c r="K87" s="469"/>
      <c r="L87" s="103"/>
      <c r="M87" s="16"/>
    </row>
    <row r="88" spans="1:15" ht="31.6" customHeight="1" thickBot="1" x14ac:dyDescent="0.35">
      <c r="A88" s="456" t="s">
        <v>1</v>
      </c>
      <c r="B88" s="457"/>
      <c r="C88" s="444" t="str">
        <f>IF(ProjeNo&gt;0,ProjeNo,"")</f>
        <v/>
      </c>
      <c r="D88" s="445"/>
      <c r="E88" s="445"/>
      <c r="F88" s="445"/>
      <c r="G88" s="445"/>
      <c r="H88" s="445"/>
      <c r="I88" s="445"/>
      <c r="J88" s="445"/>
      <c r="K88" s="446"/>
    </row>
    <row r="89" spans="1:15" ht="31.6" customHeight="1" thickBot="1" x14ac:dyDescent="0.35">
      <c r="A89" s="458" t="s">
        <v>12</v>
      </c>
      <c r="B89" s="459"/>
      <c r="C89" s="447" t="str">
        <f>IF(ProjeAdi&gt;0,ProjeAdi,"")</f>
        <v/>
      </c>
      <c r="D89" s="448"/>
      <c r="E89" s="448"/>
      <c r="F89" s="448"/>
      <c r="G89" s="448"/>
      <c r="H89" s="448"/>
      <c r="I89" s="448"/>
      <c r="J89" s="448"/>
      <c r="K89" s="449"/>
    </row>
    <row r="90" spans="1:15" ht="52" customHeight="1" thickBot="1" x14ac:dyDescent="0.35">
      <c r="A90" s="474" t="s">
        <v>7</v>
      </c>
      <c r="B90" s="474" t="s">
        <v>113</v>
      </c>
      <c r="C90" s="474" t="s">
        <v>157</v>
      </c>
      <c r="D90" s="474" t="s">
        <v>114</v>
      </c>
      <c r="E90" s="474" t="s">
        <v>111</v>
      </c>
      <c r="F90" s="474" t="s">
        <v>110</v>
      </c>
      <c r="G90" s="474" t="s">
        <v>192</v>
      </c>
      <c r="H90" s="472" t="s">
        <v>99</v>
      </c>
      <c r="I90" s="474" t="s">
        <v>100</v>
      </c>
      <c r="J90" s="294" t="s">
        <v>101</v>
      </c>
      <c r="K90" s="294" t="s">
        <v>101</v>
      </c>
    </row>
    <row r="91" spans="1:15" ht="17" thickBot="1" x14ac:dyDescent="0.35">
      <c r="A91" s="475"/>
      <c r="B91" s="475"/>
      <c r="C91" s="476"/>
      <c r="D91" s="475"/>
      <c r="E91" s="475"/>
      <c r="F91" s="475"/>
      <c r="G91" s="475"/>
      <c r="H91" s="473"/>
      <c r="I91" s="475"/>
      <c r="J91" s="295" t="s">
        <v>102</v>
      </c>
      <c r="K91" s="295" t="s">
        <v>105</v>
      </c>
    </row>
    <row r="92" spans="1:15" customFormat="1" ht="37.049999999999997" customHeight="1" x14ac:dyDescent="0.3">
      <c r="A92" s="107">
        <v>61</v>
      </c>
      <c r="B92" s="24"/>
      <c r="C92" s="104"/>
      <c r="D92" s="104"/>
      <c r="E92" s="104"/>
      <c r="F92" s="104"/>
      <c r="G92" s="104"/>
      <c r="H92" s="197"/>
      <c r="I92" s="104"/>
      <c r="J92" s="204"/>
      <c r="K92" s="205"/>
      <c r="L92" s="177" t="s">
        <v>193</v>
      </c>
      <c r="M92" s="234">
        <f t="shared" ref="M92:M121" si="2">IF(OR(H92&lt;DönemBaşlama,H92&gt;DönemBitiş,H92=""),0,100000000)</f>
        <v>0</v>
      </c>
      <c r="N92" s="51"/>
      <c r="O92" s="51"/>
    </row>
    <row r="93" spans="1:15" customFormat="1" ht="37.049999999999997" customHeight="1" x14ac:dyDescent="0.3">
      <c r="A93" s="18">
        <v>62</v>
      </c>
      <c r="B93" s="105"/>
      <c r="C93" s="106"/>
      <c r="D93" s="106"/>
      <c r="E93" s="106"/>
      <c r="F93" s="106"/>
      <c r="G93" s="106"/>
      <c r="H93" s="223"/>
      <c r="I93" s="106"/>
      <c r="J93" s="200"/>
      <c r="K93" s="201"/>
      <c r="L93" s="177" t="s">
        <v>193</v>
      </c>
      <c r="M93" s="234">
        <f t="shared" si="2"/>
        <v>0</v>
      </c>
      <c r="N93" s="51"/>
      <c r="O93" s="51"/>
    </row>
    <row r="94" spans="1:15" customFormat="1" ht="37.049999999999997" customHeight="1" x14ac:dyDescent="0.3">
      <c r="A94" s="18">
        <v>63</v>
      </c>
      <c r="B94" s="105"/>
      <c r="C94" s="106"/>
      <c r="D94" s="106"/>
      <c r="E94" s="106"/>
      <c r="F94" s="106"/>
      <c r="G94" s="106"/>
      <c r="H94" s="223"/>
      <c r="I94" s="106"/>
      <c r="J94" s="200"/>
      <c r="K94" s="201"/>
      <c r="L94" s="177" t="s">
        <v>193</v>
      </c>
      <c r="M94" s="234">
        <f t="shared" si="2"/>
        <v>0</v>
      </c>
      <c r="N94" s="51"/>
      <c r="O94" s="51"/>
    </row>
    <row r="95" spans="1:15" customFormat="1" ht="37.049999999999997" customHeight="1" x14ac:dyDescent="0.3">
      <c r="A95" s="18">
        <v>64</v>
      </c>
      <c r="B95" s="105"/>
      <c r="C95" s="106"/>
      <c r="D95" s="106"/>
      <c r="E95" s="106"/>
      <c r="F95" s="106"/>
      <c r="G95" s="106"/>
      <c r="H95" s="223"/>
      <c r="I95" s="106"/>
      <c r="J95" s="200"/>
      <c r="K95" s="201"/>
      <c r="L95" s="177" t="s">
        <v>193</v>
      </c>
      <c r="M95" s="234">
        <f t="shared" si="2"/>
        <v>0</v>
      </c>
      <c r="N95" s="51"/>
      <c r="O95" s="51"/>
    </row>
    <row r="96" spans="1:15" customFormat="1" ht="37.049999999999997" customHeight="1" x14ac:dyDescent="0.3">
      <c r="A96" s="18">
        <v>65</v>
      </c>
      <c r="B96" s="105"/>
      <c r="C96" s="106"/>
      <c r="D96" s="106"/>
      <c r="E96" s="106"/>
      <c r="F96" s="106"/>
      <c r="G96" s="106"/>
      <c r="H96" s="223"/>
      <c r="I96" s="106"/>
      <c r="J96" s="200"/>
      <c r="K96" s="201"/>
      <c r="L96" s="177" t="s">
        <v>193</v>
      </c>
      <c r="M96" s="234">
        <f t="shared" si="2"/>
        <v>0</v>
      </c>
      <c r="N96" s="72"/>
      <c r="O96" s="72"/>
    </row>
    <row r="97" spans="1:15" customFormat="1" ht="37.049999999999997" customHeight="1" x14ac:dyDescent="0.3">
      <c r="A97" s="18">
        <v>66</v>
      </c>
      <c r="B97" s="105"/>
      <c r="C97" s="106"/>
      <c r="D97" s="106"/>
      <c r="E97" s="106"/>
      <c r="F97" s="106"/>
      <c r="G97" s="106"/>
      <c r="H97" s="223"/>
      <c r="I97" s="106"/>
      <c r="J97" s="200"/>
      <c r="K97" s="201"/>
      <c r="L97" s="177" t="s">
        <v>193</v>
      </c>
      <c r="M97" s="234">
        <f t="shared" si="2"/>
        <v>0</v>
      </c>
      <c r="N97" s="51"/>
      <c r="O97" s="51"/>
    </row>
    <row r="98" spans="1:15" customFormat="1" ht="37.049999999999997" customHeight="1" x14ac:dyDescent="0.3">
      <c r="A98" s="18">
        <v>67</v>
      </c>
      <c r="B98" s="105"/>
      <c r="C98" s="106"/>
      <c r="D98" s="106"/>
      <c r="E98" s="106"/>
      <c r="F98" s="106"/>
      <c r="G98" s="106"/>
      <c r="H98" s="223"/>
      <c r="I98" s="106"/>
      <c r="J98" s="200"/>
      <c r="K98" s="201"/>
      <c r="L98" s="177" t="s">
        <v>193</v>
      </c>
      <c r="M98" s="234">
        <f t="shared" si="2"/>
        <v>0</v>
      </c>
      <c r="N98" s="51"/>
      <c r="O98" s="51"/>
    </row>
    <row r="99" spans="1:15" customFormat="1" ht="37.049999999999997" customHeight="1" x14ac:dyDescent="0.3">
      <c r="A99" s="18">
        <v>68</v>
      </c>
      <c r="B99" s="105"/>
      <c r="C99" s="106"/>
      <c r="D99" s="106"/>
      <c r="E99" s="106"/>
      <c r="F99" s="106"/>
      <c r="G99" s="106"/>
      <c r="H99" s="223"/>
      <c r="I99" s="106"/>
      <c r="J99" s="200"/>
      <c r="K99" s="201"/>
      <c r="L99" s="177" t="s">
        <v>193</v>
      </c>
      <c r="M99" s="234">
        <f t="shared" si="2"/>
        <v>0</v>
      </c>
      <c r="N99" s="51"/>
      <c r="O99" s="51"/>
    </row>
    <row r="100" spans="1:15" customFormat="1" ht="37.049999999999997" customHeight="1" x14ac:dyDescent="0.3">
      <c r="A100" s="18">
        <v>69</v>
      </c>
      <c r="B100" s="105"/>
      <c r="C100" s="106"/>
      <c r="D100" s="106"/>
      <c r="E100" s="106"/>
      <c r="F100" s="106"/>
      <c r="G100" s="106"/>
      <c r="H100" s="223"/>
      <c r="I100" s="106"/>
      <c r="J100" s="200"/>
      <c r="K100" s="201"/>
      <c r="L100" s="177" t="s">
        <v>193</v>
      </c>
      <c r="M100" s="234">
        <f t="shared" si="2"/>
        <v>0</v>
      </c>
      <c r="N100" s="51"/>
      <c r="O100" s="51"/>
    </row>
    <row r="101" spans="1:15" customFormat="1" ht="37.049999999999997" customHeight="1" x14ac:dyDescent="0.3">
      <c r="A101" s="18">
        <v>70</v>
      </c>
      <c r="B101" s="105"/>
      <c r="C101" s="106"/>
      <c r="D101" s="106"/>
      <c r="E101" s="106"/>
      <c r="F101" s="106"/>
      <c r="G101" s="106"/>
      <c r="H101" s="223"/>
      <c r="I101" s="106"/>
      <c r="J101" s="200"/>
      <c r="K101" s="201"/>
      <c r="L101" s="177" t="s">
        <v>193</v>
      </c>
      <c r="M101" s="234">
        <f t="shared" si="2"/>
        <v>0</v>
      </c>
      <c r="N101" s="51"/>
      <c r="O101" s="51"/>
    </row>
    <row r="102" spans="1:15" customFormat="1" ht="37.049999999999997" customHeight="1" x14ac:dyDescent="0.3">
      <c r="A102" s="18">
        <v>71</v>
      </c>
      <c r="B102" s="105"/>
      <c r="C102" s="106"/>
      <c r="D102" s="106"/>
      <c r="E102" s="106"/>
      <c r="F102" s="106"/>
      <c r="G102" s="106"/>
      <c r="H102" s="223"/>
      <c r="I102" s="106"/>
      <c r="J102" s="200"/>
      <c r="K102" s="201"/>
      <c r="L102" s="177" t="s">
        <v>193</v>
      </c>
      <c r="M102" s="234">
        <f t="shared" si="2"/>
        <v>0</v>
      </c>
      <c r="N102" s="51"/>
      <c r="O102" s="51"/>
    </row>
    <row r="103" spans="1:15" customFormat="1" ht="37.049999999999997" customHeight="1" x14ac:dyDescent="0.3">
      <c r="A103" s="18">
        <v>72</v>
      </c>
      <c r="B103" s="105"/>
      <c r="C103" s="106"/>
      <c r="D103" s="106"/>
      <c r="E103" s="106"/>
      <c r="F103" s="106"/>
      <c r="G103" s="106"/>
      <c r="H103" s="223"/>
      <c r="I103" s="106"/>
      <c r="J103" s="200"/>
      <c r="K103" s="201"/>
      <c r="L103" s="177" t="s">
        <v>193</v>
      </c>
      <c r="M103" s="234">
        <f t="shared" si="2"/>
        <v>0</v>
      </c>
      <c r="N103" s="118"/>
      <c r="O103" s="51"/>
    </row>
    <row r="104" spans="1:15" customFormat="1" ht="37.049999999999997" customHeight="1" x14ac:dyDescent="0.3">
      <c r="A104" s="18">
        <v>73</v>
      </c>
      <c r="B104" s="105"/>
      <c r="C104" s="106"/>
      <c r="D104" s="106"/>
      <c r="E104" s="106"/>
      <c r="F104" s="106"/>
      <c r="G104" s="106"/>
      <c r="H104" s="223"/>
      <c r="I104" s="106"/>
      <c r="J104" s="200"/>
      <c r="K104" s="201"/>
      <c r="L104" s="177" t="s">
        <v>193</v>
      </c>
      <c r="M104" s="234">
        <f t="shared" si="2"/>
        <v>0</v>
      </c>
      <c r="N104" s="51"/>
      <c r="O104" s="51"/>
    </row>
    <row r="105" spans="1:15" customFormat="1" ht="37.049999999999997" customHeight="1" x14ac:dyDescent="0.3">
      <c r="A105" s="18">
        <v>74</v>
      </c>
      <c r="B105" s="105"/>
      <c r="C105" s="106"/>
      <c r="D105" s="106"/>
      <c r="E105" s="106"/>
      <c r="F105" s="106"/>
      <c r="G105" s="106"/>
      <c r="H105" s="223"/>
      <c r="I105" s="106"/>
      <c r="J105" s="200"/>
      <c r="K105" s="201"/>
      <c r="L105" s="177" t="s">
        <v>193</v>
      </c>
      <c r="M105" s="234">
        <f t="shared" si="2"/>
        <v>0</v>
      </c>
      <c r="N105" s="51"/>
      <c r="O105" s="51"/>
    </row>
    <row r="106" spans="1:15" customFormat="1" ht="37.049999999999997" customHeight="1" x14ac:dyDescent="0.3">
      <c r="A106" s="18">
        <v>75</v>
      </c>
      <c r="B106" s="105"/>
      <c r="C106" s="106"/>
      <c r="D106" s="106"/>
      <c r="E106" s="106"/>
      <c r="F106" s="106"/>
      <c r="G106" s="106"/>
      <c r="H106" s="223"/>
      <c r="I106" s="106"/>
      <c r="J106" s="200"/>
      <c r="K106" s="201"/>
      <c r="L106" s="177" t="s">
        <v>193</v>
      </c>
      <c r="M106" s="234">
        <f t="shared" si="2"/>
        <v>0</v>
      </c>
      <c r="N106" s="51"/>
      <c r="O106" s="51"/>
    </row>
    <row r="107" spans="1:15" customFormat="1" ht="37.049999999999997" customHeight="1" x14ac:dyDescent="0.3">
      <c r="A107" s="18">
        <v>76</v>
      </c>
      <c r="B107" s="105"/>
      <c r="C107" s="106"/>
      <c r="D107" s="106"/>
      <c r="E107" s="106"/>
      <c r="F107" s="106"/>
      <c r="G107" s="106"/>
      <c r="H107" s="223"/>
      <c r="I107" s="106"/>
      <c r="J107" s="200"/>
      <c r="K107" s="201"/>
      <c r="L107" s="177" t="s">
        <v>193</v>
      </c>
      <c r="M107" s="234">
        <f t="shared" si="2"/>
        <v>0</v>
      </c>
      <c r="N107" s="51"/>
      <c r="O107" s="51"/>
    </row>
    <row r="108" spans="1:15" customFormat="1" ht="37.049999999999997" customHeight="1" x14ac:dyDescent="0.3">
      <c r="A108" s="18">
        <v>77</v>
      </c>
      <c r="B108" s="105"/>
      <c r="C108" s="106"/>
      <c r="D108" s="106"/>
      <c r="E108" s="106"/>
      <c r="F108" s="106"/>
      <c r="G108" s="106"/>
      <c r="H108" s="223"/>
      <c r="I108" s="106"/>
      <c r="J108" s="200"/>
      <c r="K108" s="201"/>
      <c r="L108" s="177" t="s">
        <v>193</v>
      </c>
      <c r="M108" s="234">
        <f t="shared" si="2"/>
        <v>0</v>
      </c>
      <c r="N108" s="51"/>
      <c r="O108" s="51"/>
    </row>
    <row r="109" spans="1:15" customFormat="1" ht="37.049999999999997" customHeight="1" x14ac:dyDescent="0.3">
      <c r="A109" s="18">
        <v>78</v>
      </c>
      <c r="B109" s="105"/>
      <c r="C109" s="106"/>
      <c r="D109" s="106"/>
      <c r="E109" s="106"/>
      <c r="F109" s="106"/>
      <c r="G109" s="106"/>
      <c r="H109" s="223"/>
      <c r="I109" s="106"/>
      <c r="J109" s="200"/>
      <c r="K109" s="201"/>
      <c r="L109" s="177" t="s">
        <v>193</v>
      </c>
      <c r="M109" s="234">
        <f t="shared" si="2"/>
        <v>0</v>
      </c>
      <c r="N109" s="51"/>
      <c r="O109" s="51"/>
    </row>
    <row r="110" spans="1:15" customFormat="1" ht="37.049999999999997" customHeight="1" x14ac:dyDescent="0.3">
      <c r="A110" s="18">
        <v>79</v>
      </c>
      <c r="B110" s="105"/>
      <c r="C110" s="106"/>
      <c r="D110" s="106"/>
      <c r="E110" s="106"/>
      <c r="F110" s="106"/>
      <c r="G110" s="106"/>
      <c r="H110" s="223"/>
      <c r="I110" s="106"/>
      <c r="J110" s="200"/>
      <c r="K110" s="201"/>
      <c r="L110" s="177" t="s">
        <v>193</v>
      </c>
      <c r="M110" s="234">
        <f t="shared" si="2"/>
        <v>0</v>
      </c>
      <c r="N110" s="51"/>
      <c r="O110" s="51"/>
    </row>
    <row r="111" spans="1:15" customFormat="1" ht="37.049999999999997" customHeight="1" x14ac:dyDescent="0.3">
      <c r="A111" s="18">
        <v>80</v>
      </c>
      <c r="B111" s="105"/>
      <c r="C111" s="106"/>
      <c r="D111" s="106"/>
      <c r="E111" s="106"/>
      <c r="F111" s="106"/>
      <c r="G111" s="106"/>
      <c r="H111" s="223"/>
      <c r="I111" s="106"/>
      <c r="J111" s="200"/>
      <c r="K111" s="201"/>
      <c r="L111" s="177" t="s">
        <v>193</v>
      </c>
      <c r="M111" s="234">
        <f t="shared" si="2"/>
        <v>0</v>
      </c>
      <c r="N111" s="51"/>
      <c r="O111" s="51"/>
    </row>
    <row r="112" spans="1:15" customFormat="1" ht="37.049999999999997" customHeight="1" x14ac:dyDescent="0.3">
      <c r="A112" s="18">
        <v>81</v>
      </c>
      <c r="B112" s="105"/>
      <c r="C112" s="106"/>
      <c r="D112" s="106"/>
      <c r="E112" s="106"/>
      <c r="F112" s="106"/>
      <c r="G112" s="106"/>
      <c r="H112" s="223"/>
      <c r="I112" s="106"/>
      <c r="J112" s="200"/>
      <c r="K112" s="201"/>
      <c r="L112" s="177" t="s">
        <v>193</v>
      </c>
      <c r="M112" s="234">
        <f t="shared" si="2"/>
        <v>0</v>
      </c>
      <c r="N112" s="51"/>
      <c r="O112" s="51"/>
    </row>
    <row r="113" spans="1:15" customFormat="1" ht="37.049999999999997" customHeight="1" x14ac:dyDescent="0.3">
      <c r="A113" s="18">
        <v>82</v>
      </c>
      <c r="B113" s="105"/>
      <c r="C113" s="106"/>
      <c r="D113" s="106"/>
      <c r="E113" s="106"/>
      <c r="F113" s="106"/>
      <c r="G113" s="106"/>
      <c r="H113" s="223"/>
      <c r="I113" s="106"/>
      <c r="J113" s="200"/>
      <c r="K113" s="201"/>
      <c r="L113" s="177" t="s">
        <v>193</v>
      </c>
      <c r="M113" s="234">
        <f t="shared" si="2"/>
        <v>0</v>
      </c>
      <c r="N113" s="51"/>
      <c r="O113" s="51"/>
    </row>
    <row r="114" spans="1:15" customFormat="1" ht="37.049999999999997" customHeight="1" x14ac:dyDescent="0.3">
      <c r="A114" s="18">
        <v>83</v>
      </c>
      <c r="B114" s="105"/>
      <c r="C114" s="106"/>
      <c r="D114" s="106"/>
      <c r="E114" s="106"/>
      <c r="F114" s="106"/>
      <c r="G114" s="106"/>
      <c r="H114" s="223"/>
      <c r="I114" s="106"/>
      <c r="J114" s="200"/>
      <c r="K114" s="201"/>
      <c r="L114" s="177" t="s">
        <v>193</v>
      </c>
      <c r="M114" s="234">
        <f t="shared" si="2"/>
        <v>0</v>
      </c>
      <c r="N114" s="51"/>
      <c r="O114" s="51"/>
    </row>
    <row r="115" spans="1:15" customFormat="1" ht="37.049999999999997" customHeight="1" x14ac:dyDescent="0.3">
      <c r="A115" s="18">
        <v>84</v>
      </c>
      <c r="B115" s="105"/>
      <c r="C115" s="106"/>
      <c r="D115" s="106"/>
      <c r="E115" s="106"/>
      <c r="F115" s="106"/>
      <c r="G115" s="106"/>
      <c r="H115" s="223"/>
      <c r="I115" s="106"/>
      <c r="J115" s="200"/>
      <c r="K115" s="201"/>
      <c r="L115" s="177" t="s">
        <v>193</v>
      </c>
      <c r="M115" s="234">
        <f t="shared" si="2"/>
        <v>0</v>
      </c>
      <c r="N115" s="51"/>
      <c r="O115" s="51"/>
    </row>
    <row r="116" spans="1:15" customFormat="1" ht="37.049999999999997" customHeight="1" x14ac:dyDescent="0.3">
      <c r="A116" s="18">
        <v>85</v>
      </c>
      <c r="B116" s="105"/>
      <c r="C116" s="106"/>
      <c r="D116" s="106"/>
      <c r="E116" s="106"/>
      <c r="F116" s="106"/>
      <c r="G116" s="106"/>
      <c r="H116" s="223"/>
      <c r="I116" s="106"/>
      <c r="J116" s="200"/>
      <c r="K116" s="201"/>
      <c r="L116" s="177" t="s">
        <v>193</v>
      </c>
      <c r="M116" s="234">
        <f t="shared" si="2"/>
        <v>0</v>
      </c>
      <c r="N116" s="51"/>
      <c r="O116" s="51"/>
    </row>
    <row r="117" spans="1:15" customFormat="1" ht="37.049999999999997" customHeight="1" x14ac:dyDescent="0.3">
      <c r="A117" s="18">
        <v>86</v>
      </c>
      <c r="B117" s="105"/>
      <c r="C117" s="106"/>
      <c r="D117" s="106"/>
      <c r="E117" s="106"/>
      <c r="F117" s="106"/>
      <c r="G117" s="106"/>
      <c r="H117" s="223"/>
      <c r="I117" s="106"/>
      <c r="J117" s="200"/>
      <c r="K117" s="201"/>
      <c r="L117" s="177" t="s">
        <v>193</v>
      </c>
      <c r="M117" s="234">
        <f t="shared" si="2"/>
        <v>0</v>
      </c>
      <c r="N117" s="51"/>
      <c r="O117" s="51"/>
    </row>
    <row r="118" spans="1:15" customFormat="1" ht="37.049999999999997" customHeight="1" x14ac:dyDescent="0.3">
      <c r="A118" s="18">
        <v>87</v>
      </c>
      <c r="B118" s="105"/>
      <c r="C118" s="106"/>
      <c r="D118" s="106"/>
      <c r="E118" s="106"/>
      <c r="F118" s="106"/>
      <c r="G118" s="106"/>
      <c r="H118" s="223"/>
      <c r="I118" s="106"/>
      <c r="J118" s="200"/>
      <c r="K118" s="201"/>
      <c r="L118" s="177" t="s">
        <v>193</v>
      </c>
      <c r="M118" s="234">
        <f t="shared" si="2"/>
        <v>0</v>
      </c>
      <c r="N118" s="51"/>
      <c r="O118" s="51"/>
    </row>
    <row r="119" spans="1:15" customFormat="1" ht="37.049999999999997" customHeight="1" x14ac:dyDescent="0.3">
      <c r="A119" s="18">
        <v>88</v>
      </c>
      <c r="B119" s="105"/>
      <c r="C119" s="106"/>
      <c r="D119" s="106"/>
      <c r="E119" s="106"/>
      <c r="F119" s="106"/>
      <c r="G119" s="106"/>
      <c r="H119" s="223"/>
      <c r="I119" s="106"/>
      <c r="J119" s="200"/>
      <c r="K119" s="201"/>
      <c r="L119" s="177" t="s">
        <v>193</v>
      </c>
      <c r="M119" s="234">
        <f t="shared" si="2"/>
        <v>0</v>
      </c>
      <c r="N119" s="51"/>
      <c r="O119" s="51"/>
    </row>
    <row r="120" spans="1:15" customFormat="1" ht="37.049999999999997" customHeight="1" x14ac:dyDescent="0.3">
      <c r="A120" s="18">
        <v>89</v>
      </c>
      <c r="B120" s="105"/>
      <c r="C120" s="106"/>
      <c r="D120" s="106"/>
      <c r="E120" s="106"/>
      <c r="F120" s="106"/>
      <c r="G120" s="106"/>
      <c r="H120" s="223"/>
      <c r="I120" s="106"/>
      <c r="J120" s="200"/>
      <c r="K120" s="201"/>
      <c r="L120" s="177" t="s">
        <v>193</v>
      </c>
      <c r="M120" s="234">
        <f t="shared" si="2"/>
        <v>0</v>
      </c>
      <c r="N120" s="51"/>
      <c r="O120" s="51"/>
    </row>
    <row r="121" spans="1:15" customFormat="1" ht="37.049999999999997" customHeight="1" thickBot="1" x14ac:dyDescent="0.35">
      <c r="A121" s="18">
        <v>90</v>
      </c>
      <c r="B121" s="105"/>
      <c r="C121" s="106"/>
      <c r="D121" s="106"/>
      <c r="E121" s="106"/>
      <c r="F121" s="106"/>
      <c r="G121" s="106"/>
      <c r="H121" s="223"/>
      <c r="I121" s="106"/>
      <c r="J121" s="200"/>
      <c r="K121" s="201"/>
      <c r="L121" s="177" t="s">
        <v>193</v>
      </c>
      <c r="M121" s="234">
        <f t="shared" si="2"/>
        <v>0</v>
      </c>
      <c r="N121" s="51"/>
      <c r="O121" s="51"/>
    </row>
    <row r="122" spans="1:15" ht="37.049999999999997" customHeight="1" thickBot="1" x14ac:dyDescent="0.35">
      <c r="A122" s="470" t="s">
        <v>182</v>
      </c>
      <c r="B122" s="470"/>
      <c r="C122" s="470"/>
      <c r="D122" s="470"/>
      <c r="E122" s="470"/>
      <c r="F122" s="470"/>
      <c r="G122" s="470"/>
      <c r="H122" s="471"/>
      <c r="I122" s="233" t="s">
        <v>51</v>
      </c>
      <c r="J122" s="232">
        <f>SUM(J92:J121)+J80</f>
        <v>0</v>
      </c>
      <c r="K122" s="232">
        <f>SUM(K92:K121)+K80</f>
        <v>0</v>
      </c>
      <c r="L122" s="16"/>
      <c r="M122" s="234"/>
      <c r="N122" s="118">
        <f>IF(COUNTA(G92:K121)&gt;0,1,0)</f>
        <v>0</v>
      </c>
    </row>
    <row r="123" spans="1:15" ht="37.049999999999997" customHeight="1" x14ac:dyDescent="0.3">
      <c r="A123" s="51" t="s">
        <v>92</v>
      </c>
      <c r="L123" s="177"/>
      <c r="M123" s="234"/>
    </row>
    <row r="125" spans="1:15" ht="19.05" x14ac:dyDescent="0.35">
      <c r="B125" s="307" t="s">
        <v>46</v>
      </c>
      <c r="C125" s="308">
        <f ca="1">imzatirihi</f>
        <v>45653</v>
      </c>
      <c r="D125" s="314" t="s">
        <v>48</v>
      </c>
      <c r="E125" s="309" t="str">
        <f>IF(kurulusyetkilisi&gt;0,kurulusyetkilisi,"")</f>
        <v/>
      </c>
    </row>
    <row r="126" spans="1:15" ht="19.05" x14ac:dyDescent="0.35">
      <c r="B126" s="311"/>
      <c r="C126" s="311"/>
      <c r="D126" s="314" t="s">
        <v>49</v>
      </c>
      <c r="E126" s="313"/>
      <c r="N126" s="72"/>
      <c r="O126" s="72"/>
    </row>
    <row r="127" spans="1:15" x14ac:dyDescent="0.3">
      <c r="A127" s="454" t="s">
        <v>112</v>
      </c>
      <c r="B127" s="454"/>
      <c r="C127" s="454"/>
      <c r="D127" s="454"/>
      <c r="E127" s="454"/>
      <c r="F127" s="454"/>
      <c r="G127" s="454"/>
      <c r="H127" s="454"/>
      <c r="I127" s="454"/>
      <c r="J127" s="454"/>
      <c r="K127" s="454"/>
      <c r="L127" s="209"/>
      <c r="M127" s="210"/>
    </row>
    <row r="128" spans="1:15" ht="15.65" customHeight="1" x14ac:dyDescent="0.3">
      <c r="A128" s="372" t="str">
        <f>IF(Yil&gt;0,CONCATENATE(Yil," yılına aittir."),"")</f>
        <v/>
      </c>
      <c r="B128" s="372"/>
      <c r="C128" s="372"/>
      <c r="D128" s="372"/>
      <c r="E128" s="372"/>
      <c r="F128" s="372"/>
      <c r="G128" s="372"/>
      <c r="H128" s="372"/>
      <c r="I128" s="372"/>
      <c r="J128" s="372"/>
      <c r="K128" s="372"/>
      <c r="L128" s="103"/>
      <c r="M128" s="16"/>
    </row>
    <row r="129" spans="1:15" ht="16" customHeight="1" thickBot="1" x14ac:dyDescent="0.35">
      <c r="A129" s="469" t="s">
        <v>194</v>
      </c>
      <c r="B129" s="469"/>
      <c r="C129" s="469"/>
      <c r="D129" s="469"/>
      <c r="E129" s="469"/>
      <c r="F129" s="469"/>
      <c r="G129" s="469"/>
      <c r="H129" s="469"/>
      <c r="I129" s="469"/>
      <c r="J129" s="469"/>
      <c r="K129" s="469"/>
      <c r="L129" s="103"/>
      <c r="M129" s="16"/>
    </row>
    <row r="130" spans="1:15" ht="31.6" customHeight="1" thickBot="1" x14ac:dyDescent="0.35">
      <c r="A130" s="456" t="s">
        <v>1</v>
      </c>
      <c r="B130" s="457"/>
      <c r="C130" s="444" t="str">
        <f>IF(ProjeNo&gt;0,ProjeNo,"")</f>
        <v/>
      </c>
      <c r="D130" s="445"/>
      <c r="E130" s="445"/>
      <c r="F130" s="445"/>
      <c r="G130" s="445"/>
      <c r="H130" s="445"/>
      <c r="I130" s="445"/>
      <c r="J130" s="445"/>
      <c r="K130" s="446"/>
      <c r="N130" s="118"/>
    </row>
    <row r="131" spans="1:15" ht="31.6" customHeight="1" thickBot="1" x14ac:dyDescent="0.35">
      <c r="A131" s="458" t="s">
        <v>12</v>
      </c>
      <c r="B131" s="459"/>
      <c r="C131" s="447" t="str">
        <f>IF(ProjeAdi&gt;0,ProjeAdi,"")</f>
        <v/>
      </c>
      <c r="D131" s="448"/>
      <c r="E131" s="448"/>
      <c r="F131" s="448"/>
      <c r="G131" s="448"/>
      <c r="H131" s="448"/>
      <c r="I131" s="448"/>
      <c r="J131" s="448"/>
      <c r="K131" s="449"/>
    </row>
    <row r="132" spans="1:15" ht="52" customHeight="1" thickBot="1" x14ac:dyDescent="0.35">
      <c r="A132" s="474" t="s">
        <v>7</v>
      </c>
      <c r="B132" s="474" t="s">
        <v>113</v>
      </c>
      <c r="C132" s="474" t="s">
        <v>157</v>
      </c>
      <c r="D132" s="474" t="s">
        <v>114</v>
      </c>
      <c r="E132" s="474" t="s">
        <v>111</v>
      </c>
      <c r="F132" s="474" t="s">
        <v>110</v>
      </c>
      <c r="G132" s="474" t="s">
        <v>192</v>
      </c>
      <c r="H132" s="472" t="s">
        <v>99</v>
      </c>
      <c r="I132" s="474" t="s">
        <v>100</v>
      </c>
      <c r="J132" s="294" t="s">
        <v>101</v>
      </c>
      <c r="K132" s="294" t="s">
        <v>101</v>
      </c>
    </row>
    <row r="133" spans="1:15" ht="17" thickBot="1" x14ac:dyDescent="0.35">
      <c r="A133" s="475"/>
      <c r="B133" s="475"/>
      <c r="C133" s="476"/>
      <c r="D133" s="475"/>
      <c r="E133" s="475"/>
      <c r="F133" s="475"/>
      <c r="G133" s="475"/>
      <c r="H133" s="473"/>
      <c r="I133" s="475"/>
      <c r="J133" s="295" t="s">
        <v>102</v>
      </c>
      <c r="K133" s="295" t="s">
        <v>105</v>
      </c>
    </row>
    <row r="134" spans="1:15" customFormat="1" ht="37.049999999999997" customHeight="1" x14ac:dyDescent="0.3">
      <c r="A134" s="107">
        <v>91</v>
      </c>
      <c r="B134" s="24"/>
      <c r="C134" s="104"/>
      <c r="D134" s="104"/>
      <c r="E134" s="104"/>
      <c r="F134" s="104"/>
      <c r="G134" s="104"/>
      <c r="H134" s="197"/>
      <c r="I134" s="104"/>
      <c r="J134" s="204"/>
      <c r="K134" s="205"/>
      <c r="L134" s="177" t="s">
        <v>193</v>
      </c>
      <c r="M134" s="234">
        <f t="shared" ref="M134:M163" si="3">IF(OR(H134&lt;DönemBaşlama,H134&gt;DönemBitiş,H134=""),0,100000000)</f>
        <v>0</v>
      </c>
      <c r="N134" s="51"/>
      <c r="O134" s="51"/>
    </row>
    <row r="135" spans="1:15" customFormat="1" ht="37.049999999999997" customHeight="1" x14ac:dyDescent="0.3">
      <c r="A135" s="18">
        <v>92</v>
      </c>
      <c r="B135" s="105"/>
      <c r="C135" s="106"/>
      <c r="D135" s="106"/>
      <c r="E135" s="106"/>
      <c r="F135" s="106"/>
      <c r="G135" s="106"/>
      <c r="H135" s="223"/>
      <c r="I135" s="106"/>
      <c r="J135" s="200"/>
      <c r="K135" s="201"/>
      <c r="L135" s="177" t="s">
        <v>193</v>
      </c>
      <c r="M135" s="234">
        <f t="shared" si="3"/>
        <v>0</v>
      </c>
      <c r="N135" s="51"/>
      <c r="O135" s="51"/>
    </row>
    <row r="136" spans="1:15" customFormat="1" ht="37.049999999999997" customHeight="1" x14ac:dyDescent="0.3">
      <c r="A136" s="18">
        <v>93</v>
      </c>
      <c r="B136" s="105"/>
      <c r="C136" s="106"/>
      <c r="D136" s="106"/>
      <c r="E136" s="106"/>
      <c r="F136" s="106"/>
      <c r="G136" s="106"/>
      <c r="H136" s="223"/>
      <c r="I136" s="106"/>
      <c r="J136" s="200"/>
      <c r="K136" s="201"/>
      <c r="L136" s="177" t="s">
        <v>193</v>
      </c>
      <c r="M136" s="234">
        <f t="shared" si="3"/>
        <v>0</v>
      </c>
      <c r="N136" s="51"/>
      <c r="O136" s="51"/>
    </row>
    <row r="137" spans="1:15" customFormat="1" ht="37.049999999999997" customHeight="1" x14ac:dyDescent="0.3">
      <c r="A137" s="18">
        <v>94</v>
      </c>
      <c r="B137" s="105"/>
      <c r="C137" s="106"/>
      <c r="D137" s="106"/>
      <c r="E137" s="106"/>
      <c r="F137" s="106"/>
      <c r="G137" s="106"/>
      <c r="H137" s="223"/>
      <c r="I137" s="106"/>
      <c r="J137" s="200"/>
      <c r="K137" s="201"/>
      <c r="L137" s="177" t="s">
        <v>193</v>
      </c>
      <c r="M137" s="234">
        <f t="shared" si="3"/>
        <v>0</v>
      </c>
      <c r="N137" s="51"/>
      <c r="O137" s="51"/>
    </row>
    <row r="138" spans="1:15" customFormat="1" ht="37.049999999999997" customHeight="1" x14ac:dyDescent="0.3">
      <c r="A138" s="18">
        <v>95</v>
      </c>
      <c r="B138" s="105"/>
      <c r="C138" s="106"/>
      <c r="D138" s="106"/>
      <c r="E138" s="106"/>
      <c r="F138" s="106"/>
      <c r="G138" s="106"/>
      <c r="H138" s="223"/>
      <c r="I138" s="106"/>
      <c r="J138" s="200"/>
      <c r="K138" s="201"/>
      <c r="L138" s="177" t="s">
        <v>193</v>
      </c>
      <c r="M138" s="234">
        <f t="shared" si="3"/>
        <v>0</v>
      </c>
      <c r="N138" s="51"/>
      <c r="O138" s="51"/>
    </row>
    <row r="139" spans="1:15" customFormat="1" ht="37.049999999999997" customHeight="1" x14ac:dyDescent="0.3">
      <c r="A139" s="18">
        <v>96</v>
      </c>
      <c r="B139" s="105"/>
      <c r="C139" s="106"/>
      <c r="D139" s="106"/>
      <c r="E139" s="106"/>
      <c r="F139" s="106"/>
      <c r="G139" s="106"/>
      <c r="H139" s="223"/>
      <c r="I139" s="106"/>
      <c r="J139" s="200"/>
      <c r="K139" s="201"/>
      <c r="L139" s="177" t="s">
        <v>193</v>
      </c>
      <c r="M139" s="234">
        <f t="shared" si="3"/>
        <v>0</v>
      </c>
      <c r="N139" s="51"/>
      <c r="O139" s="51"/>
    </row>
    <row r="140" spans="1:15" customFormat="1" ht="37.049999999999997" customHeight="1" x14ac:dyDescent="0.3">
      <c r="A140" s="18">
        <v>97</v>
      </c>
      <c r="B140" s="105"/>
      <c r="C140" s="106"/>
      <c r="D140" s="106"/>
      <c r="E140" s="106"/>
      <c r="F140" s="106"/>
      <c r="G140" s="106"/>
      <c r="H140" s="223"/>
      <c r="I140" s="106"/>
      <c r="J140" s="200"/>
      <c r="K140" s="201"/>
      <c r="L140" s="177" t="s">
        <v>193</v>
      </c>
      <c r="M140" s="234">
        <f t="shared" si="3"/>
        <v>0</v>
      </c>
      <c r="N140" s="51"/>
      <c r="O140" s="51"/>
    </row>
    <row r="141" spans="1:15" customFormat="1" ht="37.049999999999997" customHeight="1" x14ac:dyDescent="0.3">
      <c r="A141" s="18">
        <v>98</v>
      </c>
      <c r="B141" s="105"/>
      <c r="C141" s="106"/>
      <c r="D141" s="106"/>
      <c r="E141" s="106"/>
      <c r="F141" s="106"/>
      <c r="G141" s="106"/>
      <c r="H141" s="223"/>
      <c r="I141" s="106"/>
      <c r="J141" s="200"/>
      <c r="K141" s="201"/>
      <c r="L141" s="177" t="s">
        <v>193</v>
      </c>
      <c r="M141" s="234">
        <f t="shared" si="3"/>
        <v>0</v>
      </c>
      <c r="N141" s="51"/>
      <c r="O141" s="51"/>
    </row>
    <row r="142" spans="1:15" customFormat="1" ht="37.049999999999997" customHeight="1" x14ac:dyDescent="0.3">
      <c r="A142" s="18">
        <v>99</v>
      </c>
      <c r="B142" s="105"/>
      <c r="C142" s="106"/>
      <c r="D142" s="106"/>
      <c r="E142" s="106"/>
      <c r="F142" s="106"/>
      <c r="G142" s="106"/>
      <c r="H142" s="223"/>
      <c r="I142" s="106"/>
      <c r="J142" s="200"/>
      <c r="K142" s="201"/>
      <c r="L142" s="177" t="s">
        <v>193</v>
      </c>
      <c r="M142" s="234">
        <f t="shared" si="3"/>
        <v>0</v>
      </c>
      <c r="N142" s="51"/>
      <c r="O142" s="51"/>
    </row>
    <row r="143" spans="1:15" customFormat="1" ht="37.049999999999997" customHeight="1" x14ac:dyDescent="0.3">
      <c r="A143" s="18">
        <v>100</v>
      </c>
      <c r="B143" s="105"/>
      <c r="C143" s="106"/>
      <c r="D143" s="106"/>
      <c r="E143" s="106"/>
      <c r="F143" s="106"/>
      <c r="G143" s="106"/>
      <c r="H143" s="223"/>
      <c r="I143" s="106"/>
      <c r="J143" s="200"/>
      <c r="K143" s="201"/>
      <c r="L143" s="177" t="s">
        <v>193</v>
      </c>
      <c r="M143" s="234">
        <f t="shared" si="3"/>
        <v>0</v>
      </c>
      <c r="N143" s="51"/>
      <c r="O143" s="51"/>
    </row>
    <row r="144" spans="1:15" customFormat="1" ht="37.049999999999997" customHeight="1" x14ac:dyDescent="0.3">
      <c r="A144" s="18">
        <v>101</v>
      </c>
      <c r="B144" s="105"/>
      <c r="C144" s="106"/>
      <c r="D144" s="106"/>
      <c r="E144" s="106"/>
      <c r="F144" s="106"/>
      <c r="G144" s="106"/>
      <c r="H144" s="223"/>
      <c r="I144" s="106"/>
      <c r="J144" s="200"/>
      <c r="K144" s="201"/>
      <c r="L144" s="177" t="s">
        <v>193</v>
      </c>
      <c r="M144" s="234">
        <f t="shared" si="3"/>
        <v>0</v>
      </c>
      <c r="N144" s="51"/>
      <c r="O144" s="51"/>
    </row>
    <row r="145" spans="1:15" customFormat="1" ht="37.049999999999997" customHeight="1" x14ac:dyDescent="0.3">
      <c r="A145" s="18">
        <v>102</v>
      </c>
      <c r="B145" s="105"/>
      <c r="C145" s="106"/>
      <c r="D145" s="106"/>
      <c r="E145" s="106"/>
      <c r="F145" s="106"/>
      <c r="G145" s="106"/>
      <c r="H145" s="223"/>
      <c r="I145" s="106"/>
      <c r="J145" s="200"/>
      <c r="K145" s="201"/>
      <c r="L145" s="177" t="s">
        <v>193</v>
      </c>
      <c r="M145" s="234">
        <f t="shared" si="3"/>
        <v>0</v>
      </c>
      <c r="N145" s="51"/>
      <c r="O145" s="51"/>
    </row>
    <row r="146" spans="1:15" customFormat="1" ht="37.049999999999997" customHeight="1" x14ac:dyDescent="0.3">
      <c r="A146" s="18">
        <v>103</v>
      </c>
      <c r="B146" s="105"/>
      <c r="C146" s="106"/>
      <c r="D146" s="106"/>
      <c r="E146" s="106"/>
      <c r="F146" s="106"/>
      <c r="G146" s="106"/>
      <c r="H146" s="223"/>
      <c r="I146" s="106"/>
      <c r="J146" s="200"/>
      <c r="K146" s="201"/>
      <c r="L146" s="177" t="s">
        <v>193</v>
      </c>
      <c r="M146" s="234">
        <f t="shared" si="3"/>
        <v>0</v>
      </c>
      <c r="N146" s="51"/>
      <c r="O146" s="51"/>
    </row>
    <row r="147" spans="1:15" customFormat="1" ht="37.049999999999997" customHeight="1" x14ac:dyDescent="0.3">
      <c r="A147" s="18">
        <v>104</v>
      </c>
      <c r="B147" s="105"/>
      <c r="C147" s="106"/>
      <c r="D147" s="106"/>
      <c r="E147" s="106"/>
      <c r="F147" s="106"/>
      <c r="G147" s="106"/>
      <c r="H147" s="223"/>
      <c r="I147" s="106"/>
      <c r="J147" s="200"/>
      <c r="K147" s="201"/>
      <c r="L147" s="177" t="s">
        <v>193</v>
      </c>
      <c r="M147" s="234">
        <f t="shared" si="3"/>
        <v>0</v>
      </c>
      <c r="N147" s="51"/>
      <c r="O147" s="51"/>
    </row>
    <row r="148" spans="1:15" customFormat="1" ht="37.049999999999997" customHeight="1" x14ac:dyDescent="0.3">
      <c r="A148" s="18">
        <v>105</v>
      </c>
      <c r="B148" s="105"/>
      <c r="C148" s="106"/>
      <c r="D148" s="106"/>
      <c r="E148" s="106"/>
      <c r="F148" s="106"/>
      <c r="G148" s="106"/>
      <c r="H148" s="223"/>
      <c r="I148" s="106"/>
      <c r="J148" s="200"/>
      <c r="K148" s="201"/>
      <c r="L148" s="177" t="s">
        <v>193</v>
      </c>
      <c r="M148" s="234">
        <f t="shared" si="3"/>
        <v>0</v>
      </c>
      <c r="N148" s="51"/>
      <c r="O148" s="51"/>
    </row>
    <row r="149" spans="1:15" customFormat="1" ht="37.049999999999997" customHeight="1" x14ac:dyDescent="0.3">
      <c r="A149" s="18">
        <v>106</v>
      </c>
      <c r="B149" s="105"/>
      <c r="C149" s="106"/>
      <c r="D149" s="106"/>
      <c r="E149" s="106"/>
      <c r="F149" s="106"/>
      <c r="G149" s="106"/>
      <c r="H149" s="223"/>
      <c r="I149" s="106"/>
      <c r="J149" s="200"/>
      <c r="K149" s="201"/>
      <c r="L149" s="177" t="s">
        <v>193</v>
      </c>
      <c r="M149" s="234">
        <f t="shared" si="3"/>
        <v>0</v>
      </c>
      <c r="N149" s="51"/>
      <c r="O149" s="51"/>
    </row>
    <row r="150" spans="1:15" customFormat="1" ht="37.049999999999997" customHeight="1" x14ac:dyDescent="0.3">
      <c r="A150" s="18">
        <v>107</v>
      </c>
      <c r="B150" s="105"/>
      <c r="C150" s="106"/>
      <c r="D150" s="106"/>
      <c r="E150" s="106"/>
      <c r="F150" s="106"/>
      <c r="G150" s="106"/>
      <c r="H150" s="223"/>
      <c r="I150" s="106"/>
      <c r="J150" s="200"/>
      <c r="K150" s="201"/>
      <c r="L150" s="177" t="s">
        <v>193</v>
      </c>
      <c r="M150" s="234">
        <f t="shared" si="3"/>
        <v>0</v>
      </c>
      <c r="N150" s="51"/>
      <c r="O150" s="51"/>
    </row>
    <row r="151" spans="1:15" customFormat="1" ht="37.049999999999997" customHeight="1" x14ac:dyDescent="0.3">
      <c r="A151" s="18">
        <v>108</v>
      </c>
      <c r="B151" s="105"/>
      <c r="C151" s="106"/>
      <c r="D151" s="106"/>
      <c r="E151" s="106"/>
      <c r="F151" s="106"/>
      <c r="G151" s="106"/>
      <c r="H151" s="223"/>
      <c r="I151" s="106"/>
      <c r="J151" s="200"/>
      <c r="K151" s="201"/>
      <c r="L151" s="177" t="s">
        <v>193</v>
      </c>
      <c r="M151" s="234">
        <f t="shared" si="3"/>
        <v>0</v>
      </c>
      <c r="N151" s="51"/>
      <c r="O151" s="51"/>
    </row>
    <row r="152" spans="1:15" customFormat="1" ht="37.049999999999997" customHeight="1" x14ac:dyDescent="0.3">
      <c r="A152" s="18">
        <v>109</v>
      </c>
      <c r="B152" s="105"/>
      <c r="C152" s="106"/>
      <c r="D152" s="106"/>
      <c r="E152" s="106"/>
      <c r="F152" s="106"/>
      <c r="G152" s="106"/>
      <c r="H152" s="223"/>
      <c r="I152" s="106"/>
      <c r="J152" s="200"/>
      <c r="K152" s="201"/>
      <c r="L152" s="177" t="s">
        <v>193</v>
      </c>
      <c r="M152" s="234">
        <f t="shared" si="3"/>
        <v>0</v>
      </c>
      <c r="N152" s="51"/>
      <c r="O152" s="51"/>
    </row>
    <row r="153" spans="1:15" customFormat="1" ht="37.049999999999997" customHeight="1" x14ac:dyDescent="0.3">
      <c r="A153" s="18">
        <v>110</v>
      </c>
      <c r="B153" s="105"/>
      <c r="C153" s="106"/>
      <c r="D153" s="106"/>
      <c r="E153" s="106"/>
      <c r="F153" s="106"/>
      <c r="G153" s="106"/>
      <c r="H153" s="223"/>
      <c r="I153" s="106"/>
      <c r="J153" s="200"/>
      <c r="K153" s="201"/>
      <c r="L153" s="177" t="s">
        <v>193</v>
      </c>
      <c r="M153" s="234">
        <f t="shared" si="3"/>
        <v>0</v>
      </c>
      <c r="N153" s="51"/>
      <c r="O153" s="51"/>
    </row>
    <row r="154" spans="1:15" customFormat="1" ht="37.049999999999997" customHeight="1" x14ac:dyDescent="0.3">
      <c r="A154" s="18">
        <v>111</v>
      </c>
      <c r="B154" s="105"/>
      <c r="C154" s="106"/>
      <c r="D154" s="106"/>
      <c r="E154" s="106"/>
      <c r="F154" s="106"/>
      <c r="G154" s="106"/>
      <c r="H154" s="223"/>
      <c r="I154" s="106"/>
      <c r="J154" s="200"/>
      <c r="K154" s="201"/>
      <c r="L154" s="177" t="s">
        <v>193</v>
      </c>
      <c r="M154" s="234">
        <f t="shared" si="3"/>
        <v>0</v>
      </c>
      <c r="N154" s="51"/>
      <c r="O154" s="51"/>
    </row>
    <row r="155" spans="1:15" customFormat="1" ht="37.049999999999997" customHeight="1" x14ac:dyDescent="0.3">
      <c r="A155" s="18">
        <v>112</v>
      </c>
      <c r="B155" s="105"/>
      <c r="C155" s="106"/>
      <c r="D155" s="106"/>
      <c r="E155" s="106"/>
      <c r="F155" s="106"/>
      <c r="G155" s="106"/>
      <c r="H155" s="223"/>
      <c r="I155" s="106"/>
      <c r="J155" s="200"/>
      <c r="K155" s="201"/>
      <c r="L155" s="177" t="s">
        <v>193</v>
      </c>
      <c r="M155" s="234">
        <f t="shared" si="3"/>
        <v>0</v>
      </c>
      <c r="N155" s="51"/>
      <c r="O155" s="51"/>
    </row>
    <row r="156" spans="1:15" customFormat="1" ht="37.049999999999997" customHeight="1" x14ac:dyDescent="0.3">
      <c r="A156" s="18">
        <v>113</v>
      </c>
      <c r="B156" s="105"/>
      <c r="C156" s="106"/>
      <c r="D156" s="106"/>
      <c r="E156" s="106"/>
      <c r="F156" s="106"/>
      <c r="G156" s="106"/>
      <c r="H156" s="223"/>
      <c r="I156" s="106"/>
      <c r="J156" s="200"/>
      <c r="K156" s="201"/>
      <c r="L156" s="177" t="s">
        <v>193</v>
      </c>
      <c r="M156" s="234">
        <f t="shared" si="3"/>
        <v>0</v>
      </c>
      <c r="N156" s="72"/>
      <c r="O156" s="72"/>
    </row>
    <row r="157" spans="1:15" customFormat="1" ht="37.049999999999997" customHeight="1" x14ac:dyDescent="0.3">
      <c r="A157" s="18">
        <v>114</v>
      </c>
      <c r="B157" s="105"/>
      <c r="C157" s="106"/>
      <c r="D157" s="106"/>
      <c r="E157" s="106"/>
      <c r="F157" s="106"/>
      <c r="G157" s="106"/>
      <c r="H157" s="223"/>
      <c r="I157" s="106"/>
      <c r="J157" s="200"/>
      <c r="K157" s="201"/>
      <c r="L157" s="177" t="s">
        <v>193</v>
      </c>
      <c r="M157" s="234">
        <f t="shared" si="3"/>
        <v>0</v>
      </c>
      <c r="N157" s="118"/>
      <c r="O157" s="51"/>
    </row>
    <row r="158" spans="1:15" customFormat="1" ht="37.049999999999997" customHeight="1" x14ac:dyDescent="0.3">
      <c r="A158" s="18">
        <v>115</v>
      </c>
      <c r="B158" s="105"/>
      <c r="C158" s="106"/>
      <c r="D158" s="106"/>
      <c r="E158" s="106"/>
      <c r="F158" s="106"/>
      <c r="G158" s="106"/>
      <c r="H158" s="223"/>
      <c r="I158" s="106"/>
      <c r="J158" s="200"/>
      <c r="K158" s="201"/>
      <c r="L158" s="177" t="s">
        <v>193</v>
      </c>
      <c r="M158" s="234">
        <f t="shared" si="3"/>
        <v>0</v>
      </c>
      <c r="N158" s="51"/>
      <c r="O158" s="51"/>
    </row>
    <row r="159" spans="1:15" customFormat="1" ht="37.049999999999997" customHeight="1" x14ac:dyDescent="0.3">
      <c r="A159" s="18">
        <v>116</v>
      </c>
      <c r="B159" s="105"/>
      <c r="C159" s="106"/>
      <c r="D159" s="106"/>
      <c r="E159" s="106"/>
      <c r="F159" s="106"/>
      <c r="G159" s="106"/>
      <c r="H159" s="223"/>
      <c r="I159" s="106"/>
      <c r="J159" s="200"/>
      <c r="K159" s="201"/>
      <c r="L159" s="177" t="s">
        <v>193</v>
      </c>
      <c r="M159" s="234">
        <f t="shared" si="3"/>
        <v>0</v>
      </c>
      <c r="N159" s="51"/>
      <c r="O159" s="51"/>
    </row>
    <row r="160" spans="1:15" customFormat="1" ht="37.049999999999997" customHeight="1" x14ac:dyDescent="0.3">
      <c r="A160" s="18">
        <v>117</v>
      </c>
      <c r="B160" s="105"/>
      <c r="C160" s="106"/>
      <c r="D160" s="106"/>
      <c r="E160" s="106"/>
      <c r="F160" s="106"/>
      <c r="G160" s="106"/>
      <c r="H160" s="223"/>
      <c r="I160" s="106"/>
      <c r="J160" s="200"/>
      <c r="K160" s="201"/>
      <c r="L160" s="177" t="s">
        <v>193</v>
      </c>
      <c r="M160" s="234">
        <f t="shared" si="3"/>
        <v>0</v>
      </c>
      <c r="N160" s="51"/>
      <c r="O160" s="51"/>
    </row>
    <row r="161" spans="1:15" customFormat="1" ht="37.049999999999997" customHeight="1" x14ac:dyDescent="0.3">
      <c r="A161" s="18">
        <v>118</v>
      </c>
      <c r="B161" s="105"/>
      <c r="C161" s="106"/>
      <c r="D161" s="106"/>
      <c r="E161" s="106"/>
      <c r="F161" s="106"/>
      <c r="G161" s="106"/>
      <c r="H161" s="223"/>
      <c r="I161" s="106"/>
      <c r="J161" s="200"/>
      <c r="K161" s="201"/>
      <c r="L161" s="177" t="s">
        <v>193</v>
      </c>
      <c r="M161" s="234">
        <f t="shared" si="3"/>
        <v>0</v>
      </c>
      <c r="N161" s="51"/>
      <c r="O161" s="51"/>
    </row>
    <row r="162" spans="1:15" customFormat="1" ht="37.049999999999997" customHeight="1" x14ac:dyDescent="0.3">
      <c r="A162" s="18">
        <v>119</v>
      </c>
      <c r="B162" s="105"/>
      <c r="C162" s="106"/>
      <c r="D162" s="106"/>
      <c r="E162" s="106"/>
      <c r="F162" s="106"/>
      <c r="G162" s="106"/>
      <c r="H162" s="223"/>
      <c r="I162" s="106"/>
      <c r="J162" s="200"/>
      <c r="K162" s="201"/>
      <c r="L162" s="177" t="s">
        <v>193</v>
      </c>
      <c r="M162" s="234">
        <f t="shared" si="3"/>
        <v>0</v>
      </c>
      <c r="N162" s="51"/>
      <c r="O162" s="51"/>
    </row>
    <row r="163" spans="1:15" customFormat="1" ht="37.049999999999997" customHeight="1" thickBot="1" x14ac:dyDescent="0.35">
      <c r="A163" s="18">
        <v>120</v>
      </c>
      <c r="B163" s="105"/>
      <c r="C163" s="106"/>
      <c r="D163" s="106"/>
      <c r="E163" s="106"/>
      <c r="F163" s="106"/>
      <c r="G163" s="106"/>
      <c r="H163" s="223"/>
      <c r="I163" s="106"/>
      <c r="J163" s="200"/>
      <c r="K163" s="201"/>
      <c r="L163" s="177" t="s">
        <v>193</v>
      </c>
      <c r="M163" s="234">
        <f t="shared" si="3"/>
        <v>0</v>
      </c>
      <c r="N163" s="51"/>
      <c r="O163" s="51"/>
    </row>
    <row r="164" spans="1:15" ht="37.049999999999997" customHeight="1" thickBot="1" x14ac:dyDescent="0.35">
      <c r="A164" s="470" t="s">
        <v>182</v>
      </c>
      <c r="B164" s="470"/>
      <c r="C164" s="470"/>
      <c r="D164" s="470"/>
      <c r="E164" s="470"/>
      <c r="F164" s="470"/>
      <c r="G164" s="470"/>
      <c r="H164" s="471"/>
      <c r="I164" s="233" t="s">
        <v>51</v>
      </c>
      <c r="J164" s="232">
        <f>SUM(J134:J163)+J122</f>
        <v>0</v>
      </c>
      <c r="K164" s="232">
        <f>SUM(K134:K163)+K122</f>
        <v>0</v>
      </c>
      <c r="L164" s="16"/>
      <c r="M164" s="234"/>
      <c r="N164" s="118">
        <f>IF(COUNTA(G134:K163)&gt;0,1,0)</f>
        <v>0</v>
      </c>
    </row>
    <row r="165" spans="1:15" ht="37.049999999999997" customHeight="1" x14ac:dyDescent="0.3">
      <c r="A165" s="51" t="s">
        <v>92</v>
      </c>
      <c r="L165" s="177"/>
      <c r="M165" s="234"/>
    </row>
    <row r="167" spans="1:15" ht="19.05" x14ac:dyDescent="0.35">
      <c r="B167" s="307" t="s">
        <v>46</v>
      </c>
      <c r="C167" s="308">
        <f ca="1">imzatirihi</f>
        <v>45653</v>
      </c>
      <c r="D167" s="314" t="s">
        <v>48</v>
      </c>
      <c r="E167" s="309" t="str">
        <f>IF(kurulusyetkilisi&gt;0,kurulusyetkilisi,"")</f>
        <v/>
      </c>
    </row>
    <row r="168" spans="1:15" ht="19.05" x14ac:dyDescent="0.35">
      <c r="B168" s="311"/>
      <c r="C168" s="311"/>
      <c r="D168" s="314" t="s">
        <v>49</v>
      </c>
      <c r="E168" s="313"/>
    </row>
    <row r="169" spans="1:15" x14ac:dyDescent="0.3">
      <c r="A169" s="454" t="s">
        <v>112</v>
      </c>
      <c r="B169" s="454"/>
      <c r="C169" s="454"/>
      <c r="D169" s="454"/>
      <c r="E169" s="454"/>
      <c r="F169" s="454"/>
      <c r="G169" s="454"/>
      <c r="H169" s="454"/>
      <c r="I169" s="454"/>
      <c r="J169" s="454"/>
      <c r="K169" s="454"/>
      <c r="L169" s="209"/>
      <c r="M169" s="210"/>
    </row>
    <row r="170" spans="1:15" ht="15.65" customHeight="1" x14ac:dyDescent="0.3">
      <c r="A170" s="372" t="str">
        <f>IF(Yil&gt;0,CONCATENATE(Yil," yılına aittir."),"")</f>
        <v/>
      </c>
      <c r="B170" s="372"/>
      <c r="C170" s="372"/>
      <c r="D170" s="372"/>
      <c r="E170" s="372"/>
      <c r="F170" s="372"/>
      <c r="G170" s="372"/>
      <c r="H170" s="372"/>
      <c r="I170" s="372"/>
      <c r="J170" s="372"/>
      <c r="K170" s="372"/>
      <c r="L170" s="103"/>
      <c r="M170" s="16"/>
    </row>
    <row r="171" spans="1:15" ht="16" customHeight="1" thickBot="1" x14ac:dyDescent="0.35">
      <c r="A171" s="469" t="s">
        <v>194</v>
      </c>
      <c r="B171" s="469"/>
      <c r="C171" s="469"/>
      <c r="D171" s="469"/>
      <c r="E171" s="469"/>
      <c r="F171" s="469"/>
      <c r="G171" s="469"/>
      <c r="H171" s="469"/>
      <c r="I171" s="469"/>
      <c r="J171" s="469"/>
      <c r="K171" s="469"/>
      <c r="L171" s="103"/>
      <c r="M171" s="16"/>
    </row>
    <row r="172" spans="1:15" ht="31.6" customHeight="1" thickBot="1" x14ac:dyDescent="0.35">
      <c r="A172" s="456" t="s">
        <v>1</v>
      </c>
      <c r="B172" s="457"/>
      <c r="C172" s="444" t="str">
        <f>IF(ProjeNo&gt;0,ProjeNo,"")</f>
        <v/>
      </c>
      <c r="D172" s="445"/>
      <c r="E172" s="445"/>
      <c r="F172" s="445"/>
      <c r="G172" s="445"/>
      <c r="H172" s="445"/>
      <c r="I172" s="445"/>
      <c r="J172" s="445"/>
      <c r="K172" s="446"/>
    </row>
    <row r="173" spans="1:15" ht="31.6" customHeight="1" thickBot="1" x14ac:dyDescent="0.35">
      <c r="A173" s="458" t="s">
        <v>12</v>
      </c>
      <c r="B173" s="459"/>
      <c r="C173" s="447" t="str">
        <f>IF(ProjeAdi&gt;0,ProjeAdi,"")</f>
        <v/>
      </c>
      <c r="D173" s="448"/>
      <c r="E173" s="448"/>
      <c r="F173" s="448"/>
      <c r="G173" s="448"/>
      <c r="H173" s="448"/>
      <c r="I173" s="448"/>
      <c r="J173" s="448"/>
      <c r="K173" s="449"/>
    </row>
    <row r="174" spans="1:15" ht="52" customHeight="1" thickBot="1" x14ac:dyDescent="0.35">
      <c r="A174" s="474" t="s">
        <v>7</v>
      </c>
      <c r="B174" s="474" t="s">
        <v>113</v>
      </c>
      <c r="C174" s="474" t="s">
        <v>157</v>
      </c>
      <c r="D174" s="474" t="s">
        <v>114</v>
      </c>
      <c r="E174" s="474" t="s">
        <v>111</v>
      </c>
      <c r="F174" s="474" t="s">
        <v>110</v>
      </c>
      <c r="G174" s="474" t="s">
        <v>192</v>
      </c>
      <c r="H174" s="472" t="s">
        <v>99</v>
      </c>
      <c r="I174" s="474" t="s">
        <v>100</v>
      </c>
      <c r="J174" s="294" t="s">
        <v>101</v>
      </c>
      <c r="K174" s="294" t="s">
        <v>101</v>
      </c>
    </row>
    <row r="175" spans="1:15" ht="17" thickBot="1" x14ac:dyDescent="0.35">
      <c r="A175" s="475"/>
      <c r="B175" s="475"/>
      <c r="C175" s="476"/>
      <c r="D175" s="475"/>
      <c r="E175" s="475"/>
      <c r="F175" s="475"/>
      <c r="G175" s="475"/>
      <c r="H175" s="473"/>
      <c r="I175" s="475"/>
      <c r="J175" s="295" t="s">
        <v>102</v>
      </c>
      <c r="K175" s="295" t="s">
        <v>105</v>
      </c>
    </row>
    <row r="176" spans="1:15" customFormat="1" ht="37.049999999999997" customHeight="1" x14ac:dyDescent="0.3">
      <c r="A176" s="107">
        <v>121</v>
      </c>
      <c r="B176" s="24"/>
      <c r="C176" s="104"/>
      <c r="D176" s="104"/>
      <c r="E176" s="104"/>
      <c r="F176" s="104"/>
      <c r="G176" s="104"/>
      <c r="H176" s="197"/>
      <c r="I176" s="104"/>
      <c r="J176" s="204"/>
      <c r="K176" s="205"/>
      <c r="L176" s="177" t="s">
        <v>193</v>
      </c>
      <c r="M176" s="234">
        <f t="shared" ref="M176:M205" si="4">IF(OR(H176&lt;DönemBaşlama,H176&gt;DönemBitiş,H176=""),0,100000000)</f>
        <v>0</v>
      </c>
      <c r="N176" s="51"/>
      <c r="O176" s="51"/>
    </row>
    <row r="177" spans="1:15" customFormat="1" ht="37.049999999999997" customHeight="1" x14ac:dyDescent="0.3">
      <c r="A177" s="18">
        <v>122</v>
      </c>
      <c r="B177" s="105"/>
      <c r="C177" s="106"/>
      <c r="D177" s="106"/>
      <c r="E177" s="106"/>
      <c r="F177" s="106"/>
      <c r="G177" s="106"/>
      <c r="H177" s="223"/>
      <c r="I177" s="106"/>
      <c r="J177" s="200"/>
      <c r="K177" s="201"/>
      <c r="L177" s="177" t="s">
        <v>193</v>
      </c>
      <c r="M177" s="234">
        <f t="shared" si="4"/>
        <v>0</v>
      </c>
      <c r="N177" s="51"/>
      <c r="O177" s="51"/>
    </row>
    <row r="178" spans="1:15" customFormat="1" ht="37.049999999999997" customHeight="1" x14ac:dyDescent="0.3">
      <c r="A178" s="18">
        <v>123</v>
      </c>
      <c r="B178" s="105"/>
      <c r="C178" s="106"/>
      <c r="D178" s="106"/>
      <c r="E178" s="106"/>
      <c r="F178" s="106"/>
      <c r="G178" s="106"/>
      <c r="H178" s="223"/>
      <c r="I178" s="106"/>
      <c r="J178" s="200"/>
      <c r="K178" s="201"/>
      <c r="L178" s="177" t="s">
        <v>193</v>
      </c>
      <c r="M178" s="234">
        <f t="shared" si="4"/>
        <v>0</v>
      </c>
      <c r="N178" s="51"/>
      <c r="O178" s="51"/>
    </row>
    <row r="179" spans="1:15" customFormat="1" ht="37.049999999999997" customHeight="1" x14ac:dyDescent="0.3">
      <c r="A179" s="18">
        <v>124</v>
      </c>
      <c r="B179" s="105"/>
      <c r="C179" s="106"/>
      <c r="D179" s="106"/>
      <c r="E179" s="106"/>
      <c r="F179" s="106"/>
      <c r="G179" s="106"/>
      <c r="H179" s="223"/>
      <c r="I179" s="106"/>
      <c r="J179" s="200"/>
      <c r="K179" s="201"/>
      <c r="L179" s="177" t="s">
        <v>193</v>
      </c>
      <c r="M179" s="234">
        <f t="shared" si="4"/>
        <v>0</v>
      </c>
      <c r="N179" s="51"/>
      <c r="O179" s="51"/>
    </row>
    <row r="180" spans="1:15" customFormat="1" ht="37.049999999999997" customHeight="1" x14ac:dyDescent="0.3">
      <c r="A180" s="18">
        <v>125</v>
      </c>
      <c r="B180" s="105"/>
      <c r="C180" s="106"/>
      <c r="D180" s="106"/>
      <c r="E180" s="106"/>
      <c r="F180" s="106"/>
      <c r="G180" s="106"/>
      <c r="H180" s="223"/>
      <c r="I180" s="106"/>
      <c r="J180" s="200"/>
      <c r="K180" s="201"/>
      <c r="L180" s="177" t="s">
        <v>193</v>
      </c>
      <c r="M180" s="234">
        <f t="shared" si="4"/>
        <v>0</v>
      </c>
      <c r="N180" s="51"/>
      <c r="O180" s="51"/>
    </row>
    <row r="181" spans="1:15" customFormat="1" ht="37.049999999999997" customHeight="1" x14ac:dyDescent="0.3">
      <c r="A181" s="18">
        <v>126</v>
      </c>
      <c r="B181" s="105"/>
      <c r="C181" s="106"/>
      <c r="D181" s="106"/>
      <c r="E181" s="106"/>
      <c r="F181" s="106"/>
      <c r="G181" s="106"/>
      <c r="H181" s="223"/>
      <c r="I181" s="106"/>
      <c r="J181" s="200"/>
      <c r="K181" s="201"/>
      <c r="L181" s="177" t="s">
        <v>193</v>
      </c>
      <c r="M181" s="234">
        <f t="shared" si="4"/>
        <v>0</v>
      </c>
      <c r="N181" s="51"/>
      <c r="O181" s="51"/>
    </row>
    <row r="182" spans="1:15" customFormat="1" ht="37.049999999999997" customHeight="1" x14ac:dyDescent="0.3">
      <c r="A182" s="18">
        <v>127</v>
      </c>
      <c r="B182" s="105"/>
      <c r="C182" s="106"/>
      <c r="D182" s="106"/>
      <c r="E182" s="106"/>
      <c r="F182" s="106"/>
      <c r="G182" s="106"/>
      <c r="H182" s="223"/>
      <c r="I182" s="106"/>
      <c r="J182" s="200"/>
      <c r="K182" s="201"/>
      <c r="L182" s="177" t="s">
        <v>193</v>
      </c>
      <c r="M182" s="234">
        <f t="shared" si="4"/>
        <v>0</v>
      </c>
      <c r="N182" s="51"/>
      <c r="O182" s="51"/>
    </row>
    <row r="183" spans="1:15" customFormat="1" ht="37.049999999999997" customHeight="1" x14ac:dyDescent="0.3">
      <c r="A183" s="18">
        <v>128</v>
      </c>
      <c r="B183" s="105"/>
      <c r="C183" s="106"/>
      <c r="D183" s="106"/>
      <c r="E183" s="106"/>
      <c r="F183" s="106"/>
      <c r="G183" s="106"/>
      <c r="H183" s="223"/>
      <c r="I183" s="106"/>
      <c r="J183" s="200"/>
      <c r="K183" s="201"/>
      <c r="L183" s="177" t="s">
        <v>193</v>
      </c>
      <c r="M183" s="234">
        <f t="shared" si="4"/>
        <v>0</v>
      </c>
      <c r="N183" s="51"/>
      <c r="O183" s="51"/>
    </row>
    <row r="184" spans="1:15" customFormat="1" ht="37.049999999999997" customHeight="1" x14ac:dyDescent="0.3">
      <c r="A184" s="18">
        <v>129</v>
      </c>
      <c r="B184" s="105"/>
      <c r="C184" s="106"/>
      <c r="D184" s="106"/>
      <c r="E184" s="106"/>
      <c r="F184" s="106"/>
      <c r="G184" s="106"/>
      <c r="H184" s="223"/>
      <c r="I184" s="106"/>
      <c r="J184" s="200"/>
      <c r="K184" s="201"/>
      <c r="L184" s="177" t="s">
        <v>193</v>
      </c>
      <c r="M184" s="234">
        <f t="shared" si="4"/>
        <v>0</v>
      </c>
      <c r="N184" s="51"/>
      <c r="O184" s="51"/>
    </row>
    <row r="185" spans="1:15" customFormat="1" ht="37.049999999999997" customHeight="1" x14ac:dyDescent="0.3">
      <c r="A185" s="18">
        <v>130</v>
      </c>
      <c r="B185" s="105"/>
      <c r="C185" s="106"/>
      <c r="D185" s="106"/>
      <c r="E185" s="106"/>
      <c r="F185" s="106"/>
      <c r="G185" s="106"/>
      <c r="H185" s="223"/>
      <c r="I185" s="106"/>
      <c r="J185" s="200"/>
      <c r="K185" s="201"/>
      <c r="L185" s="177" t="s">
        <v>193</v>
      </c>
      <c r="M185" s="234">
        <f t="shared" si="4"/>
        <v>0</v>
      </c>
      <c r="N185" s="51"/>
      <c r="O185" s="51"/>
    </row>
    <row r="186" spans="1:15" customFormat="1" ht="37.049999999999997" customHeight="1" x14ac:dyDescent="0.3">
      <c r="A186" s="18">
        <v>131</v>
      </c>
      <c r="B186" s="105"/>
      <c r="C186" s="106"/>
      <c r="D186" s="106"/>
      <c r="E186" s="106"/>
      <c r="F186" s="106"/>
      <c r="G186" s="106"/>
      <c r="H186" s="223"/>
      <c r="I186" s="106"/>
      <c r="J186" s="200"/>
      <c r="K186" s="201"/>
      <c r="L186" s="177" t="s">
        <v>193</v>
      </c>
      <c r="M186" s="234">
        <f t="shared" si="4"/>
        <v>0</v>
      </c>
      <c r="N186" s="72"/>
      <c r="O186" s="72"/>
    </row>
    <row r="187" spans="1:15" customFormat="1" ht="37.049999999999997" customHeight="1" x14ac:dyDescent="0.3">
      <c r="A187" s="18">
        <v>132</v>
      </c>
      <c r="B187" s="105"/>
      <c r="C187" s="106"/>
      <c r="D187" s="106"/>
      <c r="E187" s="106"/>
      <c r="F187" s="106"/>
      <c r="G187" s="106"/>
      <c r="H187" s="223"/>
      <c r="I187" s="106"/>
      <c r="J187" s="200"/>
      <c r="K187" s="201"/>
      <c r="L187" s="177" t="s">
        <v>193</v>
      </c>
      <c r="M187" s="234">
        <f t="shared" si="4"/>
        <v>0</v>
      </c>
      <c r="N187" s="51"/>
      <c r="O187" s="51"/>
    </row>
    <row r="188" spans="1:15" customFormat="1" ht="37.049999999999997" customHeight="1" x14ac:dyDescent="0.3">
      <c r="A188" s="18">
        <v>133</v>
      </c>
      <c r="B188" s="105"/>
      <c r="C188" s="106"/>
      <c r="D188" s="106"/>
      <c r="E188" s="106"/>
      <c r="F188" s="106"/>
      <c r="G188" s="106"/>
      <c r="H188" s="223"/>
      <c r="I188" s="106"/>
      <c r="J188" s="200"/>
      <c r="K188" s="201"/>
      <c r="L188" s="177" t="s">
        <v>193</v>
      </c>
      <c r="M188" s="234">
        <f t="shared" si="4"/>
        <v>0</v>
      </c>
      <c r="N188" s="51"/>
      <c r="O188" s="51"/>
    </row>
    <row r="189" spans="1:15" customFormat="1" ht="37.049999999999997" customHeight="1" x14ac:dyDescent="0.3">
      <c r="A189" s="18">
        <v>134</v>
      </c>
      <c r="B189" s="105"/>
      <c r="C189" s="106"/>
      <c r="D189" s="106"/>
      <c r="E189" s="106"/>
      <c r="F189" s="106"/>
      <c r="G189" s="106"/>
      <c r="H189" s="223"/>
      <c r="I189" s="106"/>
      <c r="J189" s="200"/>
      <c r="K189" s="201"/>
      <c r="L189" s="177" t="s">
        <v>193</v>
      </c>
      <c r="M189" s="234">
        <f t="shared" si="4"/>
        <v>0</v>
      </c>
      <c r="N189" s="51"/>
      <c r="O189" s="51"/>
    </row>
    <row r="190" spans="1:15" customFormat="1" ht="37.049999999999997" customHeight="1" x14ac:dyDescent="0.3">
      <c r="A190" s="18">
        <v>135</v>
      </c>
      <c r="B190" s="105"/>
      <c r="C190" s="106"/>
      <c r="D190" s="106"/>
      <c r="E190" s="106"/>
      <c r="F190" s="106"/>
      <c r="G190" s="106"/>
      <c r="H190" s="223"/>
      <c r="I190" s="106"/>
      <c r="J190" s="200"/>
      <c r="K190" s="201"/>
      <c r="L190" s="177" t="s">
        <v>193</v>
      </c>
      <c r="M190" s="234">
        <f t="shared" si="4"/>
        <v>0</v>
      </c>
      <c r="N190" s="51"/>
      <c r="O190" s="51"/>
    </row>
    <row r="191" spans="1:15" customFormat="1" ht="37.049999999999997" customHeight="1" x14ac:dyDescent="0.3">
      <c r="A191" s="18">
        <v>136</v>
      </c>
      <c r="B191" s="105"/>
      <c r="C191" s="106"/>
      <c r="D191" s="106"/>
      <c r="E191" s="106"/>
      <c r="F191" s="106"/>
      <c r="G191" s="106"/>
      <c r="H191" s="223"/>
      <c r="I191" s="106"/>
      <c r="J191" s="200"/>
      <c r="K191" s="201"/>
      <c r="L191" s="177" t="s">
        <v>193</v>
      </c>
      <c r="M191" s="234">
        <f t="shared" si="4"/>
        <v>0</v>
      </c>
      <c r="N191" s="51"/>
      <c r="O191" s="51"/>
    </row>
    <row r="192" spans="1:15" customFormat="1" ht="37.049999999999997" customHeight="1" x14ac:dyDescent="0.3">
      <c r="A192" s="18">
        <v>137</v>
      </c>
      <c r="B192" s="105"/>
      <c r="C192" s="106"/>
      <c r="D192" s="106"/>
      <c r="E192" s="106"/>
      <c r="F192" s="106"/>
      <c r="G192" s="106"/>
      <c r="H192" s="223"/>
      <c r="I192" s="106"/>
      <c r="J192" s="200"/>
      <c r="K192" s="201"/>
      <c r="L192" s="177" t="s">
        <v>193</v>
      </c>
      <c r="M192" s="234">
        <f t="shared" si="4"/>
        <v>0</v>
      </c>
      <c r="N192" s="51"/>
      <c r="O192" s="51"/>
    </row>
    <row r="193" spans="1:15" customFormat="1" ht="37.049999999999997" customHeight="1" x14ac:dyDescent="0.3">
      <c r="A193" s="18">
        <v>138</v>
      </c>
      <c r="B193" s="105"/>
      <c r="C193" s="106"/>
      <c r="D193" s="106"/>
      <c r="E193" s="106"/>
      <c r="F193" s="106"/>
      <c r="G193" s="106"/>
      <c r="H193" s="223"/>
      <c r="I193" s="106"/>
      <c r="J193" s="200"/>
      <c r="K193" s="201"/>
      <c r="L193" s="177" t="s">
        <v>193</v>
      </c>
      <c r="M193" s="234">
        <f t="shared" si="4"/>
        <v>0</v>
      </c>
      <c r="N193" s="51"/>
      <c r="O193" s="51"/>
    </row>
    <row r="194" spans="1:15" customFormat="1" ht="37.049999999999997" customHeight="1" x14ac:dyDescent="0.3">
      <c r="A194" s="18">
        <v>139</v>
      </c>
      <c r="B194" s="105"/>
      <c r="C194" s="106"/>
      <c r="D194" s="106"/>
      <c r="E194" s="106"/>
      <c r="F194" s="106"/>
      <c r="G194" s="106"/>
      <c r="H194" s="223"/>
      <c r="I194" s="106"/>
      <c r="J194" s="200"/>
      <c r="K194" s="201"/>
      <c r="L194" s="177" t="s">
        <v>193</v>
      </c>
      <c r="M194" s="234">
        <f t="shared" si="4"/>
        <v>0</v>
      </c>
      <c r="N194" s="51"/>
      <c r="O194" s="51"/>
    </row>
    <row r="195" spans="1:15" customFormat="1" ht="37.049999999999997" customHeight="1" x14ac:dyDescent="0.3">
      <c r="A195" s="18">
        <v>140</v>
      </c>
      <c r="B195" s="105"/>
      <c r="C195" s="106"/>
      <c r="D195" s="106"/>
      <c r="E195" s="106"/>
      <c r="F195" s="106"/>
      <c r="G195" s="106"/>
      <c r="H195" s="223"/>
      <c r="I195" s="106"/>
      <c r="J195" s="200"/>
      <c r="K195" s="201"/>
      <c r="L195" s="177" t="s">
        <v>193</v>
      </c>
      <c r="M195" s="234">
        <f t="shared" si="4"/>
        <v>0</v>
      </c>
      <c r="N195" s="51"/>
      <c r="O195" s="51"/>
    </row>
    <row r="196" spans="1:15" customFormat="1" ht="37.049999999999997" customHeight="1" x14ac:dyDescent="0.3">
      <c r="A196" s="18">
        <v>141</v>
      </c>
      <c r="B196" s="105"/>
      <c r="C196" s="106"/>
      <c r="D196" s="106"/>
      <c r="E196" s="106"/>
      <c r="F196" s="106"/>
      <c r="G196" s="106"/>
      <c r="H196" s="223"/>
      <c r="I196" s="106"/>
      <c r="J196" s="200"/>
      <c r="K196" s="201"/>
      <c r="L196" s="177" t="s">
        <v>193</v>
      </c>
      <c r="M196" s="234">
        <f t="shared" si="4"/>
        <v>0</v>
      </c>
      <c r="N196" s="51"/>
      <c r="O196" s="51"/>
    </row>
    <row r="197" spans="1:15" customFormat="1" ht="37.049999999999997" customHeight="1" x14ac:dyDescent="0.3">
      <c r="A197" s="18">
        <v>142</v>
      </c>
      <c r="B197" s="105"/>
      <c r="C197" s="106"/>
      <c r="D197" s="106"/>
      <c r="E197" s="106"/>
      <c r="F197" s="106"/>
      <c r="G197" s="106"/>
      <c r="H197" s="223"/>
      <c r="I197" s="106"/>
      <c r="J197" s="200"/>
      <c r="K197" s="201"/>
      <c r="L197" s="177" t="s">
        <v>193</v>
      </c>
      <c r="M197" s="234">
        <f t="shared" si="4"/>
        <v>0</v>
      </c>
      <c r="N197" s="51"/>
      <c r="O197" s="51"/>
    </row>
    <row r="198" spans="1:15" customFormat="1" ht="37.049999999999997" customHeight="1" x14ac:dyDescent="0.3">
      <c r="A198" s="18">
        <v>143</v>
      </c>
      <c r="B198" s="105"/>
      <c r="C198" s="106"/>
      <c r="D198" s="106"/>
      <c r="E198" s="106"/>
      <c r="F198" s="106"/>
      <c r="G198" s="106"/>
      <c r="H198" s="223"/>
      <c r="I198" s="106"/>
      <c r="J198" s="200"/>
      <c r="K198" s="201"/>
      <c r="L198" s="177" t="s">
        <v>193</v>
      </c>
      <c r="M198" s="234">
        <f t="shared" si="4"/>
        <v>0</v>
      </c>
      <c r="N198" s="51"/>
      <c r="O198" s="51"/>
    </row>
    <row r="199" spans="1:15" customFormat="1" ht="37.049999999999997" customHeight="1" x14ac:dyDescent="0.3">
      <c r="A199" s="18">
        <v>144</v>
      </c>
      <c r="B199" s="105"/>
      <c r="C199" s="106"/>
      <c r="D199" s="106"/>
      <c r="E199" s="106"/>
      <c r="F199" s="106"/>
      <c r="G199" s="106"/>
      <c r="H199" s="223"/>
      <c r="I199" s="106"/>
      <c r="J199" s="200"/>
      <c r="K199" s="201"/>
      <c r="L199" s="177" t="s">
        <v>193</v>
      </c>
      <c r="M199" s="234">
        <f t="shared" si="4"/>
        <v>0</v>
      </c>
      <c r="N199" s="51"/>
      <c r="O199" s="51"/>
    </row>
    <row r="200" spans="1:15" customFormat="1" ht="37.049999999999997" customHeight="1" x14ac:dyDescent="0.3">
      <c r="A200" s="18">
        <v>145</v>
      </c>
      <c r="B200" s="105"/>
      <c r="C200" s="106"/>
      <c r="D200" s="106"/>
      <c r="E200" s="106"/>
      <c r="F200" s="106"/>
      <c r="G200" s="106"/>
      <c r="H200" s="223"/>
      <c r="I200" s="106"/>
      <c r="J200" s="200"/>
      <c r="K200" s="201"/>
      <c r="L200" s="177" t="s">
        <v>193</v>
      </c>
      <c r="M200" s="234">
        <f t="shared" si="4"/>
        <v>0</v>
      </c>
      <c r="N200" s="51"/>
      <c r="O200" s="51"/>
    </row>
    <row r="201" spans="1:15" customFormat="1" ht="37.049999999999997" customHeight="1" x14ac:dyDescent="0.3">
      <c r="A201" s="18">
        <v>146</v>
      </c>
      <c r="B201" s="105"/>
      <c r="C201" s="106"/>
      <c r="D201" s="106"/>
      <c r="E201" s="106"/>
      <c r="F201" s="106"/>
      <c r="G201" s="106"/>
      <c r="H201" s="223"/>
      <c r="I201" s="106"/>
      <c r="J201" s="200"/>
      <c r="K201" s="201"/>
      <c r="L201" s="177" t="s">
        <v>193</v>
      </c>
      <c r="M201" s="234">
        <f t="shared" si="4"/>
        <v>0</v>
      </c>
      <c r="N201" s="51"/>
      <c r="O201" s="51"/>
    </row>
    <row r="202" spans="1:15" customFormat="1" ht="37.049999999999997" customHeight="1" x14ac:dyDescent="0.3">
      <c r="A202" s="18">
        <v>147</v>
      </c>
      <c r="B202" s="105"/>
      <c r="C202" s="106"/>
      <c r="D202" s="106"/>
      <c r="E202" s="106"/>
      <c r="F202" s="106"/>
      <c r="G202" s="106"/>
      <c r="H202" s="223"/>
      <c r="I202" s="106"/>
      <c r="J202" s="200"/>
      <c r="K202" s="201"/>
      <c r="L202" s="177" t="s">
        <v>193</v>
      </c>
      <c r="M202" s="234">
        <f t="shared" si="4"/>
        <v>0</v>
      </c>
      <c r="N202" s="51"/>
      <c r="O202" s="51"/>
    </row>
    <row r="203" spans="1:15" customFormat="1" ht="37.049999999999997" customHeight="1" x14ac:dyDescent="0.3">
      <c r="A203" s="18">
        <v>148</v>
      </c>
      <c r="B203" s="105"/>
      <c r="C203" s="106"/>
      <c r="D203" s="106"/>
      <c r="E203" s="106"/>
      <c r="F203" s="106"/>
      <c r="G203" s="106"/>
      <c r="H203" s="223"/>
      <c r="I203" s="106"/>
      <c r="J203" s="200"/>
      <c r="K203" s="201"/>
      <c r="L203" s="177" t="s">
        <v>193</v>
      </c>
      <c r="M203" s="234">
        <f t="shared" si="4"/>
        <v>0</v>
      </c>
      <c r="N203" s="51"/>
      <c r="O203" s="51"/>
    </row>
    <row r="204" spans="1:15" customFormat="1" ht="37.049999999999997" customHeight="1" x14ac:dyDescent="0.3">
      <c r="A204" s="18">
        <v>149</v>
      </c>
      <c r="B204" s="105"/>
      <c r="C204" s="106"/>
      <c r="D204" s="106"/>
      <c r="E204" s="106"/>
      <c r="F204" s="106"/>
      <c r="G204" s="106"/>
      <c r="H204" s="223"/>
      <c r="I204" s="106"/>
      <c r="J204" s="200"/>
      <c r="K204" s="201"/>
      <c r="L204" s="177" t="s">
        <v>193</v>
      </c>
      <c r="M204" s="234">
        <f t="shared" si="4"/>
        <v>0</v>
      </c>
      <c r="N204" s="51"/>
      <c r="O204" s="51"/>
    </row>
    <row r="205" spans="1:15" customFormat="1" ht="37.049999999999997" customHeight="1" thickBot="1" x14ac:dyDescent="0.35">
      <c r="A205" s="18">
        <v>150</v>
      </c>
      <c r="B205" s="105"/>
      <c r="C205" s="106"/>
      <c r="D205" s="106"/>
      <c r="E205" s="106"/>
      <c r="F205" s="106"/>
      <c r="G205" s="106"/>
      <c r="H205" s="223"/>
      <c r="I205" s="106"/>
      <c r="J205" s="200"/>
      <c r="K205" s="201"/>
      <c r="L205" s="177" t="s">
        <v>193</v>
      </c>
      <c r="M205" s="234">
        <f t="shared" si="4"/>
        <v>0</v>
      </c>
      <c r="N205" s="51"/>
      <c r="O205" s="51"/>
    </row>
    <row r="206" spans="1:15" ht="37.049999999999997" customHeight="1" thickBot="1" x14ac:dyDescent="0.35">
      <c r="A206" s="470" t="s">
        <v>182</v>
      </c>
      <c r="B206" s="470"/>
      <c r="C206" s="470"/>
      <c r="D206" s="470"/>
      <c r="E206" s="470"/>
      <c r="F206" s="470"/>
      <c r="G206" s="470"/>
      <c r="H206" s="471"/>
      <c r="I206" s="233" t="s">
        <v>51</v>
      </c>
      <c r="J206" s="232">
        <f>SUM(J176:J205)+J164</f>
        <v>0</v>
      </c>
      <c r="K206" s="232">
        <f>SUM(K176:K205)+K164</f>
        <v>0</v>
      </c>
      <c r="L206" s="16"/>
      <c r="M206" s="234"/>
      <c r="N206" s="118">
        <f>IF(COUNTA(G176:K205)&gt;0,1,0)</f>
        <v>0</v>
      </c>
    </row>
    <row r="207" spans="1:15" ht="37.049999999999997" customHeight="1" x14ac:dyDescent="0.3">
      <c r="A207" s="51" t="s">
        <v>92</v>
      </c>
      <c r="L207" s="177"/>
      <c r="M207" s="234"/>
    </row>
    <row r="209" spans="1:15" ht="19.05" x14ac:dyDescent="0.35">
      <c r="B209" s="307" t="s">
        <v>46</v>
      </c>
      <c r="C209" s="308">
        <f ca="1">imzatirihi</f>
        <v>45653</v>
      </c>
      <c r="D209" s="314" t="s">
        <v>48</v>
      </c>
      <c r="E209" s="309" t="str">
        <f>IF(kurulusyetkilisi&gt;0,kurulusyetkilisi,"")</f>
        <v/>
      </c>
    </row>
    <row r="210" spans="1:15" ht="19.05" x14ac:dyDescent="0.35">
      <c r="B210" s="311"/>
      <c r="C210" s="311"/>
      <c r="D210" s="314" t="s">
        <v>49</v>
      </c>
      <c r="E210" s="313"/>
    </row>
    <row r="211" spans="1:15" x14ac:dyDescent="0.3">
      <c r="A211" s="454" t="s">
        <v>112</v>
      </c>
      <c r="B211" s="454"/>
      <c r="C211" s="454"/>
      <c r="D211" s="454"/>
      <c r="E211" s="454"/>
      <c r="F211" s="454"/>
      <c r="G211" s="454"/>
      <c r="H211" s="454"/>
      <c r="I211" s="454"/>
      <c r="J211" s="454"/>
      <c r="K211" s="454"/>
      <c r="L211" s="209"/>
      <c r="M211" s="210"/>
    </row>
    <row r="212" spans="1:15" ht="15.65" customHeight="1" x14ac:dyDescent="0.3">
      <c r="A212" s="372" t="str">
        <f>IF(Yil&gt;0,CONCATENATE(Yil," yılına aittir."),"")</f>
        <v/>
      </c>
      <c r="B212" s="372"/>
      <c r="C212" s="372"/>
      <c r="D212" s="372"/>
      <c r="E212" s="372"/>
      <c r="F212" s="372"/>
      <c r="G212" s="372"/>
      <c r="H212" s="372"/>
      <c r="I212" s="372"/>
      <c r="J212" s="372"/>
      <c r="K212" s="372"/>
      <c r="L212" s="103"/>
      <c r="M212" s="16"/>
    </row>
    <row r="213" spans="1:15" ht="16" customHeight="1" thickBot="1" x14ac:dyDescent="0.35">
      <c r="A213" s="469" t="s">
        <v>194</v>
      </c>
      <c r="B213" s="469"/>
      <c r="C213" s="469"/>
      <c r="D213" s="469"/>
      <c r="E213" s="469"/>
      <c r="F213" s="469"/>
      <c r="G213" s="469"/>
      <c r="H213" s="469"/>
      <c r="I213" s="469"/>
      <c r="J213" s="469"/>
      <c r="K213" s="469"/>
      <c r="L213" s="103"/>
      <c r="M213" s="16"/>
    </row>
    <row r="214" spans="1:15" ht="31.6" customHeight="1" thickBot="1" x14ac:dyDescent="0.35">
      <c r="A214" s="456" t="s">
        <v>1</v>
      </c>
      <c r="B214" s="457"/>
      <c r="C214" s="444" t="str">
        <f>IF(ProjeNo&gt;0,ProjeNo,"")</f>
        <v/>
      </c>
      <c r="D214" s="445"/>
      <c r="E214" s="445"/>
      <c r="F214" s="445"/>
      <c r="G214" s="445"/>
      <c r="H214" s="445"/>
      <c r="I214" s="445"/>
      <c r="J214" s="445"/>
      <c r="K214" s="446"/>
    </row>
    <row r="215" spans="1:15" ht="31.6" customHeight="1" thickBot="1" x14ac:dyDescent="0.35">
      <c r="A215" s="458" t="s">
        <v>12</v>
      </c>
      <c r="B215" s="459"/>
      <c r="C215" s="447" t="str">
        <f>IF(ProjeAdi&gt;0,ProjeAdi,"")</f>
        <v/>
      </c>
      <c r="D215" s="448"/>
      <c r="E215" s="448"/>
      <c r="F215" s="448"/>
      <c r="G215" s="448"/>
      <c r="H215" s="448"/>
      <c r="I215" s="448"/>
      <c r="J215" s="448"/>
      <c r="K215" s="449"/>
    </row>
    <row r="216" spans="1:15" ht="52" customHeight="1" thickBot="1" x14ac:dyDescent="0.35">
      <c r="A216" s="474" t="s">
        <v>7</v>
      </c>
      <c r="B216" s="474" t="s">
        <v>113</v>
      </c>
      <c r="C216" s="474" t="s">
        <v>157</v>
      </c>
      <c r="D216" s="474" t="s">
        <v>114</v>
      </c>
      <c r="E216" s="474" t="s">
        <v>111</v>
      </c>
      <c r="F216" s="474" t="s">
        <v>110</v>
      </c>
      <c r="G216" s="474" t="s">
        <v>192</v>
      </c>
      <c r="H216" s="472" t="s">
        <v>99</v>
      </c>
      <c r="I216" s="474" t="s">
        <v>100</v>
      </c>
      <c r="J216" s="294" t="s">
        <v>101</v>
      </c>
      <c r="K216" s="294" t="s">
        <v>101</v>
      </c>
    </row>
    <row r="217" spans="1:15" ht="17" thickBot="1" x14ac:dyDescent="0.35">
      <c r="A217" s="475"/>
      <c r="B217" s="475"/>
      <c r="C217" s="476"/>
      <c r="D217" s="475"/>
      <c r="E217" s="475"/>
      <c r="F217" s="475"/>
      <c r="G217" s="475"/>
      <c r="H217" s="473"/>
      <c r="I217" s="475"/>
      <c r="J217" s="295" t="s">
        <v>102</v>
      </c>
      <c r="K217" s="295" t="s">
        <v>105</v>
      </c>
    </row>
    <row r="218" spans="1:15" customFormat="1" ht="37.049999999999997" customHeight="1" x14ac:dyDescent="0.3">
      <c r="A218" s="107">
        <v>151</v>
      </c>
      <c r="B218" s="24"/>
      <c r="C218" s="104"/>
      <c r="D218" s="104"/>
      <c r="E218" s="104"/>
      <c r="F218" s="104"/>
      <c r="G218" s="104"/>
      <c r="H218" s="197"/>
      <c r="I218" s="104"/>
      <c r="J218" s="204"/>
      <c r="K218" s="205"/>
      <c r="L218" s="177" t="s">
        <v>193</v>
      </c>
      <c r="M218" s="234">
        <f t="shared" ref="M218:M247" si="5">IF(OR(H218&lt;DönemBaşlama,H218&gt;DönemBitiş,H218=""),0,100000000)</f>
        <v>0</v>
      </c>
      <c r="N218" s="51"/>
      <c r="O218" s="51"/>
    </row>
    <row r="219" spans="1:15" customFormat="1" ht="37.049999999999997" customHeight="1" x14ac:dyDescent="0.3">
      <c r="A219" s="18">
        <v>152</v>
      </c>
      <c r="B219" s="105"/>
      <c r="C219" s="106"/>
      <c r="D219" s="106"/>
      <c r="E219" s="106"/>
      <c r="F219" s="106"/>
      <c r="G219" s="106"/>
      <c r="H219" s="223"/>
      <c r="I219" s="106"/>
      <c r="J219" s="200"/>
      <c r="K219" s="201"/>
      <c r="L219" s="177" t="s">
        <v>193</v>
      </c>
      <c r="M219" s="234">
        <f t="shared" si="5"/>
        <v>0</v>
      </c>
      <c r="N219" s="51"/>
      <c r="O219" s="51"/>
    </row>
    <row r="220" spans="1:15" customFormat="1" ht="37.049999999999997" customHeight="1" x14ac:dyDescent="0.3">
      <c r="A220" s="18">
        <v>153</v>
      </c>
      <c r="B220" s="105"/>
      <c r="C220" s="106"/>
      <c r="D220" s="106"/>
      <c r="E220" s="106"/>
      <c r="F220" s="106"/>
      <c r="G220" s="106"/>
      <c r="H220" s="223"/>
      <c r="I220" s="106"/>
      <c r="J220" s="200"/>
      <c r="K220" s="201"/>
      <c r="L220" s="177" t="s">
        <v>193</v>
      </c>
      <c r="M220" s="234">
        <f t="shared" si="5"/>
        <v>0</v>
      </c>
      <c r="N220" s="51"/>
      <c r="O220" s="51"/>
    </row>
    <row r="221" spans="1:15" customFormat="1" ht="37.049999999999997" customHeight="1" x14ac:dyDescent="0.3">
      <c r="A221" s="18">
        <v>154</v>
      </c>
      <c r="B221" s="105"/>
      <c r="C221" s="106"/>
      <c r="D221" s="106"/>
      <c r="E221" s="106"/>
      <c r="F221" s="106"/>
      <c r="G221" s="106"/>
      <c r="H221" s="223"/>
      <c r="I221" s="106"/>
      <c r="J221" s="200"/>
      <c r="K221" s="201"/>
      <c r="L221" s="177" t="s">
        <v>193</v>
      </c>
      <c r="M221" s="234">
        <f t="shared" si="5"/>
        <v>0</v>
      </c>
      <c r="N221" s="51"/>
      <c r="O221" s="51"/>
    </row>
    <row r="222" spans="1:15" customFormat="1" ht="37.049999999999997" customHeight="1" x14ac:dyDescent="0.3">
      <c r="A222" s="18">
        <v>155</v>
      </c>
      <c r="B222" s="105"/>
      <c r="C222" s="106"/>
      <c r="D222" s="106"/>
      <c r="E222" s="106"/>
      <c r="F222" s="106"/>
      <c r="G222" s="106"/>
      <c r="H222" s="223"/>
      <c r="I222" s="106"/>
      <c r="J222" s="200"/>
      <c r="K222" s="201"/>
      <c r="L222" s="177" t="s">
        <v>193</v>
      </c>
      <c r="M222" s="234">
        <f t="shared" si="5"/>
        <v>0</v>
      </c>
      <c r="N222" s="51"/>
      <c r="O222" s="51"/>
    </row>
    <row r="223" spans="1:15" customFormat="1" ht="37.049999999999997" customHeight="1" x14ac:dyDescent="0.3">
      <c r="A223" s="18">
        <v>156</v>
      </c>
      <c r="B223" s="105"/>
      <c r="C223" s="106"/>
      <c r="D223" s="106"/>
      <c r="E223" s="106"/>
      <c r="F223" s="106"/>
      <c r="G223" s="106"/>
      <c r="H223" s="223"/>
      <c r="I223" s="106"/>
      <c r="J223" s="200"/>
      <c r="K223" s="201"/>
      <c r="L223" s="177" t="s">
        <v>193</v>
      </c>
      <c r="M223" s="234">
        <f t="shared" si="5"/>
        <v>0</v>
      </c>
      <c r="N223" s="51"/>
      <c r="O223" s="51"/>
    </row>
    <row r="224" spans="1:15" customFormat="1" ht="37.049999999999997" customHeight="1" x14ac:dyDescent="0.3">
      <c r="A224" s="18">
        <v>157</v>
      </c>
      <c r="B224" s="105"/>
      <c r="C224" s="106"/>
      <c r="D224" s="106"/>
      <c r="E224" s="106"/>
      <c r="F224" s="106"/>
      <c r="G224" s="106"/>
      <c r="H224" s="223"/>
      <c r="I224" s="106"/>
      <c r="J224" s="200"/>
      <c r="K224" s="201"/>
      <c r="L224" s="177" t="s">
        <v>193</v>
      </c>
      <c r="M224" s="234">
        <f t="shared" si="5"/>
        <v>0</v>
      </c>
      <c r="N224" s="51"/>
      <c r="O224" s="51"/>
    </row>
    <row r="225" spans="1:15" customFormat="1" ht="37.049999999999997" customHeight="1" x14ac:dyDescent="0.3">
      <c r="A225" s="18">
        <v>158</v>
      </c>
      <c r="B225" s="105"/>
      <c r="C225" s="106"/>
      <c r="D225" s="106"/>
      <c r="E225" s="106"/>
      <c r="F225" s="106"/>
      <c r="G225" s="106"/>
      <c r="H225" s="223"/>
      <c r="I225" s="106"/>
      <c r="J225" s="200"/>
      <c r="K225" s="201"/>
      <c r="L225" s="177" t="s">
        <v>193</v>
      </c>
      <c r="M225" s="234">
        <f t="shared" si="5"/>
        <v>0</v>
      </c>
      <c r="N225" s="51"/>
      <c r="O225" s="51"/>
    </row>
    <row r="226" spans="1:15" customFormat="1" ht="37.049999999999997" customHeight="1" x14ac:dyDescent="0.3">
      <c r="A226" s="18">
        <v>159</v>
      </c>
      <c r="B226" s="105"/>
      <c r="C226" s="106"/>
      <c r="D226" s="106"/>
      <c r="E226" s="106"/>
      <c r="F226" s="106"/>
      <c r="G226" s="106"/>
      <c r="H226" s="223"/>
      <c r="I226" s="106"/>
      <c r="J226" s="200"/>
      <c r="K226" s="201"/>
      <c r="L226" s="177" t="s">
        <v>193</v>
      </c>
      <c r="M226" s="234">
        <f t="shared" si="5"/>
        <v>0</v>
      </c>
      <c r="N226" s="51"/>
      <c r="O226" s="51"/>
    </row>
    <row r="227" spans="1:15" customFormat="1" ht="37.049999999999997" customHeight="1" x14ac:dyDescent="0.3">
      <c r="A227" s="18">
        <v>160</v>
      </c>
      <c r="B227" s="105"/>
      <c r="C227" s="106"/>
      <c r="D227" s="106"/>
      <c r="E227" s="106"/>
      <c r="F227" s="106"/>
      <c r="G227" s="106"/>
      <c r="H227" s="223"/>
      <c r="I227" s="106"/>
      <c r="J227" s="200"/>
      <c r="K227" s="201"/>
      <c r="L227" s="177" t="s">
        <v>193</v>
      </c>
      <c r="M227" s="234">
        <f t="shared" si="5"/>
        <v>0</v>
      </c>
      <c r="N227" s="51"/>
      <c r="O227" s="51"/>
    </row>
    <row r="228" spans="1:15" customFormat="1" ht="37.049999999999997" customHeight="1" x14ac:dyDescent="0.3">
      <c r="A228" s="18">
        <v>161</v>
      </c>
      <c r="B228" s="105"/>
      <c r="C228" s="106"/>
      <c r="D228" s="106"/>
      <c r="E228" s="106"/>
      <c r="F228" s="106"/>
      <c r="G228" s="106"/>
      <c r="H228" s="223"/>
      <c r="I228" s="106"/>
      <c r="J228" s="200"/>
      <c r="K228" s="201"/>
      <c r="L228" s="177" t="s">
        <v>193</v>
      </c>
      <c r="M228" s="234">
        <f t="shared" si="5"/>
        <v>0</v>
      </c>
      <c r="N228" s="51"/>
      <c r="O228" s="51"/>
    </row>
    <row r="229" spans="1:15" customFormat="1" ht="37.049999999999997" customHeight="1" x14ac:dyDescent="0.3">
      <c r="A229" s="18">
        <v>162</v>
      </c>
      <c r="B229" s="105"/>
      <c r="C229" s="106"/>
      <c r="D229" s="106"/>
      <c r="E229" s="106"/>
      <c r="F229" s="106"/>
      <c r="G229" s="106"/>
      <c r="H229" s="223"/>
      <c r="I229" s="106"/>
      <c r="J229" s="200"/>
      <c r="K229" s="201"/>
      <c r="L229" s="177" t="s">
        <v>193</v>
      </c>
      <c r="M229" s="234">
        <f t="shared" si="5"/>
        <v>0</v>
      </c>
      <c r="N229" s="51"/>
      <c r="O229" s="51"/>
    </row>
    <row r="230" spans="1:15" customFormat="1" ht="37.049999999999997" customHeight="1" x14ac:dyDescent="0.3">
      <c r="A230" s="18">
        <v>163</v>
      </c>
      <c r="B230" s="105"/>
      <c r="C230" s="106"/>
      <c r="D230" s="106"/>
      <c r="E230" s="106"/>
      <c r="F230" s="106"/>
      <c r="G230" s="106"/>
      <c r="H230" s="223"/>
      <c r="I230" s="106"/>
      <c r="J230" s="200"/>
      <c r="K230" s="201"/>
      <c r="L230" s="177" t="s">
        <v>193</v>
      </c>
      <c r="M230" s="234">
        <f t="shared" si="5"/>
        <v>0</v>
      </c>
      <c r="N230" s="51"/>
      <c r="O230" s="51"/>
    </row>
    <row r="231" spans="1:15" customFormat="1" ht="37.049999999999997" customHeight="1" x14ac:dyDescent="0.3">
      <c r="A231" s="18">
        <v>164</v>
      </c>
      <c r="B231" s="105"/>
      <c r="C231" s="106"/>
      <c r="D231" s="106"/>
      <c r="E231" s="106"/>
      <c r="F231" s="106"/>
      <c r="G231" s="106"/>
      <c r="H231" s="223"/>
      <c r="I231" s="106"/>
      <c r="J231" s="200"/>
      <c r="K231" s="201"/>
      <c r="L231" s="177" t="s">
        <v>193</v>
      </c>
      <c r="M231" s="234">
        <f t="shared" si="5"/>
        <v>0</v>
      </c>
      <c r="N231" s="51"/>
      <c r="O231" s="51"/>
    </row>
    <row r="232" spans="1:15" customFormat="1" ht="37.049999999999997" customHeight="1" x14ac:dyDescent="0.3">
      <c r="A232" s="18">
        <v>165</v>
      </c>
      <c r="B232" s="105"/>
      <c r="C232" s="106"/>
      <c r="D232" s="106"/>
      <c r="E232" s="106"/>
      <c r="F232" s="106"/>
      <c r="G232" s="106"/>
      <c r="H232" s="223"/>
      <c r="I232" s="106"/>
      <c r="J232" s="200"/>
      <c r="K232" s="201"/>
      <c r="L232" s="177" t="s">
        <v>193</v>
      </c>
      <c r="M232" s="234">
        <f t="shared" si="5"/>
        <v>0</v>
      </c>
      <c r="N232" s="51"/>
      <c r="O232" s="51"/>
    </row>
    <row r="233" spans="1:15" customFormat="1" ht="37.049999999999997" customHeight="1" x14ac:dyDescent="0.3">
      <c r="A233" s="18">
        <v>166</v>
      </c>
      <c r="B233" s="105"/>
      <c r="C233" s="106"/>
      <c r="D233" s="106"/>
      <c r="E233" s="106"/>
      <c r="F233" s="106"/>
      <c r="G233" s="106"/>
      <c r="H233" s="223"/>
      <c r="I233" s="106"/>
      <c r="J233" s="200"/>
      <c r="K233" s="201"/>
      <c r="L233" s="177" t="s">
        <v>193</v>
      </c>
      <c r="M233" s="234">
        <f t="shared" si="5"/>
        <v>0</v>
      </c>
      <c r="N233" s="51"/>
      <c r="O233" s="51"/>
    </row>
    <row r="234" spans="1:15" customFormat="1" ht="37.049999999999997" customHeight="1" x14ac:dyDescent="0.3">
      <c r="A234" s="18">
        <v>167</v>
      </c>
      <c r="B234" s="105"/>
      <c r="C234" s="106"/>
      <c r="D234" s="106"/>
      <c r="E234" s="106"/>
      <c r="F234" s="106"/>
      <c r="G234" s="106"/>
      <c r="H234" s="223"/>
      <c r="I234" s="106"/>
      <c r="J234" s="200"/>
      <c r="K234" s="201"/>
      <c r="L234" s="177" t="s">
        <v>193</v>
      </c>
      <c r="M234" s="234">
        <f t="shared" si="5"/>
        <v>0</v>
      </c>
      <c r="N234" s="51"/>
      <c r="O234" s="51"/>
    </row>
    <row r="235" spans="1:15" customFormat="1" ht="37.049999999999997" customHeight="1" x14ac:dyDescent="0.3">
      <c r="A235" s="18">
        <v>168</v>
      </c>
      <c r="B235" s="105"/>
      <c r="C235" s="106"/>
      <c r="D235" s="106"/>
      <c r="E235" s="106"/>
      <c r="F235" s="106"/>
      <c r="G235" s="106"/>
      <c r="H235" s="223"/>
      <c r="I235" s="106"/>
      <c r="J235" s="200"/>
      <c r="K235" s="201"/>
      <c r="L235" s="177" t="s">
        <v>193</v>
      </c>
      <c r="M235" s="234">
        <f t="shared" si="5"/>
        <v>0</v>
      </c>
      <c r="N235" s="51"/>
      <c r="O235" s="51"/>
    </row>
    <row r="236" spans="1:15" customFormat="1" ht="37.049999999999997" customHeight="1" x14ac:dyDescent="0.3">
      <c r="A236" s="18">
        <v>169</v>
      </c>
      <c r="B236" s="105"/>
      <c r="C236" s="106"/>
      <c r="D236" s="106"/>
      <c r="E236" s="106"/>
      <c r="F236" s="106"/>
      <c r="G236" s="106"/>
      <c r="H236" s="223"/>
      <c r="I236" s="106"/>
      <c r="J236" s="200"/>
      <c r="K236" s="201"/>
      <c r="L236" s="177" t="s">
        <v>193</v>
      </c>
      <c r="M236" s="234">
        <f t="shared" si="5"/>
        <v>0</v>
      </c>
      <c r="N236" s="51"/>
      <c r="O236" s="51"/>
    </row>
    <row r="237" spans="1:15" customFormat="1" ht="37.049999999999997" customHeight="1" x14ac:dyDescent="0.3">
      <c r="A237" s="18">
        <v>170</v>
      </c>
      <c r="B237" s="105"/>
      <c r="C237" s="106"/>
      <c r="D237" s="106"/>
      <c r="E237" s="106"/>
      <c r="F237" s="106"/>
      <c r="G237" s="106"/>
      <c r="H237" s="223"/>
      <c r="I237" s="106"/>
      <c r="J237" s="200"/>
      <c r="K237" s="201"/>
      <c r="L237" s="177" t="s">
        <v>193</v>
      </c>
      <c r="M237" s="234">
        <f t="shared" si="5"/>
        <v>0</v>
      </c>
      <c r="N237" s="51"/>
      <c r="O237" s="51"/>
    </row>
    <row r="238" spans="1:15" customFormat="1" ht="37.049999999999997" customHeight="1" x14ac:dyDescent="0.3">
      <c r="A238" s="18">
        <v>171</v>
      </c>
      <c r="B238" s="105"/>
      <c r="C238" s="106"/>
      <c r="D238" s="106"/>
      <c r="E238" s="106"/>
      <c r="F238" s="106"/>
      <c r="G238" s="106"/>
      <c r="H238" s="223"/>
      <c r="I238" s="106"/>
      <c r="J238" s="200"/>
      <c r="K238" s="201"/>
      <c r="L238" s="177" t="s">
        <v>193</v>
      </c>
      <c r="M238" s="234">
        <f t="shared" si="5"/>
        <v>0</v>
      </c>
      <c r="N238" s="51"/>
      <c r="O238" s="51"/>
    </row>
    <row r="239" spans="1:15" customFormat="1" ht="37.049999999999997" customHeight="1" x14ac:dyDescent="0.3">
      <c r="A239" s="18">
        <v>172</v>
      </c>
      <c r="B239" s="105"/>
      <c r="C239" s="106"/>
      <c r="D239" s="106"/>
      <c r="E239" s="106"/>
      <c r="F239" s="106"/>
      <c r="G239" s="106"/>
      <c r="H239" s="223"/>
      <c r="I239" s="106"/>
      <c r="J239" s="200"/>
      <c r="K239" s="201"/>
      <c r="L239" s="177" t="s">
        <v>193</v>
      </c>
      <c r="M239" s="234">
        <f t="shared" si="5"/>
        <v>0</v>
      </c>
      <c r="N239" s="51"/>
      <c r="O239" s="51"/>
    </row>
    <row r="240" spans="1:15" customFormat="1" ht="37.049999999999997" customHeight="1" x14ac:dyDescent="0.3">
      <c r="A240" s="18">
        <v>173</v>
      </c>
      <c r="B240" s="105"/>
      <c r="C240" s="106"/>
      <c r="D240" s="106"/>
      <c r="E240" s="106"/>
      <c r="F240" s="106"/>
      <c r="G240" s="106"/>
      <c r="H240" s="223"/>
      <c r="I240" s="106"/>
      <c r="J240" s="200"/>
      <c r="K240" s="201"/>
      <c r="L240" s="177" t="s">
        <v>193</v>
      </c>
      <c r="M240" s="234">
        <f t="shared" si="5"/>
        <v>0</v>
      </c>
      <c r="N240" s="51"/>
      <c r="O240" s="51"/>
    </row>
    <row r="241" spans="1:15" customFormat="1" ht="37.049999999999997" customHeight="1" x14ac:dyDescent="0.3">
      <c r="A241" s="18">
        <v>174</v>
      </c>
      <c r="B241" s="105"/>
      <c r="C241" s="106"/>
      <c r="D241" s="106"/>
      <c r="E241" s="106"/>
      <c r="F241" s="106"/>
      <c r="G241" s="106"/>
      <c r="H241" s="223"/>
      <c r="I241" s="106"/>
      <c r="J241" s="200"/>
      <c r="K241" s="201"/>
      <c r="L241" s="177" t="s">
        <v>193</v>
      </c>
      <c r="M241" s="234">
        <f t="shared" si="5"/>
        <v>0</v>
      </c>
      <c r="N241" s="51"/>
      <c r="O241" s="51"/>
    </row>
    <row r="242" spans="1:15" customFormat="1" ht="37.049999999999997" customHeight="1" x14ac:dyDescent="0.3">
      <c r="A242" s="18">
        <v>175</v>
      </c>
      <c r="B242" s="105"/>
      <c r="C242" s="106"/>
      <c r="D242" s="106"/>
      <c r="E242" s="106"/>
      <c r="F242" s="106"/>
      <c r="G242" s="106"/>
      <c r="H242" s="223"/>
      <c r="I242" s="106"/>
      <c r="J242" s="200"/>
      <c r="K242" s="201"/>
      <c r="L242" s="177" t="s">
        <v>193</v>
      </c>
      <c r="M242" s="234">
        <f t="shared" si="5"/>
        <v>0</v>
      </c>
      <c r="N242" s="51"/>
      <c r="O242" s="51"/>
    </row>
    <row r="243" spans="1:15" customFormat="1" ht="37.049999999999997" customHeight="1" x14ac:dyDescent="0.3">
      <c r="A243" s="18">
        <v>176</v>
      </c>
      <c r="B243" s="105"/>
      <c r="C243" s="106"/>
      <c r="D243" s="106"/>
      <c r="E243" s="106"/>
      <c r="F243" s="106"/>
      <c r="G243" s="106"/>
      <c r="H243" s="223"/>
      <c r="I243" s="106"/>
      <c r="J243" s="200"/>
      <c r="K243" s="201"/>
      <c r="L243" s="177" t="s">
        <v>193</v>
      </c>
      <c r="M243" s="234">
        <f t="shared" si="5"/>
        <v>0</v>
      </c>
      <c r="N243" s="51"/>
      <c r="O243" s="51"/>
    </row>
    <row r="244" spans="1:15" customFormat="1" ht="37.049999999999997" customHeight="1" x14ac:dyDescent="0.3">
      <c r="A244" s="18">
        <v>177</v>
      </c>
      <c r="B244" s="105"/>
      <c r="C244" s="106"/>
      <c r="D244" s="106"/>
      <c r="E244" s="106"/>
      <c r="F244" s="106"/>
      <c r="G244" s="106"/>
      <c r="H244" s="223"/>
      <c r="I244" s="106"/>
      <c r="J244" s="200"/>
      <c r="K244" s="201"/>
      <c r="L244" s="177" t="s">
        <v>193</v>
      </c>
      <c r="M244" s="234">
        <f t="shared" si="5"/>
        <v>0</v>
      </c>
      <c r="N244" s="51"/>
      <c r="O244" s="51"/>
    </row>
    <row r="245" spans="1:15" customFormat="1" ht="37.049999999999997" customHeight="1" x14ac:dyDescent="0.3">
      <c r="A245" s="18">
        <v>178</v>
      </c>
      <c r="B245" s="105"/>
      <c r="C245" s="106"/>
      <c r="D245" s="106"/>
      <c r="E245" s="106"/>
      <c r="F245" s="106"/>
      <c r="G245" s="106"/>
      <c r="H245" s="223"/>
      <c r="I245" s="106"/>
      <c r="J245" s="200"/>
      <c r="K245" s="201"/>
      <c r="L245" s="177" t="s">
        <v>193</v>
      </c>
      <c r="M245" s="234">
        <f t="shared" si="5"/>
        <v>0</v>
      </c>
      <c r="N245" s="51"/>
      <c r="O245" s="51"/>
    </row>
    <row r="246" spans="1:15" customFormat="1" ht="37.049999999999997" customHeight="1" x14ac:dyDescent="0.3">
      <c r="A246" s="18">
        <v>179</v>
      </c>
      <c r="B246" s="105"/>
      <c r="C246" s="106"/>
      <c r="D246" s="106"/>
      <c r="E246" s="106"/>
      <c r="F246" s="106"/>
      <c r="G246" s="106"/>
      <c r="H246" s="223"/>
      <c r="I246" s="106"/>
      <c r="J246" s="200"/>
      <c r="K246" s="201"/>
      <c r="L246" s="177" t="s">
        <v>193</v>
      </c>
      <c r="M246" s="234">
        <f t="shared" si="5"/>
        <v>0</v>
      </c>
      <c r="N246" s="51"/>
      <c r="O246" s="51"/>
    </row>
    <row r="247" spans="1:15" customFormat="1" ht="37.049999999999997" customHeight="1" thickBot="1" x14ac:dyDescent="0.35">
      <c r="A247" s="18">
        <v>180</v>
      </c>
      <c r="B247" s="105"/>
      <c r="C247" s="106"/>
      <c r="D247" s="106"/>
      <c r="E247" s="106"/>
      <c r="F247" s="106"/>
      <c r="G247" s="106"/>
      <c r="H247" s="223"/>
      <c r="I247" s="106"/>
      <c r="J247" s="200"/>
      <c r="K247" s="201"/>
      <c r="L247" s="177" t="s">
        <v>193</v>
      </c>
      <c r="M247" s="234">
        <f t="shared" si="5"/>
        <v>0</v>
      </c>
      <c r="N247" s="51"/>
      <c r="O247" s="51"/>
    </row>
    <row r="248" spans="1:15" ht="37.049999999999997" customHeight="1" thickBot="1" x14ac:dyDescent="0.35">
      <c r="A248" s="470" t="s">
        <v>182</v>
      </c>
      <c r="B248" s="470"/>
      <c r="C248" s="470"/>
      <c r="D248" s="470"/>
      <c r="E248" s="470"/>
      <c r="F248" s="470"/>
      <c r="G248" s="470"/>
      <c r="H248" s="471"/>
      <c r="I248" s="233" t="s">
        <v>51</v>
      </c>
      <c r="J248" s="232">
        <f>SUM(J218:J247)+J206</f>
        <v>0</v>
      </c>
      <c r="K248" s="232">
        <f>SUM(K218:K247)+K206</f>
        <v>0</v>
      </c>
      <c r="L248" s="16"/>
      <c r="M248" s="234"/>
      <c r="N248" s="118">
        <f>IF(COUNTA(G218:K247)&gt;0,1,0)</f>
        <v>0</v>
      </c>
    </row>
    <row r="249" spans="1:15" ht="37.049999999999997" customHeight="1" x14ac:dyDescent="0.3">
      <c r="A249" s="51" t="s">
        <v>92</v>
      </c>
      <c r="L249" s="177"/>
      <c r="M249" s="234"/>
    </row>
    <row r="251" spans="1:15" ht="19.05" x14ac:dyDescent="0.35">
      <c r="B251" s="307" t="s">
        <v>46</v>
      </c>
      <c r="C251" s="308">
        <f ca="1">imzatirihi</f>
        <v>45653</v>
      </c>
      <c r="D251" s="314" t="s">
        <v>48</v>
      </c>
      <c r="E251" s="309" t="str">
        <f>IF(kurulusyetkilisi&gt;0,kurulusyetkilisi,"")</f>
        <v/>
      </c>
    </row>
    <row r="252" spans="1:15" ht="19.05" x14ac:dyDescent="0.35">
      <c r="B252" s="311"/>
      <c r="C252" s="311"/>
      <c r="D252" s="314" t="s">
        <v>49</v>
      </c>
      <c r="E252" s="313"/>
    </row>
    <row r="253" spans="1:15" x14ac:dyDescent="0.3">
      <c r="A253" s="454" t="s">
        <v>112</v>
      </c>
      <c r="B253" s="454"/>
      <c r="C253" s="454"/>
      <c r="D253" s="454"/>
      <c r="E253" s="454"/>
      <c r="F253" s="454"/>
      <c r="G253" s="454"/>
      <c r="H253" s="454"/>
      <c r="I253" s="454"/>
      <c r="J253" s="454"/>
      <c r="K253" s="454"/>
      <c r="L253" s="209"/>
      <c r="M253" s="210"/>
    </row>
    <row r="254" spans="1:15" ht="15.65" customHeight="1" x14ac:dyDescent="0.3">
      <c r="A254" s="372" t="str">
        <f>IF(Yil&gt;0,CONCATENATE(Yil," yılına aittir."),"")</f>
        <v/>
      </c>
      <c r="B254" s="372"/>
      <c r="C254" s="372"/>
      <c r="D254" s="372"/>
      <c r="E254" s="372"/>
      <c r="F254" s="372"/>
      <c r="G254" s="372"/>
      <c r="H254" s="372"/>
      <c r="I254" s="372"/>
      <c r="J254" s="372"/>
      <c r="K254" s="372"/>
      <c r="L254" s="103"/>
      <c r="M254" s="16"/>
    </row>
    <row r="255" spans="1:15" ht="16" customHeight="1" thickBot="1" x14ac:dyDescent="0.35">
      <c r="A255" s="469" t="s">
        <v>194</v>
      </c>
      <c r="B255" s="469"/>
      <c r="C255" s="469"/>
      <c r="D255" s="469"/>
      <c r="E255" s="469"/>
      <c r="F255" s="469"/>
      <c r="G255" s="469"/>
      <c r="H255" s="469"/>
      <c r="I255" s="469"/>
      <c r="J255" s="469"/>
      <c r="K255" s="469"/>
      <c r="L255" s="103"/>
      <c r="M255" s="16"/>
    </row>
    <row r="256" spans="1:15" ht="31.6" customHeight="1" thickBot="1" x14ac:dyDescent="0.35">
      <c r="A256" s="456" t="s">
        <v>1</v>
      </c>
      <c r="B256" s="457"/>
      <c r="C256" s="444" t="str">
        <f>IF(ProjeNo&gt;0,ProjeNo,"")</f>
        <v/>
      </c>
      <c r="D256" s="445"/>
      <c r="E256" s="445"/>
      <c r="F256" s="445"/>
      <c r="G256" s="445"/>
      <c r="H256" s="445"/>
      <c r="I256" s="445"/>
      <c r="J256" s="445"/>
      <c r="K256" s="446"/>
    </row>
    <row r="257" spans="1:15" ht="31.6" customHeight="1" thickBot="1" x14ac:dyDescent="0.35">
      <c r="A257" s="458" t="s">
        <v>12</v>
      </c>
      <c r="B257" s="459"/>
      <c r="C257" s="447" t="str">
        <f>IF(ProjeAdi&gt;0,ProjeAdi,"")</f>
        <v/>
      </c>
      <c r="D257" s="448"/>
      <c r="E257" s="448"/>
      <c r="F257" s="448"/>
      <c r="G257" s="448"/>
      <c r="H257" s="448"/>
      <c r="I257" s="448"/>
      <c r="J257" s="448"/>
      <c r="K257" s="449"/>
    </row>
    <row r="258" spans="1:15" ht="52" customHeight="1" thickBot="1" x14ac:dyDescent="0.35">
      <c r="A258" s="474" t="s">
        <v>7</v>
      </c>
      <c r="B258" s="474" t="s">
        <v>113</v>
      </c>
      <c r="C258" s="474" t="s">
        <v>157</v>
      </c>
      <c r="D258" s="474" t="s">
        <v>114</v>
      </c>
      <c r="E258" s="474" t="s">
        <v>111</v>
      </c>
      <c r="F258" s="474" t="s">
        <v>110</v>
      </c>
      <c r="G258" s="474" t="s">
        <v>192</v>
      </c>
      <c r="H258" s="472" t="s">
        <v>99</v>
      </c>
      <c r="I258" s="474" t="s">
        <v>100</v>
      </c>
      <c r="J258" s="294" t="s">
        <v>101</v>
      </c>
      <c r="K258" s="294" t="s">
        <v>101</v>
      </c>
    </row>
    <row r="259" spans="1:15" ht="17" thickBot="1" x14ac:dyDescent="0.35">
      <c r="A259" s="475"/>
      <c r="B259" s="475"/>
      <c r="C259" s="476"/>
      <c r="D259" s="475"/>
      <c r="E259" s="475"/>
      <c r="F259" s="475"/>
      <c r="G259" s="475"/>
      <c r="H259" s="473"/>
      <c r="I259" s="475"/>
      <c r="J259" s="295" t="s">
        <v>102</v>
      </c>
      <c r="K259" s="295" t="s">
        <v>105</v>
      </c>
    </row>
    <row r="260" spans="1:15" customFormat="1" ht="37.049999999999997" customHeight="1" x14ac:dyDescent="0.3">
      <c r="A260" s="107">
        <v>181</v>
      </c>
      <c r="B260" s="24"/>
      <c r="C260" s="104"/>
      <c r="D260" s="104"/>
      <c r="E260" s="104"/>
      <c r="F260" s="104"/>
      <c r="G260" s="104"/>
      <c r="H260" s="197"/>
      <c r="I260" s="104"/>
      <c r="J260" s="204"/>
      <c r="K260" s="205"/>
      <c r="L260" s="177" t="s">
        <v>193</v>
      </c>
      <c r="M260" s="234">
        <f t="shared" ref="M260:M289" si="6">IF(OR(H260&lt;DönemBaşlama,H260&gt;DönemBitiş,H260=""),0,100000000)</f>
        <v>0</v>
      </c>
      <c r="N260" s="51"/>
      <c r="O260" s="51"/>
    </row>
    <row r="261" spans="1:15" customFormat="1" ht="37.049999999999997" customHeight="1" x14ac:dyDescent="0.3">
      <c r="A261" s="18">
        <v>182</v>
      </c>
      <c r="B261" s="105"/>
      <c r="C261" s="106"/>
      <c r="D261" s="106"/>
      <c r="E261" s="106"/>
      <c r="F261" s="106"/>
      <c r="G261" s="106"/>
      <c r="H261" s="223"/>
      <c r="I261" s="106"/>
      <c r="J261" s="200"/>
      <c r="K261" s="201"/>
      <c r="L261" s="177" t="s">
        <v>193</v>
      </c>
      <c r="M261" s="234">
        <f t="shared" si="6"/>
        <v>0</v>
      </c>
      <c r="N261" s="51"/>
      <c r="O261" s="51"/>
    </row>
    <row r="262" spans="1:15" customFormat="1" ht="37.049999999999997" customHeight="1" x14ac:dyDescent="0.3">
      <c r="A262" s="18">
        <v>183</v>
      </c>
      <c r="B262" s="105"/>
      <c r="C262" s="106"/>
      <c r="D262" s="106"/>
      <c r="E262" s="106"/>
      <c r="F262" s="106"/>
      <c r="G262" s="106"/>
      <c r="H262" s="223"/>
      <c r="I262" s="106"/>
      <c r="J262" s="200"/>
      <c r="K262" s="201"/>
      <c r="L262" s="177" t="s">
        <v>193</v>
      </c>
      <c r="M262" s="234">
        <f t="shared" si="6"/>
        <v>0</v>
      </c>
      <c r="N262" s="51"/>
      <c r="O262" s="51"/>
    </row>
    <row r="263" spans="1:15" customFormat="1" ht="37.049999999999997" customHeight="1" x14ac:dyDescent="0.3">
      <c r="A263" s="18">
        <v>184</v>
      </c>
      <c r="B263" s="105"/>
      <c r="C263" s="106"/>
      <c r="D263" s="106"/>
      <c r="E263" s="106"/>
      <c r="F263" s="106"/>
      <c r="G263" s="106"/>
      <c r="H263" s="223"/>
      <c r="I263" s="106"/>
      <c r="J263" s="200"/>
      <c r="K263" s="201"/>
      <c r="L263" s="177" t="s">
        <v>193</v>
      </c>
      <c r="M263" s="234">
        <f t="shared" si="6"/>
        <v>0</v>
      </c>
      <c r="N263" s="51"/>
      <c r="O263" s="51"/>
    </row>
    <row r="264" spans="1:15" customFormat="1" ht="37.049999999999997" customHeight="1" x14ac:dyDescent="0.3">
      <c r="A264" s="18">
        <v>185</v>
      </c>
      <c r="B264" s="105"/>
      <c r="C264" s="106"/>
      <c r="D264" s="106"/>
      <c r="E264" s="106"/>
      <c r="F264" s="106"/>
      <c r="G264" s="106"/>
      <c r="H264" s="223"/>
      <c r="I264" s="106"/>
      <c r="J264" s="200"/>
      <c r="K264" s="201"/>
      <c r="L264" s="177" t="s">
        <v>193</v>
      </c>
      <c r="M264" s="234">
        <f t="shared" si="6"/>
        <v>0</v>
      </c>
      <c r="N264" s="51"/>
      <c r="O264" s="51"/>
    </row>
    <row r="265" spans="1:15" customFormat="1" ht="37.049999999999997" customHeight="1" x14ac:dyDescent="0.3">
      <c r="A265" s="18">
        <v>186</v>
      </c>
      <c r="B265" s="105"/>
      <c r="C265" s="106"/>
      <c r="D265" s="106"/>
      <c r="E265" s="106"/>
      <c r="F265" s="106"/>
      <c r="G265" s="106"/>
      <c r="H265" s="223"/>
      <c r="I265" s="106"/>
      <c r="J265" s="200"/>
      <c r="K265" s="201"/>
      <c r="L265" s="177" t="s">
        <v>193</v>
      </c>
      <c r="M265" s="234">
        <f t="shared" si="6"/>
        <v>0</v>
      </c>
      <c r="N265" s="51"/>
      <c r="O265" s="51"/>
    </row>
    <row r="266" spans="1:15" customFormat="1" ht="37.049999999999997" customHeight="1" x14ac:dyDescent="0.3">
      <c r="A266" s="18">
        <v>187</v>
      </c>
      <c r="B266" s="105"/>
      <c r="C266" s="106"/>
      <c r="D266" s="106"/>
      <c r="E266" s="106"/>
      <c r="F266" s="106"/>
      <c r="G266" s="106"/>
      <c r="H266" s="223"/>
      <c r="I266" s="106"/>
      <c r="J266" s="200"/>
      <c r="K266" s="201"/>
      <c r="L266" s="177" t="s">
        <v>193</v>
      </c>
      <c r="M266" s="234">
        <f t="shared" si="6"/>
        <v>0</v>
      </c>
      <c r="N266" s="51"/>
      <c r="O266" s="51"/>
    </row>
    <row r="267" spans="1:15" customFormat="1" ht="37.049999999999997" customHeight="1" x14ac:dyDescent="0.3">
      <c r="A267" s="18">
        <v>188</v>
      </c>
      <c r="B267" s="105"/>
      <c r="C267" s="106"/>
      <c r="D267" s="106"/>
      <c r="E267" s="106"/>
      <c r="F267" s="106"/>
      <c r="G267" s="106"/>
      <c r="H267" s="223"/>
      <c r="I267" s="106"/>
      <c r="J267" s="200"/>
      <c r="K267" s="201"/>
      <c r="L267" s="177" t="s">
        <v>193</v>
      </c>
      <c r="M267" s="234">
        <f t="shared" si="6"/>
        <v>0</v>
      </c>
      <c r="N267" s="51"/>
      <c r="O267" s="51"/>
    </row>
    <row r="268" spans="1:15" customFormat="1" ht="37.049999999999997" customHeight="1" x14ac:dyDescent="0.3">
      <c r="A268" s="18">
        <v>189</v>
      </c>
      <c r="B268" s="105"/>
      <c r="C268" s="106"/>
      <c r="D268" s="106"/>
      <c r="E268" s="106"/>
      <c r="F268" s="106"/>
      <c r="G268" s="106"/>
      <c r="H268" s="223"/>
      <c r="I268" s="106"/>
      <c r="J268" s="200"/>
      <c r="K268" s="201"/>
      <c r="L268" s="177" t="s">
        <v>193</v>
      </c>
      <c r="M268" s="234">
        <f t="shared" si="6"/>
        <v>0</v>
      </c>
      <c r="N268" s="51"/>
      <c r="O268" s="51"/>
    </row>
    <row r="269" spans="1:15" customFormat="1" ht="37.049999999999997" customHeight="1" x14ac:dyDescent="0.3">
      <c r="A269" s="18">
        <v>190</v>
      </c>
      <c r="B269" s="105"/>
      <c r="C269" s="106"/>
      <c r="D269" s="106"/>
      <c r="E269" s="106"/>
      <c r="F269" s="106"/>
      <c r="G269" s="106"/>
      <c r="H269" s="223"/>
      <c r="I269" s="106"/>
      <c r="J269" s="200"/>
      <c r="K269" s="201"/>
      <c r="L269" s="177" t="s">
        <v>193</v>
      </c>
      <c r="M269" s="234">
        <f t="shared" si="6"/>
        <v>0</v>
      </c>
      <c r="N269" s="51"/>
      <c r="O269" s="51"/>
    </row>
    <row r="270" spans="1:15" customFormat="1" ht="37.049999999999997" customHeight="1" x14ac:dyDescent="0.3">
      <c r="A270" s="18">
        <v>191</v>
      </c>
      <c r="B270" s="105"/>
      <c r="C270" s="106"/>
      <c r="D270" s="106"/>
      <c r="E270" s="106"/>
      <c r="F270" s="106"/>
      <c r="G270" s="106"/>
      <c r="H270" s="223"/>
      <c r="I270" s="106"/>
      <c r="J270" s="200"/>
      <c r="K270" s="201"/>
      <c r="L270" s="177" t="s">
        <v>193</v>
      </c>
      <c r="M270" s="234">
        <f t="shared" si="6"/>
        <v>0</v>
      </c>
      <c r="N270" s="51"/>
      <c r="O270" s="51"/>
    </row>
    <row r="271" spans="1:15" customFormat="1" ht="37.049999999999997" customHeight="1" x14ac:dyDescent="0.3">
      <c r="A271" s="18">
        <v>192</v>
      </c>
      <c r="B271" s="105"/>
      <c r="C271" s="106"/>
      <c r="D271" s="106"/>
      <c r="E271" s="106"/>
      <c r="F271" s="106"/>
      <c r="G271" s="106"/>
      <c r="H271" s="223"/>
      <c r="I271" s="106"/>
      <c r="J271" s="200"/>
      <c r="K271" s="201"/>
      <c r="L271" s="177" t="s">
        <v>193</v>
      </c>
      <c r="M271" s="234">
        <f t="shared" si="6"/>
        <v>0</v>
      </c>
      <c r="N271" s="51"/>
      <c r="O271" s="51"/>
    </row>
    <row r="272" spans="1:15" customFormat="1" ht="37.049999999999997" customHeight="1" x14ac:dyDescent="0.3">
      <c r="A272" s="18">
        <v>193</v>
      </c>
      <c r="B272" s="105"/>
      <c r="C272" s="106"/>
      <c r="D272" s="106"/>
      <c r="E272" s="106"/>
      <c r="F272" s="106"/>
      <c r="G272" s="106"/>
      <c r="H272" s="223"/>
      <c r="I272" s="106"/>
      <c r="J272" s="200"/>
      <c r="K272" s="201"/>
      <c r="L272" s="177" t="s">
        <v>193</v>
      </c>
      <c r="M272" s="234">
        <f t="shared" si="6"/>
        <v>0</v>
      </c>
      <c r="N272" s="51"/>
      <c r="O272" s="51"/>
    </row>
    <row r="273" spans="1:15" customFormat="1" ht="37.049999999999997" customHeight="1" x14ac:dyDescent="0.3">
      <c r="A273" s="18">
        <v>194</v>
      </c>
      <c r="B273" s="105"/>
      <c r="C273" s="106"/>
      <c r="D273" s="106"/>
      <c r="E273" s="106"/>
      <c r="F273" s="106"/>
      <c r="G273" s="106"/>
      <c r="H273" s="223"/>
      <c r="I273" s="106"/>
      <c r="J273" s="200"/>
      <c r="K273" s="201"/>
      <c r="L273" s="177" t="s">
        <v>193</v>
      </c>
      <c r="M273" s="234">
        <f t="shared" si="6"/>
        <v>0</v>
      </c>
      <c r="N273" s="51"/>
      <c r="O273" s="51"/>
    </row>
    <row r="274" spans="1:15" customFormat="1" ht="37.049999999999997" customHeight="1" x14ac:dyDescent="0.3">
      <c r="A274" s="18">
        <v>195</v>
      </c>
      <c r="B274" s="105"/>
      <c r="C274" s="106"/>
      <c r="D274" s="106"/>
      <c r="E274" s="106"/>
      <c r="F274" s="106"/>
      <c r="G274" s="106"/>
      <c r="H274" s="223"/>
      <c r="I274" s="106"/>
      <c r="J274" s="200"/>
      <c r="K274" s="201"/>
      <c r="L274" s="177" t="s">
        <v>193</v>
      </c>
      <c r="M274" s="234">
        <f t="shared" si="6"/>
        <v>0</v>
      </c>
      <c r="N274" s="51"/>
      <c r="O274" s="51"/>
    </row>
    <row r="275" spans="1:15" customFormat="1" ht="37.049999999999997" customHeight="1" x14ac:dyDescent="0.3">
      <c r="A275" s="18">
        <v>196</v>
      </c>
      <c r="B275" s="105"/>
      <c r="C275" s="106"/>
      <c r="D275" s="106"/>
      <c r="E275" s="106"/>
      <c r="F275" s="106"/>
      <c r="G275" s="106"/>
      <c r="H275" s="223"/>
      <c r="I275" s="106"/>
      <c r="J275" s="200"/>
      <c r="K275" s="201"/>
      <c r="L275" s="177" t="s">
        <v>193</v>
      </c>
      <c r="M275" s="234">
        <f t="shared" si="6"/>
        <v>0</v>
      </c>
      <c r="N275" s="51"/>
      <c r="O275" s="51"/>
    </row>
    <row r="276" spans="1:15" customFormat="1" ht="37.049999999999997" customHeight="1" x14ac:dyDescent="0.3">
      <c r="A276" s="18">
        <v>197</v>
      </c>
      <c r="B276" s="105"/>
      <c r="C276" s="106"/>
      <c r="D276" s="106"/>
      <c r="E276" s="106"/>
      <c r="F276" s="106"/>
      <c r="G276" s="106"/>
      <c r="H276" s="223"/>
      <c r="I276" s="106"/>
      <c r="J276" s="200"/>
      <c r="K276" s="201"/>
      <c r="L276" s="177" t="s">
        <v>193</v>
      </c>
      <c r="M276" s="234">
        <f t="shared" si="6"/>
        <v>0</v>
      </c>
      <c r="N276" s="51"/>
      <c r="O276" s="51"/>
    </row>
    <row r="277" spans="1:15" customFormat="1" ht="37.049999999999997" customHeight="1" x14ac:dyDescent="0.3">
      <c r="A277" s="18">
        <v>198</v>
      </c>
      <c r="B277" s="105"/>
      <c r="C277" s="106"/>
      <c r="D277" s="106"/>
      <c r="E277" s="106"/>
      <c r="F277" s="106"/>
      <c r="G277" s="106"/>
      <c r="H277" s="223"/>
      <c r="I277" s="106"/>
      <c r="J277" s="200"/>
      <c r="K277" s="201"/>
      <c r="L277" s="177" t="s">
        <v>193</v>
      </c>
      <c r="M277" s="234">
        <f t="shared" si="6"/>
        <v>0</v>
      </c>
      <c r="N277" s="51"/>
      <c r="O277" s="51"/>
    </row>
    <row r="278" spans="1:15" customFormat="1" ht="37.049999999999997" customHeight="1" x14ac:dyDescent="0.3">
      <c r="A278" s="18">
        <v>199</v>
      </c>
      <c r="B278" s="105"/>
      <c r="C278" s="106"/>
      <c r="D278" s="106"/>
      <c r="E278" s="106"/>
      <c r="F278" s="106"/>
      <c r="G278" s="106"/>
      <c r="H278" s="223"/>
      <c r="I278" s="106"/>
      <c r="J278" s="200"/>
      <c r="K278" s="201"/>
      <c r="L278" s="177" t="s">
        <v>193</v>
      </c>
      <c r="M278" s="234">
        <f t="shared" si="6"/>
        <v>0</v>
      </c>
      <c r="N278" s="51"/>
      <c r="O278" s="51"/>
    </row>
    <row r="279" spans="1:15" customFormat="1" ht="37.049999999999997" customHeight="1" x14ac:dyDescent="0.3">
      <c r="A279" s="18">
        <v>200</v>
      </c>
      <c r="B279" s="105"/>
      <c r="C279" s="106"/>
      <c r="D279" s="106"/>
      <c r="E279" s="106"/>
      <c r="F279" s="106"/>
      <c r="G279" s="106"/>
      <c r="H279" s="223"/>
      <c r="I279" s="106"/>
      <c r="J279" s="200"/>
      <c r="K279" s="201"/>
      <c r="L279" s="177" t="s">
        <v>193</v>
      </c>
      <c r="M279" s="234">
        <f t="shared" si="6"/>
        <v>0</v>
      </c>
      <c r="N279" s="51"/>
      <c r="O279" s="51"/>
    </row>
    <row r="280" spans="1:15" customFormat="1" ht="37.049999999999997" customHeight="1" x14ac:dyDescent="0.3">
      <c r="A280" s="18">
        <v>201</v>
      </c>
      <c r="B280" s="105"/>
      <c r="C280" s="106"/>
      <c r="D280" s="106"/>
      <c r="E280" s="106"/>
      <c r="F280" s="106"/>
      <c r="G280" s="106"/>
      <c r="H280" s="223"/>
      <c r="I280" s="106"/>
      <c r="J280" s="200"/>
      <c r="K280" s="201"/>
      <c r="L280" s="177" t="s">
        <v>193</v>
      </c>
      <c r="M280" s="234">
        <f t="shared" si="6"/>
        <v>0</v>
      </c>
      <c r="N280" s="51"/>
      <c r="O280" s="51"/>
    </row>
    <row r="281" spans="1:15" customFormat="1" ht="37.049999999999997" customHeight="1" x14ac:dyDescent="0.3">
      <c r="A281" s="18">
        <v>202</v>
      </c>
      <c r="B281" s="105"/>
      <c r="C281" s="106"/>
      <c r="D281" s="106"/>
      <c r="E281" s="106"/>
      <c r="F281" s="106"/>
      <c r="G281" s="106"/>
      <c r="H281" s="223"/>
      <c r="I281" s="106"/>
      <c r="J281" s="200"/>
      <c r="K281" s="201"/>
      <c r="L281" s="177" t="s">
        <v>193</v>
      </c>
      <c r="M281" s="234">
        <f t="shared" si="6"/>
        <v>0</v>
      </c>
      <c r="N281" s="51"/>
      <c r="O281" s="51"/>
    </row>
    <row r="282" spans="1:15" customFormat="1" ht="37.049999999999997" customHeight="1" x14ac:dyDescent="0.3">
      <c r="A282" s="18">
        <v>203</v>
      </c>
      <c r="B282" s="105"/>
      <c r="C282" s="106"/>
      <c r="D282" s="106"/>
      <c r="E282" s="106"/>
      <c r="F282" s="106"/>
      <c r="G282" s="106"/>
      <c r="H282" s="223"/>
      <c r="I282" s="106"/>
      <c r="J282" s="200"/>
      <c r="K282" s="201"/>
      <c r="L282" s="177" t="s">
        <v>193</v>
      </c>
      <c r="M282" s="234">
        <f t="shared" si="6"/>
        <v>0</v>
      </c>
      <c r="N282" s="51"/>
      <c r="O282" s="51"/>
    </row>
    <row r="283" spans="1:15" customFormat="1" ht="37.049999999999997" customHeight="1" x14ac:dyDescent="0.3">
      <c r="A283" s="18">
        <v>204</v>
      </c>
      <c r="B283" s="105"/>
      <c r="C283" s="106"/>
      <c r="D283" s="106"/>
      <c r="E283" s="106"/>
      <c r="F283" s="106"/>
      <c r="G283" s="106"/>
      <c r="H283" s="223"/>
      <c r="I283" s="106"/>
      <c r="J283" s="200"/>
      <c r="K283" s="201"/>
      <c r="L283" s="177" t="s">
        <v>193</v>
      </c>
      <c r="M283" s="234">
        <f t="shared" si="6"/>
        <v>0</v>
      </c>
      <c r="N283" s="51"/>
      <c r="O283" s="51"/>
    </row>
    <row r="284" spans="1:15" customFormat="1" ht="37.049999999999997" customHeight="1" x14ac:dyDescent="0.3">
      <c r="A284" s="18">
        <v>205</v>
      </c>
      <c r="B284" s="105"/>
      <c r="C284" s="106"/>
      <c r="D284" s="106"/>
      <c r="E284" s="106"/>
      <c r="F284" s="106"/>
      <c r="G284" s="106"/>
      <c r="H284" s="223"/>
      <c r="I284" s="106"/>
      <c r="J284" s="200"/>
      <c r="K284" s="201"/>
      <c r="L284" s="177" t="s">
        <v>193</v>
      </c>
      <c r="M284" s="234">
        <f t="shared" si="6"/>
        <v>0</v>
      </c>
      <c r="N284" s="51"/>
      <c r="O284" s="51"/>
    </row>
    <row r="285" spans="1:15" customFormat="1" ht="37.049999999999997" customHeight="1" x14ac:dyDescent="0.3">
      <c r="A285" s="18">
        <v>206</v>
      </c>
      <c r="B285" s="105"/>
      <c r="C285" s="106"/>
      <c r="D285" s="106"/>
      <c r="E285" s="106"/>
      <c r="F285" s="106"/>
      <c r="G285" s="106"/>
      <c r="H285" s="223"/>
      <c r="I285" s="106"/>
      <c r="J285" s="200"/>
      <c r="K285" s="201"/>
      <c r="L285" s="177" t="s">
        <v>193</v>
      </c>
      <c r="M285" s="234">
        <f t="shared" si="6"/>
        <v>0</v>
      </c>
      <c r="N285" s="51"/>
      <c r="O285" s="51"/>
    </row>
    <row r="286" spans="1:15" customFormat="1" ht="37.049999999999997" customHeight="1" x14ac:dyDescent="0.3">
      <c r="A286" s="18">
        <v>207</v>
      </c>
      <c r="B286" s="105"/>
      <c r="C286" s="106"/>
      <c r="D286" s="106"/>
      <c r="E286" s="106"/>
      <c r="F286" s="106"/>
      <c r="G286" s="106"/>
      <c r="H286" s="223"/>
      <c r="I286" s="106"/>
      <c r="J286" s="200"/>
      <c r="K286" s="201"/>
      <c r="L286" s="177" t="s">
        <v>193</v>
      </c>
      <c r="M286" s="234">
        <f t="shared" si="6"/>
        <v>0</v>
      </c>
      <c r="N286" s="51"/>
      <c r="O286" s="51"/>
    </row>
    <row r="287" spans="1:15" customFormat="1" ht="37.049999999999997" customHeight="1" x14ac:dyDescent="0.3">
      <c r="A287" s="18">
        <v>208</v>
      </c>
      <c r="B287" s="105"/>
      <c r="C287" s="106"/>
      <c r="D287" s="106"/>
      <c r="E287" s="106"/>
      <c r="F287" s="106"/>
      <c r="G287" s="106"/>
      <c r="H287" s="223"/>
      <c r="I287" s="106"/>
      <c r="J287" s="200"/>
      <c r="K287" s="201"/>
      <c r="L287" s="177" t="s">
        <v>193</v>
      </c>
      <c r="M287" s="234">
        <f t="shared" si="6"/>
        <v>0</v>
      </c>
      <c r="N287" s="51"/>
      <c r="O287" s="51"/>
    </row>
    <row r="288" spans="1:15" customFormat="1" ht="37.049999999999997" customHeight="1" x14ac:dyDescent="0.3">
      <c r="A288" s="18">
        <v>209</v>
      </c>
      <c r="B288" s="105"/>
      <c r="C288" s="106"/>
      <c r="D288" s="106"/>
      <c r="E288" s="106"/>
      <c r="F288" s="106"/>
      <c r="G288" s="106"/>
      <c r="H288" s="223"/>
      <c r="I288" s="106"/>
      <c r="J288" s="200"/>
      <c r="K288" s="201"/>
      <c r="L288" s="177" t="s">
        <v>193</v>
      </c>
      <c r="M288" s="234">
        <f t="shared" si="6"/>
        <v>0</v>
      </c>
      <c r="N288" s="51"/>
      <c r="O288" s="51"/>
    </row>
    <row r="289" spans="1:15" customFormat="1" ht="37.049999999999997" customHeight="1" thickBot="1" x14ac:dyDescent="0.35">
      <c r="A289" s="18">
        <v>210</v>
      </c>
      <c r="B289" s="105"/>
      <c r="C289" s="106"/>
      <c r="D289" s="106"/>
      <c r="E289" s="106"/>
      <c r="F289" s="106"/>
      <c r="G289" s="106"/>
      <c r="H289" s="223"/>
      <c r="I289" s="106"/>
      <c r="J289" s="200"/>
      <c r="K289" s="201"/>
      <c r="L289" s="177" t="s">
        <v>193</v>
      </c>
      <c r="M289" s="234">
        <f t="shared" si="6"/>
        <v>0</v>
      </c>
      <c r="N289" s="51"/>
      <c r="O289" s="51"/>
    </row>
    <row r="290" spans="1:15" ht="37.049999999999997" customHeight="1" thickBot="1" x14ac:dyDescent="0.35">
      <c r="A290" s="470" t="s">
        <v>182</v>
      </c>
      <c r="B290" s="470"/>
      <c r="C290" s="470"/>
      <c r="D290" s="470"/>
      <c r="E290" s="470"/>
      <c r="F290" s="470"/>
      <c r="G290" s="470"/>
      <c r="H290" s="471"/>
      <c r="I290" s="233" t="s">
        <v>51</v>
      </c>
      <c r="J290" s="232">
        <f>SUM(J260:J289)+J248</f>
        <v>0</v>
      </c>
      <c r="K290" s="232">
        <f>SUM(K260:K289)+K248</f>
        <v>0</v>
      </c>
      <c r="L290" s="16"/>
      <c r="M290" s="234"/>
      <c r="N290" s="118">
        <f>IF(COUNTA(G260:K289)&gt;0,1,0)</f>
        <v>0</v>
      </c>
    </row>
    <row r="291" spans="1:15" ht="37.049999999999997" customHeight="1" x14ac:dyDescent="0.3">
      <c r="A291" s="51" t="s">
        <v>92</v>
      </c>
      <c r="L291" s="177"/>
      <c r="M291" s="234"/>
    </row>
    <row r="293" spans="1:15" ht="19.05" x14ac:dyDescent="0.35">
      <c r="B293" s="307" t="s">
        <v>46</v>
      </c>
      <c r="C293" s="308">
        <f ca="1">imzatirihi</f>
        <v>45653</v>
      </c>
      <c r="D293" s="314" t="s">
        <v>48</v>
      </c>
      <c r="E293" s="309" t="str">
        <f>IF(kurulusyetkilisi&gt;0,kurulusyetkilisi,"")</f>
        <v/>
      </c>
    </row>
    <row r="294" spans="1:15" ht="19.05" x14ac:dyDescent="0.35">
      <c r="B294" s="311"/>
      <c r="C294" s="311"/>
      <c r="D294" s="314" t="s">
        <v>49</v>
      </c>
      <c r="E294" s="313"/>
    </row>
  </sheetData>
  <sheetProtection algorithmName="SHA-512" hashValue="TMhyMW8y4fKeLDTAQH4tvg5qQa71shkTkuljbDlrAE9apDpmeTXxC01piS1ECPYvRyhgjyJuUziFeH1ikLP/ow==" saltValue="Wo7/y2u8bZa3EGX8LpkXFA==" spinCount="100000" sheet="1" objects="1" scenarios="1"/>
  <mergeCells count="119">
    <mergeCell ref="A290:H290"/>
    <mergeCell ref="A257:B257"/>
    <mergeCell ref="C257:K257"/>
    <mergeCell ref="A258:A259"/>
    <mergeCell ref="B258:B259"/>
    <mergeCell ref="C258:C259"/>
    <mergeCell ref="D258:D259"/>
    <mergeCell ref="E258:E259"/>
    <mergeCell ref="F258:F259"/>
    <mergeCell ref="G258:G259"/>
    <mergeCell ref="H258:H259"/>
    <mergeCell ref="I258:I259"/>
    <mergeCell ref="A248:H248"/>
    <mergeCell ref="A253:K253"/>
    <mergeCell ref="A254:K254"/>
    <mergeCell ref="A255:K255"/>
    <mergeCell ref="A256:B256"/>
    <mergeCell ref="C256:K256"/>
    <mergeCell ref="A215:B215"/>
    <mergeCell ref="C215:K215"/>
    <mergeCell ref="A216:A217"/>
    <mergeCell ref="B216:B217"/>
    <mergeCell ref="C216:C217"/>
    <mergeCell ref="D216:D217"/>
    <mergeCell ref="E216:E217"/>
    <mergeCell ref="F216:F217"/>
    <mergeCell ref="G216:G217"/>
    <mergeCell ref="H216:H217"/>
    <mergeCell ref="I216:I217"/>
    <mergeCell ref="A206:H206"/>
    <mergeCell ref="A211:K211"/>
    <mergeCell ref="A212:K212"/>
    <mergeCell ref="A213:K213"/>
    <mergeCell ref="A214:B214"/>
    <mergeCell ref="C214:K214"/>
    <mergeCell ref="A173:B173"/>
    <mergeCell ref="C173:K173"/>
    <mergeCell ref="A174:A175"/>
    <mergeCell ref="B174:B175"/>
    <mergeCell ref="C174:C175"/>
    <mergeCell ref="D174:D175"/>
    <mergeCell ref="E174:E175"/>
    <mergeCell ref="F174:F175"/>
    <mergeCell ref="G174:G175"/>
    <mergeCell ref="H174:H175"/>
    <mergeCell ref="I174:I175"/>
    <mergeCell ref="A164:H164"/>
    <mergeCell ref="A169:K169"/>
    <mergeCell ref="A170:K170"/>
    <mergeCell ref="A171:K171"/>
    <mergeCell ref="A172:B172"/>
    <mergeCell ref="C172:K172"/>
    <mergeCell ref="A131:B131"/>
    <mergeCell ref="C131:K131"/>
    <mergeCell ref="A132:A133"/>
    <mergeCell ref="B132:B133"/>
    <mergeCell ref="C132:C133"/>
    <mergeCell ref="D132:D133"/>
    <mergeCell ref="E132:E133"/>
    <mergeCell ref="F132:F133"/>
    <mergeCell ref="G132:G133"/>
    <mergeCell ref="H132:H133"/>
    <mergeCell ref="I132:I133"/>
    <mergeCell ref="A122:H122"/>
    <mergeCell ref="A127:K127"/>
    <mergeCell ref="A128:K128"/>
    <mergeCell ref="A129:K129"/>
    <mergeCell ref="A130:B130"/>
    <mergeCell ref="C130:K130"/>
    <mergeCell ref="A89:B89"/>
    <mergeCell ref="C89:K89"/>
    <mergeCell ref="A90:A91"/>
    <mergeCell ref="B90:B91"/>
    <mergeCell ref="C90:C91"/>
    <mergeCell ref="D90:D91"/>
    <mergeCell ref="E90:E91"/>
    <mergeCell ref="F90:F91"/>
    <mergeCell ref="G90:G91"/>
    <mergeCell ref="H90:H91"/>
    <mergeCell ref="I90:I91"/>
    <mergeCell ref="A80:H80"/>
    <mergeCell ref="A85:K85"/>
    <mergeCell ref="A86:K86"/>
    <mergeCell ref="A87:K87"/>
    <mergeCell ref="A88:B88"/>
    <mergeCell ref="C88:K88"/>
    <mergeCell ref="A47:B47"/>
    <mergeCell ref="C47:K47"/>
    <mergeCell ref="A48:A49"/>
    <mergeCell ref="B48:B49"/>
    <mergeCell ref="C48:C49"/>
    <mergeCell ref="D48:D49"/>
    <mergeCell ref="E48:E49"/>
    <mergeCell ref="F48:F49"/>
    <mergeCell ref="G48:G49"/>
    <mergeCell ref="H48:H49"/>
    <mergeCell ref="I48:I49"/>
    <mergeCell ref="A45:K45"/>
    <mergeCell ref="A46:B46"/>
    <mergeCell ref="C46:K46"/>
    <mergeCell ref="G6:G7"/>
    <mergeCell ref="H6:H7"/>
    <mergeCell ref="I6:I7"/>
    <mergeCell ref="A38:H38"/>
    <mergeCell ref="A6:A7"/>
    <mergeCell ref="B6:B7"/>
    <mergeCell ref="C6:C7"/>
    <mergeCell ref="D6:D7"/>
    <mergeCell ref="E6:E7"/>
    <mergeCell ref="F6:F7"/>
    <mergeCell ref="A5:B5"/>
    <mergeCell ref="C5:K5"/>
    <mergeCell ref="A1:K1"/>
    <mergeCell ref="A2:K2"/>
    <mergeCell ref="A3:K3"/>
    <mergeCell ref="A4:B4"/>
    <mergeCell ref="C4:K4"/>
    <mergeCell ref="A43:K43"/>
    <mergeCell ref="A44:K44"/>
  </mergeCells>
  <dataValidations count="3">
    <dataValidation type="list" allowBlank="1" showInputMessage="1" showErrorMessage="1" sqref="C8:C37 C50:C79 C92:C121 C134:C163 C176:C205 C218:C247 C260:C289" xr:uid="{00000000-0002-0000-1500-000000000000}">
      <formula1>Hiz</formula1>
    </dataValidation>
    <dataValidation type="decimal" allowBlank="1" showInputMessage="1" showErrorMessage="1" error="Belge tarihi yazılmalıdır, Belge tarihi Mali Raporun ait olduğu yıl içerisinde olmalıdır. Belge tarihini kontrol ediniz." sqref="J8:K37 J50:K79 J92:K121 J134:K163 J176:K205 J218:K247 J260:K289" xr:uid="{00000000-0002-0000-1500-000001000000}">
      <formula1>0</formula1>
      <formula2>$M8</formula2>
    </dataValidation>
    <dataValidation type="date" allowBlank="1" showInputMessage="1" showErrorMessage="1" error="Mali Raporun ait olduğu yılın dışında bir tarih girdiniz. Lütfen bilgileri kontrol ediniz." prompt="Belge Tarihi, Mali Raporun ait olduğu yıl içerisinde olmalıdır." sqref="H8:H37 H50:H79 H92:H121 H134:H163 H176:H205 H218:H247 H260:H289" xr:uid="{00000000-0002-0000-1500-000002000000}">
      <formula1>DönemBaşlama</formula1>
      <formula2>DönemBitiş</formula2>
    </dataValidation>
  </dataValidations>
  <pageMargins left="0.7" right="0.7" top="0.75" bottom="0.75" header="0.3" footer="0.3"/>
  <pageSetup paperSize="9" scale="35"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24">
    <pageSetUpPr fitToPage="1"/>
  </sheetPr>
  <dimension ref="A1:T22"/>
  <sheetViews>
    <sheetView zoomScale="60" zoomScaleNormal="60" workbookViewId="0">
      <selection activeCell="B8" sqref="B8"/>
    </sheetView>
  </sheetViews>
  <sheetFormatPr defaultColWidth="9.125" defaultRowHeight="16.3" x14ac:dyDescent="0.3"/>
  <cols>
    <col min="1" max="1" width="9.125" style="51"/>
    <col min="2" max="2" width="35.75" style="51" customWidth="1"/>
    <col min="3" max="3" width="16.75" style="51" customWidth="1"/>
    <col min="4" max="4" width="25.75" style="51" customWidth="1"/>
    <col min="5" max="5" width="16.75" style="51" customWidth="1"/>
    <col min="6" max="6" width="16.875" style="51" customWidth="1"/>
    <col min="7" max="7" width="16" style="51" customWidth="1"/>
    <col min="8" max="20" width="16.75" style="61" customWidth="1"/>
    <col min="21" max="16384" width="9.125" style="51"/>
  </cols>
  <sheetData>
    <row r="1" spans="1:20" ht="30.1" customHeight="1" x14ac:dyDescent="0.35">
      <c r="A1" s="477" t="s">
        <v>177</v>
      </c>
      <c r="B1" s="477"/>
      <c r="C1" s="477"/>
      <c r="D1" s="477"/>
      <c r="E1" s="477"/>
      <c r="F1" s="477"/>
      <c r="G1" s="477"/>
      <c r="H1" s="477"/>
      <c r="I1" s="477"/>
      <c r="J1" s="477"/>
      <c r="K1" s="477"/>
      <c r="L1" s="477"/>
      <c r="M1" s="477"/>
      <c r="N1" s="477"/>
      <c r="O1" s="477"/>
      <c r="P1" s="477"/>
      <c r="Q1" s="477"/>
      <c r="R1" s="477"/>
      <c r="S1" s="477"/>
      <c r="T1" s="477"/>
    </row>
    <row r="2" spans="1:20" ht="30.1" customHeight="1" x14ac:dyDescent="0.3">
      <c r="A2" s="372" t="str">
        <f>IF(Yil&gt;0,CONCATENATE(Yil," yılına aittir."),"")</f>
        <v/>
      </c>
      <c r="B2" s="372"/>
      <c r="C2" s="372"/>
      <c r="D2" s="372"/>
      <c r="E2" s="372"/>
      <c r="F2" s="372"/>
      <c r="G2" s="372"/>
      <c r="H2" s="372"/>
      <c r="I2" s="372"/>
      <c r="J2" s="372"/>
      <c r="K2" s="372"/>
      <c r="L2" s="372"/>
      <c r="M2" s="372"/>
      <c r="N2" s="372"/>
      <c r="O2" s="372"/>
      <c r="P2" s="372"/>
      <c r="Q2" s="372"/>
      <c r="R2" s="372"/>
      <c r="S2" s="372"/>
      <c r="T2" s="372"/>
    </row>
    <row r="3" spans="1:20" ht="30.1" customHeight="1" thickBot="1" x14ac:dyDescent="0.35">
      <c r="A3" s="469" t="s">
        <v>170</v>
      </c>
      <c r="B3" s="469"/>
      <c r="C3" s="469"/>
      <c r="D3" s="469"/>
      <c r="E3" s="469"/>
      <c r="F3" s="469"/>
      <c r="G3" s="469"/>
      <c r="H3" s="469"/>
      <c r="I3" s="469"/>
      <c r="J3" s="469"/>
      <c r="K3" s="469"/>
      <c r="L3" s="469"/>
      <c r="M3" s="469"/>
      <c r="N3" s="469"/>
      <c r="O3" s="469"/>
      <c r="P3" s="469"/>
      <c r="Q3" s="469"/>
      <c r="R3" s="469"/>
      <c r="S3" s="469"/>
      <c r="T3" s="469"/>
    </row>
    <row r="4" spans="1:20" ht="31.6" customHeight="1" thickBot="1" x14ac:dyDescent="0.35">
      <c r="A4" s="456" t="s">
        <v>1</v>
      </c>
      <c r="B4" s="457"/>
      <c r="C4" s="444" t="str">
        <f>IF(ProjeNo&gt;0,ProjeNo,"")</f>
        <v/>
      </c>
      <c r="D4" s="445"/>
      <c r="E4" s="445"/>
      <c r="F4" s="445"/>
      <c r="G4" s="445"/>
      <c r="H4" s="445"/>
      <c r="I4" s="445"/>
      <c r="J4" s="445"/>
      <c r="K4" s="445"/>
      <c r="L4" s="445"/>
      <c r="M4" s="445"/>
      <c r="N4" s="445"/>
      <c r="O4" s="445"/>
      <c r="P4" s="445"/>
      <c r="Q4" s="445"/>
      <c r="R4" s="445"/>
      <c r="S4" s="445"/>
      <c r="T4" s="446"/>
    </row>
    <row r="5" spans="1:20" ht="31.6" customHeight="1" thickBot="1" x14ac:dyDescent="0.35">
      <c r="A5" s="458" t="s">
        <v>12</v>
      </c>
      <c r="B5" s="459"/>
      <c r="C5" s="483" t="str">
        <f>IF(ProjeAdi&gt;0,ProjeAdi,"")</f>
        <v/>
      </c>
      <c r="D5" s="484"/>
      <c r="E5" s="484"/>
      <c r="F5" s="484"/>
      <c r="G5" s="484"/>
      <c r="H5" s="484"/>
      <c r="I5" s="484"/>
      <c r="J5" s="484"/>
      <c r="K5" s="484"/>
      <c r="L5" s="484"/>
      <c r="M5" s="484"/>
      <c r="N5" s="484"/>
      <c r="O5" s="484"/>
      <c r="P5" s="484"/>
      <c r="Q5" s="484"/>
      <c r="R5" s="484"/>
      <c r="S5" s="484"/>
      <c r="T5" s="485"/>
    </row>
    <row r="6" spans="1:20" ht="23.95" customHeight="1" thickBot="1" x14ac:dyDescent="0.35">
      <c r="A6" s="442" t="s">
        <v>7</v>
      </c>
      <c r="B6" s="442" t="s">
        <v>8</v>
      </c>
      <c r="C6" s="442" t="s">
        <v>73</v>
      </c>
      <c r="D6" s="442" t="s">
        <v>171</v>
      </c>
      <c r="E6" s="442" t="s">
        <v>172</v>
      </c>
      <c r="F6" s="442" t="s">
        <v>173</v>
      </c>
      <c r="G6" s="442" t="s">
        <v>174</v>
      </c>
      <c r="H6" s="486" t="s">
        <v>178</v>
      </c>
      <c r="I6" s="487"/>
      <c r="J6" s="487"/>
      <c r="K6" s="487"/>
      <c r="L6" s="487"/>
      <c r="M6" s="487"/>
      <c r="N6" s="487"/>
      <c r="O6" s="487"/>
      <c r="P6" s="487"/>
      <c r="Q6" s="487"/>
      <c r="R6" s="487"/>
      <c r="S6" s="488"/>
      <c r="T6" s="478" t="s">
        <v>51</v>
      </c>
    </row>
    <row r="7" spans="1:20" ht="23.95" customHeight="1" thickBot="1" x14ac:dyDescent="0.35">
      <c r="A7" s="443"/>
      <c r="B7" s="443"/>
      <c r="C7" s="443"/>
      <c r="D7" s="443"/>
      <c r="E7" s="443"/>
      <c r="F7" s="443"/>
      <c r="G7" s="443"/>
      <c r="H7" s="95" t="s">
        <v>127</v>
      </c>
      <c r="I7" s="95" t="s">
        <v>129</v>
      </c>
      <c r="J7" s="95" t="s">
        <v>130</v>
      </c>
      <c r="K7" s="95" t="s">
        <v>131</v>
      </c>
      <c r="L7" s="95" t="s">
        <v>132</v>
      </c>
      <c r="M7" s="95" t="s">
        <v>133</v>
      </c>
      <c r="N7" s="95" t="s">
        <v>134</v>
      </c>
      <c r="O7" s="95" t="s">
        <v>135</v>
      </c>
      <c r="P7" s="95" t="s">
        <v>136</v>
      </c>
      <c r="Q7" s="95" t="s">
        <v>137</v>
      </c>
      <c r="R7" s="95" t="s">
        <v>138</v>
      </c>
      <c r="S7" s="95" t="s">
        <v>139</v>
      </c>
      <c r="T7" s="479"/>
    </row>
    <row r="8" spans="1:20" ht="25" customHeight="1" x14ac:dyDescent="0.3">
      <c r="A8" s="64">
        <v>1</v>
      </c>
      <c r="B8" s="211"/>
      <c r="C8" s="214"/>
      <c r="D8" s="65"/>
      <c r="E8" s="66"/>
      <c r="F8" s="215"/>
      <c r="G8" s="215"/>
      <c r="H8" s="66"/>
      <c r="I8" s="66"/>
      <c r="J8" s="66"/>
      <c r="K8" s="66"/>
      <c r="L8" s="66"/>
      <c r="M8" s="66"/>
      <c r="N8" s="66"/>
      <c r="O8" s="66"/>
      <c r="P8" s="66"/>
      <c r="Q8" s="66"/>
      <c r="R8" s="66"/>
      <c r="S8" s="66"/>
      <c r="T8" s="178">
        <f>SUM(H8:S8)</f>
        <v>0</v>
      </c>
    </row>
    <row r="9" spans="1:20" ht="25" customHeight="1" x14ac:dyDescent="0.3">
      <c r="A9" s="67">
        <v>2</v>
      </c>
      <c r="B9" s="212"/>
      <c r="C9" s="54"/>
      <c r="D9" s="55"/>
      <c r="E9" s="59"/>
      <c r="F9" s="216"/>
      <c r="G9" s="216"/>
      <c r="H9" s="59"/>
      <c r="I9" s="59"/>
      <c r="J9" s="59"/>
      <c r="K9" s="59"/>
      <c r="L9" s="59"/>
      <c r="M9" s="59"/>
      <c r="N9" s="59"/>
      <c r="O9" s="59"/>
      <c r="P9" s="59"/>
      <c r="Q9" s="59"/>
      <c r="R9" s="59"/>
      <c r="S9" s="59"/>
      <c r="T9" s="179">
        <f t="shared" ref="T9:T17" si="0">SUM(H9:S9)</f>
        <v>0</v>
      </c>
    </row>
    <row r="10" spans="1:20" ht="25" customHeight="1" x14ac:dyDescent="0.3">
      <c r="A10" s="67">
        <v>3</v>
      </c>
      <c r="B10" s="212"/>
      <c r="C10" s="54"/>
      <c r="D10" s="55"/>
      <c r="E10" s="59"/>
      <c r="F10" s="216"/>
      <c r="G10" s="216"/>
      <c r="H10" s="59"/>
      <c r="I10" s="59"/>
      <c r="J10" s="59"/>
      <c r="K10" s="59"/>
      <c r="L10" s="59"/>
      <c r="M10" s="59"/>
      <c r="N10" s="59"/>
      <c r="O10" s="59"/>
      <c r="P10" s="59"/>
      <c r="Q10" s="59"/>
      <c r="R10" s="59"/>
      <c r="S10" s="59"/>
      <c r="T10" s="179">
        <f t="shared" si="0"/>
        <v>0</v>
      </c>
    </row>
    <row r="11" spans="1:20" ht="25" customHeight="1" x14ac:dyDescent="0.3">
      <c r="A11" s="67">
        <v>4</v>
      </c>
      <c r="B11" s="212"/>
      <c r="C11" s="54"/>
      <c r="D11" s="55"/>
      <c r="E11" s="59"/>
      <c r="F11" s="216"/>
      <c r="G11" s="216"/>
      <c r="H11" s="59"/>
      <c r="I11" s="59"/>
      <c r="J11" s="59"/>
      <c r="K11" s="59"/>
      <c r="L11" s="59"/>
      <c r="M11" s="59"/>
      <c r="N11" s="59"/>
      <c r="O11" s="59"/>
      <c r="P11" s="59"/>
      <c r="Q11" s="59"/>
      <c r="R11" s="59"/>
      <c r="S11" s="59"/>
      <c r="T11" s="179">
        <f t="shared" si="0"/>
        <v>0</v>
      </c>
    </row>
    <row r="12" spans="1:20" ht="25" customHeight="1" x14ac:dyDescent="0.3">
      <c r="A12" s="67">
        <v>5</v>
      </c>
      <c r="B12" s="212"/>
      <c r="C12" s="54"/>
      <c r="D12" s="55"/>
      <c r="E12" s="59"/>
      <c r="F12" s="216"/>
      <c r="G12" s="216"/>
      <c r="H12" s="59"/>
      <c r="I12" s="59"/>
      <c r="J12" s="59"/>
      <c r="K12" s="59"/>
      <c r="L12" s="59"/>
      <c r="M12" s="59"/>
      <c r="N12" s="59"/>
      <c r="O12" s="59"/>
      <c r="P12" s="59"/>
      <c r="Q12" s="59"/>
      <c r="R12" s="59"/>
      <c r="S12" s="59"/>
      <c r="T12" s="179">
        <f t="shared" si="0"/>
        <v>0</v>
      </c>
    </row>
    <row r="13" spans="1:20" ht="25" customHeight="1" x14ac:dyDescent="0.3">
      <c r="A13" s="67">
        <v>6</v>
      </c>
      <c r="B13" s="212"/>
      <c r="C13" s="54"/>
      <c r="D13" s="55"/>
      <c r="E13" s="59"/>
      <c r="F13" s="216"/>
      <c r="G13" s="216"/>
      <c r="H13" s="59"/>
      <c r="I13" s="59"/>
      <c r="J13" s="59"/>
      <c r="K13" s="59"/>
      <c r="L13" s="59"/>
      <c r="M13" s="59"/>
      <c r="N13" s="59"/>
      <c r="O13" s="59"/>
      <c r="P13" s="59"/>
      <c r="Q13" s="59"/>
      <c r="R13" s="59"/>
      <c r="S13" s="59"/>
      <c r="T13" s="179">
        <f t="shared" si="0"/>
        <v>0</v>
      </c>
    </row>
    <row r="14" spans="1:20" ht="25" customHeight="1" x14ac:dyDescent="0.3">
      <c r="A14" s="67">
        <v>7</v>
      </c>
      <c r="B14" s="212"/>
      <c r="C14" s="54"/>
      <c r="D14" s="55"/>
      <c r="E14" s="59"/>
      <c r="F14" s="216"/>
      <c r="G14" s="216"/>
      <c r="H14" s="59"/>
      <c r="I14" s="59"/>
      <c r="J14" s="59"/>
      <c r="K14" s="59"/>
      <c r="L14" s="59"/>
      <c r="M14" s="59"/>
      <c r="N14" s="59"/>
      <c r="O14" s="59"/>
      <c r="P14" s="59"/>
      <c r="Q14" s="59"/>
      <c r="R14" s="59"/>
      <c r="S14" s="59"/>
      <c r="T14" s="179">
        <f t="shared" si="0"/>
        <v>0</v>
      </c>
    </row>
    <row r="15" spans="1:20" ht="25" customHeight="1" x14ac:dyDescent="0.3">
      <c r="A15" s="67">
        <v>8</v>
      </c>
      <c r="B15" s="212"/>
      <c r="C15" s="54"/>
      <c r="D15" s="55"/>
      <c r="E15" s="59"/>
      <c r="F15" s="216"/>
      <c r="G15" s="216"/>
      <c r="H15" s="59"/>
      <c r="I15" s="59"/>
      <c r="J15" s="59"/>
      <c r="K15" s="59"/>
      <c r="L15" s="59"/>
      <c r="M15" s="59"/>
      <c r="N15" s="59"/>
      <c r="O15" s="59"/>
      <c r="P15" s="59"/>
      <c r="Q15" s="59"/>
      <c r="R15" s="59"/>
      <c r="S15" s="59"/>
      <c r="T15" s="179">
        <f t="shared" si="0"/>
        <v>0</v>
      </c>
    </row>
    <row r="16" spans="1:20" ht="25" customHeight="1" x14ac:dyDescent="0.3">
      <c r="A16" s="67">
        <v>9</v>
      </c>
      <c r="B16" s="212"/>
      <c r="C16" s="54"/>
      <c r="D16" s="55"/>
      <c r="E16" s="59"/>
      <c r="F16" s="216"/>
      <c r="G16" s="216"/>
      <c r="H16" s="59"/>
      <c r="I16" s="59"/>
      <c r="J16" s="59"/>
      <c r="K16" s="59"/>
      <c r="L16" s="59"/>
      <c r="M16" s="59"/>
      <c r="N16" s="59"/>
      <c r="O16" s="59"/>
      <c r="P16" s="59"/>
      <c r="Q16" s="59"/>
      <c r="R16" s="59"/>
      <c r="S16" s="59"/>
      <c r="T16" s="179">
        <f t="shared" si="0"/>
        <v>0</v>
      </c>
    </row>
    <row r="17" spans="1:20" ht="25" customHeight="1" thickBot="1" x14ac:dyDescent="0.35">
      <c r="A17" s="68">
        <v>10</v>
      </c>
      <c r="B17" s="213"/>
      <c r="C17" s="69"/>
      <c r="D17" s="70"/>
      <c r="E17" s="71"/>
      <c r="F17" s="217"/>
      <c r="G17" s="217"/>
      <c r="H17" s="71"/>
      <c r="I17" s="71"/>
      <c r="J17" s="71"/>
      <c r="K17" s="71"/>
      <c r="L17" s="71"/>
      <c r="M17" s="71"/>
      <c r="N17" s="71"/>
      <c r="O17" s="71"/>
      <c r="P17" s="71"/>
      <c r="Q17" s="71"/>
      <c r="R17" s="71"/>
      <c r="S17" s="71"/>
      <c r="T17" s="180">
        <f t="shared" si="0"/>
        <v>0</v>
      </c>
    </row>
    <row r="18" spans="1:20" ht="25" customHeight="1" thickBot="1" x14ac:dyDescent="0.35">
      <c r="A18" s="56"/>
      <c r="B18" s="480" t="s">
        <v>175</v>
      </c>
      <c r="C18" s="480"/>
      <c r="D18" s="480"/>
      <c r="E18" s="480"/>
      <c r="F18" s="480"/>
      <c r="G18" s="480"/>
      <c r="H18" s="480"/>
      <c r="I18" s="480"/>
      <c r="J18" s="480"/>
      <c r="K18" s="480"/>
      <c r="L18" s="480"/>
      <c r="M18" s="480"/>
      <c r="N18" s="480"/>
      <c r="O18" s="480"/>
      <c r="P18" s="480"/>
      <c r="Q18" s="480"/>
      <c r="R18" s="480"/>
      <c r="S18" s="481"/>
      <c r="T18" s="181">
        <f>SUM(T8:T17)</f>
        <v>0</v>
      </c>
    </row>
    <row r="19" spans="1:20" ht="31.6" customHeight="1" x14ac:dyDescent="0.3">
      <c r="A19" s="482" t="s">
        <v>169</v>
      </c>
      <c r="B19" s="482"/>
      <c r="C19" s="482"/>
      <c r="D19" s="482"/>
      <c r="E19" s="482"/>
      <c r="F19" s="482"/>
      <c r="G19" s="482"/>
      <c r="H19" s="482"/>
      <c r="I19" s="482"/>
      <c r="J19" s="482"/>
      <c r="K19" s="482"/>
      <c r="L19" s="482"/>
      <c r="M19" s="482"/>
      <c r="N19" s="482"/>
      <c r="O19" s="482"/>
      <c r="P19" s="482"/>
      <c r="Q19" s="482"/>
      <c r="R19" s="482"/>
      <c r="S19" s="482"/>
      <c r="T19" s="482"/>
    </row>
    <row r="20" spans="1:20" x14ac:dyDescent="0.3">
      <c r="A20" s="57"/>
      <c r="B20" s="27"/>
      <c r="C20" s="27"/>
      <c r="D20" s="27"/>
      <c r="E20" s="27"/>
      <c r="F20" s="27"/>
      <c r="G20" s="27"/>
      <c r="H20" s="60"/>
      <c r="I20" s="60"/>
      <c r="J20" s="60"/>
      <c r="K20" s="60"/>
      <c r="L20" s="60"/>
      <c r="M20" s="60"/>
      <c r="N20" s="60"/>
      <c r="O20" s="60"/>
      <c r="P20" s="60"/>
      <c r="Q20" s="60"/>
      <c r="R20" s="60"/>
      <c r="S20" s="60"/>
      <c r="T20" s="60"/>
    </row>
    <row r="21" spans="1:20" ht="19.05" x14ac:dyDescent="0.35">
      <c r="A21" s="58" t="s">
        <v>176</v>
      </c>
      <c r="B21" s="314" t="s">
        <v>46</v>
      </c>
      <c r="C21" s="308">
        <f ca="1">imzatirihi</f>
        <v>45653</v>
      </c>
      <c r="D21" s="314" t="s">
        <v>48</v>
      </c>
      <c r="E21" s="309" t="str">
        <f>IF(kurulusyetkilisi&gt;0,kurulusyetkilisi,"")</f>
        <v/>
      </c>
      <c r="G21" s="63"/>
      <c r="N21" s="62"/>
      <c r="O21" s="51"/>
      <c r="P21" s="62"/>
      <c r="Q21" s="62"/>
      <c r="R21" s="62"/>
      <c r="S21" s="62"/>
      <c r="T21" s="62"/>
    </row>
    <row r="22" spans="1:20" ht="19.05" x14ac:dyDescent="0.35">
      <c r="A22" s="27"/>
      <c r="B22" s="311"/>
      <c r="C22" s="311"/>
      <c r="D22" s="314" t="s">
        <v>49</v>
      </c>
      <c r="E22" s="313"/>
      <c r="G22" s="27"/>
      <c r="H22" s="60"/>
      <c r="I22" s="60"/>
      <c r="J22" s="60"/>
      <c r="K22" s="60"/>
      <c r="L22" s="60"/>
      <c r="M22" s="60"/>
      <c r="N22" s="60"/>
      <c r="O22" s="60"/>
      <c r="P22" s="60"/>
      <c r="Q22" s="60"/>
      <c r="R22" s="60"/>
      <c r="S22" s="60"/>
      <c r="T22" s="60"/>
    </row>
  </sheetData>
  <sheetProtection algorithmName="SHA-512" hashValue="nJV0rEMrwvSGYDLEBxMUiVfZs/mLgtOqvYymcX1DSJoT14h/UeTbryXIRBtRIjZeChXDNiWBLRAdk0I0lW3ReA==" saltValue="ZpL0oO6EiOdQRZ5m1k6lCQ==" spinCount="100000" sheet="1" objects="1" scenarios="1"/>
  <mergeCells count="18">
    <mergeCell ref="B18:S18"/>
    <mergeCell ref="A19:T19"/>
    <mergeCell ref="A4:B4"/>
    <mergeCell ref="A5:B5"/>
    <mergeCell ref="A6:A7"/>
    <mergeCell ref="B6:B7"/>
    <mergeCell ref="C6:C7"/>
    <mergeCell ref="D6:D7"/>
    <mergeCell ref="E6:E7"/>
    <mergeCell ref="C4:T4"/>
    <mergeCell ref="C5:T5"/>
    <mergeCell ref="H6:S6"/>
    <mergeCell ref="A1:T1"/>
    <mergeCell ref="A2:T2"/>
    <mergeCell ref="A3:T3"/>
    <mergeCell ref="F6:F7"/>
    <mergeCell ref="G6:G7"/>
    <mergeCell ref="T6:T7"/>
  </mergeCells>
  <pageMargins left="0.70866141732283472" right="0.70866141732283472" top="0.74803149606299213" bottom="0.74803149606299213" header="0.31496062992125984" footer="0.31496062992125984"/>
  <pageSetup paperSize="9" scale="36" orientation="landscape" r:id="rId1"/>
  <ignoredErrors>
    <ignoredError sqref="T8"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1"/>
  <dimension ref="A1:G19"/>
  <sheetViews>
    <sheetView zoomScale="80" zoomScaleNormal="80" workbookViewId="0">
      <selection sqref="A1:G1"/>
    </sheetView>
  </sheetViews>
  <sheetFormatPr defaultColWidth="9.125" defaultRowHeight="30.75" customHeight="1" x14ac:dyDescent="0.3"/>
  <cols>
    <col min="1" max="1" width="16.375" style="110" customWidth="1"/>
    <col min="2" max="4" width="9.125" style="110"/>
    <col min="5" max="5" width="14.625" style="110" customWidth="1"/>
    <col min="6" max="6" width="24.625" style="110" customWidth="1"/>
    <col min="7" max="7" width="19.125" style="110" customWidth="1"/>
    <col min="8" max="16384" width="9.125" style="110"/>
  </cols>
  <sheetData>
    <row r="1" spans="1:7" s="109" customFormat="1" ht="30.75" customHeight="1" x14ac:dyDescent="0.3">
      <c r="A1" s="489" t="s">
        <v>116</v>
      </c>
      <c r="B1" s="489"/>
      <c r="C1" s="489"/>
      <c r="D1" s="489"/>
      <c r="E1" s="489"/>
      <c r="F1" s="489"/>
      <c r="G1" s="489"/>
    </row>
    <row r="2" spans="1:7" s="109" customFormat="1" ht="30.75" customHeight="1" x14ac:dyDescent="0.3">
      <c r="A2" s="490" t="str">
        <f>IF(Yil&gt;0,CONCATENATE(Yil," yılına aittir."),"")</f>
        <v/>
      </c>
      <c r="B2" s="490"/>
      <c r="C2" s="490"/>
      <c r="D2" s="490"/>
      <c r="E2" s="490"/>
      <c r="F2" s="490"/>
      <c r="G2" s="490"/>
    </row>
    <row r="3" spans="1:7" s="109" customFormat="1" ht="30.75" customHeight="1" thickBot="1" x14ac:dyDescent="0.35">
      <c r="A3" s="491" t="s">
        <v>117</v>
      </c>
      <c r="B3" s="491"/>
      <c r="C3" s="491"/>
      <c r="D3" s="491"/>
      <c r="E3" s="491"/>
      <c r="F3" s="491"/>
      <c r="G3" s="491"/>
    </row>
    <row r="4" spans="1:7" s="109" customFormat="1" ht="30.75" customHeight="1" thickBot="1" x14ac:dyDescent="0.35">
      <c r="A4" s="227" t="s">
        <v>1</v>
      </c>
      <c r="B4" s="492" t="str">
        <f>IF(ProjeNo&gt;0,ProjeNo,"")</f>
        <v/>
      </c>
      <c r="C4" s="492"/>
      <c r="D4" s="492"/>
      <c r="E4" s="492"/>
      <c r="F4" s="492"/>
      <c r="G4" s="492"/>
    </row>
    <row r="5" spans="1:7" s="109" customFormat="1" ht="30.75" customHeight="1" thickBot="1" x14ac:dyDescent="0.35">
      <c r="A5" s="227" t="s">
        <v>12</v>
      </c>
      <c r="B5" s="492" t="str">
        <f>IF(ProjeAdi&gt;0,ProjeAdi,"")</f>
        <v/>
      </c>
      <c r="C5" s="492"/>
      <c r="D5" s="492"/>
      <c r="E5" s="492"/>
      <c r="F5" s="492"/>
      <c r="G5" s="492"/>
    </row>
    <row r="6" spans="1:7" ht="30.75" customHeight="1" thickBot="1" x14ac:dyDescent="0.35">
      <c r="A6" s="493" t="s">
        <v>118</v>
      </c>
      <c r="B6" s="493"/>
      <c r="C6" s="493"/>
      <c r="D6" s="493"/>
      <c r="E6" s="493"/>
      <c r="F6" s="493" t="s">
        <v>119</v>
      </c>
      <c r="G6" s="493"/>
    </row>
    <row r="7" spans="1:7" ht="30.75" customHeight="1" thickBot="1" x14ac:dyDescent="0.35">
      <c r="A7" s="494" t="s">
        <v>120</v>
      </c>
      <c r="B7" s="494"/>
      <c r="C7" s="494"/>
      <c r="D7" s="494"/>
      <c r="E7" s="494"/>
      <c r="F7" s="495">
        <f>'G011'!I392</f>
        <v>0</v>
      </c>
      <c r="G7" s="495"/>
    </row>
    <row r="8" spans="1:7" ht="30.75" customHeight="1" thickBot="1" x14ac:dyDescent="0.35">
      <c r="A8" s="498"/>
      <c r="B8" s="498"/>
      <c r="C8" s="498"/>
      <c r="D8" s="498"/>
      <c r="E8" s="498"/>
      <c r="F8" s="226" t="s">
        <v>102</v>
      </c>
      <c r="G8" s="226" t="s">
        <v>105</v>
      </c>
    </row>
    <row r="9" spans="1:7" ht="30.75" customHeight="1" thickBot="1" x14ac:dyDescent="0.35">
      <c r="A9" s="494" t="s">
        <v>121</v>
      </c>
      <c r="B9" s="494"/>
      <c r="C9" s="494"/>
      <c r="D9" s="494"/>
      <c r="E9" s="494"/>
      <c r="F9" s="225">
        <f>'G012'!K796</f>
        <v>0</v>
      </c>
      <c r="G9" s="225">
        <f>'G012'!L796</f>
        <v>0</v>
      </c>
    </row>
    <row r="10" spans="1:7" ht="30.75" customHeight="1" thickBot="1" x14ac:dyDescent="0.35">
      <c r="A10" s="494" t="s">
        <v>122</v>
      </c>
      <c r="B10" s="494"/>
      <c r="C10" s="494"/>
      <c r="D10" s="494"/>
      <c r="E10" s="494"/>
      <c r="F10" s="225">
        <f>'G013'!H60</f>
        <v>0</v>
      </c>
      <c r="G10" s="225">
        <f>'G013'!I60</f>
        <v>0</v>
      </c>
    </row>
    <row r="11" spans="1:7" ht="30.75" customHeight="1" thickBot="1" x14ac:dyDescent="0.35">
      <c r="A11" s="499" t="s">
        <v>125</v>
      </c>
      <c r="B11" s="499"/>
      <c r="C11" s="499"/>
      <c r="D11" s="499"/>
      <c r="E11" s="276" t="s">
        <v>123</v>
      </c>
      <c r="F11" s="225">
        <f>G015A!J290</f>
        <v>0</v>
      </c>
      <c r="G11" s="225">
        <f>G015A!K290</f>
        <v>0</v>
      </c>
    </row>
    <row r="12" spans="1:7" ht="30.75" customHeight="1" thickBot="1" x14ac:dyDescent="0.35">
      <c r="A12" s="499"/>
      <c r="B12" s="499"/>
      <c r="C12" s="499"/>
      <c r="D12" s="499"/>
      <c r="E12" s="276" t="s">
        <v>124</v>
      </c>
      <c r="F12" s="225">
        <f>G015B!J290</f>
        <v>0</v>
      </c>
      <c r="G12" s="225">
        <f>G015B!K290</f>
        <v>0</v>
      </c>
    </row>
    <row r="13" spans="1:7" ht="30.75" customHeight="1" thickBot="1" x14ac:dyDescent="0.35">
      <c r="A13" s="499" t="s">
        <v>179</v>
      </c>
      <c r="B13" s="499"/>
      <c r="C13" s="499"/>
      <c r="D13" s="499"/>
      <c r="E13" s="499"/>
      <c r="F13" s="496">
        <f>'G018'!T18</f>
        <v>0</v>
      </c>
      <c r="G13" s="496"/>
    </row>
    <row r="14" spans="1:7" ht="30.75" customHeight="1" thickBot="1" x14ac:dyDescent="0.35">
      <c r="A14" s="497" t="s">
        <v>184</v>
      </c>
      <c r="B14" s="497"/>
      <c r="C14" s="497"/>
      <c r="D14" s="497"/>
      <c r="E14" s="497"/>
      <c r="F14" s="495">
        <f>SUM(F7:F13)</f>
        <v>0</v>
      </c>
      <c r="G14" s="495"/>
    </row>
    <row r="15" spans="1:7" ht="30.75" customHeight="1" thickBot="1" x14ac:dyDescent="0.35">
      <c r="A15" s="497" t="s">
        <v>183</v>
      </c>
      <c r="B15" s="497"/>
      <c r="C15" s="497"/>
      <c r="D15" s="497"/>
      <c r="E15" s="497"/>
      <c r="F15" s="495">
        <f>F7+G9+G10+G11+G12+F13</f>
        <v>0</v>
      </c>
      <c r="G15" s="495"/>
    </row>
    <row r="18" spans="1:7" ht="30.75" customHeight="1" x14ac:dyDescent="0.3">
      <c r="A18" s="315" t="s">
        <v>46</v>
      </c>
      <c r="B18" s="316"/>
      <c r="C18" s="317" t="s">
        <v>48</v>
      </c>
      <c r="D18" s="318" t="str">
        <f>IF(kurulusyetkilisi&gt;0,kurulusyetkilisi,"")</f>
        <v/>
      </c>
      <c r="E18" s="319"/>
      <c r="F18" s="316"/>
      <c r="G18" s="316"/>
    </row>
    <row r="19" spans="1:7" ht="30.75" customHeight="1" x14ac:dyDescent="0.3">
      <c r="A19" s="320">
        <f ca="1">imzatirihi</f>
        <v>45653</v>
      </c>
      <c r="B19" s="316"/>
      <c r="C19" s="317" t="s">
        <v>49</v>
      </c>
      <c r="D19" s="319"/>
      <c r="E19" s="319"/>
      <c r="F19" s="316"/>
      <c r="G19" s="316"/>
    </row>
  </sheetData>
  <sheetProtection algorithmName="SHA-512" hashValue="9LveDpF2Woqj41GRRjdpEdjX9TVbGFNTSkz3D3uYeHF2nwDxRIC8/celx1SXyFQs3iD3Yjnl3kFooyISc0Jx5g==" saltValue="DYS7OQxssNYTFq9Wc1psfA==" spinCount="100000" sheet="1" objects="1" scenarios="1"/>
  <mergeCells count="19">
    <mergeCell ref="F13:G13"/>
    <mergeCell ref="A15:E15"/>
    <mergeCell ref="F14:G14"/>
    <mergeCell ref="F15:G15"/>
    <mergeCell ref="A8:E8"/>
    <mergeCell ref="A11:D12"/>
    <mergeCell ref="A13:E13"/>
    <mergeCell ref="A14:E14"/>
    <mergeCell ref="A10:E10"/>
    <mergeCell ref="A6:E6"/>
    <mergeCell ref="A7:E7"/>
    <mergeCell ref="A9:E9"/>
    <mergeCell ref="F6:G6"/>
    <mergeCell ref="F7:G7"/>
    <mergeCell ref="A1:G1"/>
    <mergeCell ref="A2:G2"/>
    <mergeCell ref="A3:G3"/>
    <mergeCell ref="B4:G4"/>
    <mergeCell ref="B5:G5"/>
  </mergeCell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4"/>
  <dimension ref="A1:I10"/>
  <sheetViews>
    <sheetView zoomScale="80" zoomScaleNormal="80" workbookViewId="0">
      <selection activeCell="A9" sqref="A9"/>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80.150000000000006" customHeight="1" x14ac:dyDescent="0.45">
      <c r="A1" s="219" t="s">
        <v>189</v>
      </c>
      <c r="C1" s="363" t="s">
        <v>36</v>
      </c>
      <c r="D1" s="363"/>
      <c r="E1" s="363"/>
      <c r="F1" s="363"/>
      <c r="G1" s="363"/>
      <c r="H1" s="363"/>
      <c r="I1" s="363"/>
    </row>
    <row r="2" spans="1:9" ht="100.05" customHeight="1" x14ac:dyDescent="0.25">
      <c r="A2" s="364" t="s">
        <v>190</v>
      </c>
      <c r="C2" s="363"/>
      <c r="D2" s="363"/>
      <c r="E2" s="363"/>
      <c r="F2" s="363"/>
      <c r="G2" s="363"/>
      <c r="H2" s="363"/>
      <c r="I2" s="363"/>
    </row>
    <row r="3" spans="1:9" ht="100.05" customHeight="1" x14ac:dyDescent="0.25">
      <c r="A3" s="364"/>
    </row>
    <row r="4" spans="1:9" ht="100.05" customHeight="1" x14ac:dyDescent="0.25">
      <c r="A4" s="364"/>
    </row>
    <row r="5" spans="1:9" ht="100.05" customHeight="1" x14ac:dyDescent="0.25">
      <c r="A5" s="364"/>
    </row>
    <row r="6" spans="1:9" ht="100.05" customHeight="1" x14ac:dyDescent="0.25">
      <c r="A6" s="364"/>
    </row>
    <row r="7" spans="1:9" ht="100.05" customHeight="1" x14ac:dyDescent="0.25">
      <c r="A7" s="364"/>
    </row>
    <row r="8" spans="1:9" ht="21.1" x14ac:dyDescent="0.35">
      <c r="A8" s="298" t="str">
        <f>IF(kurulusyetkilisi&gt;0,kurulusyetkilisi,"")</f>
        <v/>
      </c>
    </row>
    <row r="9" spans="1:9" ht="21.1" x14ac:dyDescent="0.35">
      <c r="A9" s="299">
        <f ca="1">imzatirihi</f>
        <v>45653</v>
      </c>
    </row>
    <row r="10" spans="1:9" ht="21.1" x14ac:dyDescent="0.35">
      <c r="A10" s="298" t="s">
        <v>197</v>
      </c>
    </row>
  </sheetData>
  <sheetProtection algorithmName="SHA-512" hashValue="f1xrd7URKymC93nJAEcabTpPsXfMuoRIWRZzouIgOvXO6DQH/Tgt2ZQNcHHTkztYCz9mN2vVPHZCBWR4JpdJGQ==" saltValue="oXmt2fVtMB/1pbUJoJobZA==" spinCount="100000" sheet="1" objects="1" scenarios="1"/>
  <mergeCells count="2">
    <mergeCell ref="C1:I2"/>
    <mergeCell ref="A2:A7"/>
  </mergeCells>
  <pageMargins left="0.7" right="0.7" top="0.75" bottom="0.75" header="0.3" footer="0.3"/>
  <pageSetup paperSize="9" scale="9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5"/>
  <dimension ref="A1:Z96"/>
  <sheetViews>
    <sheetView topLeftCell="A4" zoomScale="80" zoomScaleNormal="80" zoomScaleSheetLayoutView="7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IF(Yil&gt;0,"OCAK","")</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R27" si="6">IF(ISERROR(ROUNDUP(MIN(N9,P9),0)),0,ROUNDUP(MIN(N9,P9),0))</f>
        <v>0</v>
      </c>
      <c r="S9" s="120">
        <f t="shared" ref="S9:S27" si="7">IF(ISERROR(ROUNDUP(MIN(O9,Q9),0)),0,ROUNDUP(MIN(O9,Q9),0))</f>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7"/>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7"/>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7"/>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7"/>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7"/>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7"/>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7"/>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7"/>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7"/>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7"/>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7"/>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7"/>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7"/>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7"/>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7"/>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7"/>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7"/>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7"/>
        <v>0</v>
      </c>
      <c r="T27" s="27">
        <v>1</v>
      </c>
    </row>
    <row r="28" spans="1:20" ht="29.25" customHeight="1" thickBot="1" x14ac:dyDescent="0.35">
      <c r="A28" s="368" t="s">
        <v>51</v>
      </c>
      <c r="B28" s="369"/>
      <c r="C28" s="248" t="str">
        <f>IF(SUM(C8:C27)&gt;0,SUM(C8:C27),"")</f>
        <v/>
      </c>
      <c r="D28" s="251" t="str">
        <f t="shared" ref="D28:J28" si="8">IF(SUM(D8:D27)&gt;0,SUM(D8:D27),"")</f>
        <v/>
      </c>
      <c r="E28" s="251" t="str">
        <f t="shared" si="8"/>
        <v/>
      </c>
      <c r="F28" s="251" t="str">
        <f t="shared" si="8"/>
        <v/>
      </c>
      <c r="G28" s="251" t="str">
        <f t="shared" si="8"/>
        <v/>
      </c>
      <c r="H28" s="251" t="str">
        <f t="shared" si="8"/>
        <v/>
      </c>
      <c r="I28" s="251" t="str">
        <f t="shared" si="8"/>
        <v/>
      </c>
      <c r="J28" s="251" t="str">
        <f t="shared" si="8"/>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IF(Yil&gt;0,"OCAK","")</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9">IF(OR(E40&gt;R40,F40&gt;S40),"Toplam maliyetin hesaplanabilmesi için SGK işveren payı ve işsizlik sigortası işveren payının tavan değerleri aşmaması gerekmektedir.","")</f>
        <v/>
      </c>
      <c r="M40" s="119">
        <f>'Proje ve Personel Bilgileri'!E34</f>
        <v>0</v>
      </c>
      <c r="N40" s="120">
        <f t="shared" ref="N40:N59" si="10">IFERROR(IF(M40="EVET",VLOOKUP(VALUE(Yil&amp;1),SGKTAVAN,2,0)*0.2475,VLOOKUP(VALUE(Yil&amp;1),SGKTAVAN,2,0)*0.2075),0)</f>
        <v>0</v>
      </c>
      <c r="O40" s="120">
        <f t="shared" ref="O40:O59" si="11">IFERROR(IF(M40="EVET",0,VLOOKUP(VALUE(Yil&amp;1),SGKTAVAN,2,0)*0.02),0)</f>
        <v>0</v>
      </c>
      <c r="P40" s="120">
        <f t="shared" ref="P40:P59" si="12">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3">IF(B41&lt;&gt;"",IF(OR(E41&gt;R41,F41&gt;S41),0,D41+E41+F41-G41-H41-I41-J41),"")</f>
        <v/>
      </c>
      <c r="L41" s="185" t="str">
        <f t="shared" si="9"/>
        <v/>
      </c>
      <c r="M41" s="119">
        <f>'Proje ve Personel Bilgileri'!E35</f>
        <v>0</v>
      </c>
      <c r="N41" s="120">
        <f t="shared" si="10"/>
        <v>0</v>
      </c>
      <c r="O41" s="120">
        <f t="shared" si="11"/>
        <v>0</v>
      </c>
      <c r="P41" s="120">
        <f t="shared" si="12"/>
        <v>0</v>
      </c>
      <c r="Q41" s="120">
        <f t="shared" ref="Q41:Q59" si="14">IF(M41="EVET",0,(D41)*0.02)</f>
        <v>0</v>
      </c>
      <c r="R41" s="120">
        <f t="shared" ref="R41:R59" si="15">IF(ISERROR(ROUNDUP(MIN(N41,P41),0)),0,ROUNDUP(MIN(N41,P41),0))</f>
        <v>0</v>
      </c>
      <c r="S41" s="120">
        <f t="shared" ref="S41:S59" si="16">IF(ISERROR(ROUNDUP(MIN(O41,Q41),0)),0,ROUNDUP(MIN(O41,Q41),0))</f>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3"/>
        <v/>
      </c>
      <c r="L42" s="185" t="str">
        <f t="shared" si="9"/>
        <v/>
      </c>
      <c r="M42" s="119">
        <f>'Proje ve Personel Bilgileri'!E36</f>
        <v>0</v>
      </c>
      <c r="N42" s="120">
        <f t="shared" si="10"/>
        <v>0</v>
      </c>
      <c r="O42" s="120">
        <f t="shared" si="11"/>
        <v>0</v>
      </c>
      <c r="P42" s="120">
        <f t="shared" si="12"/>
        <v>0</v>
      </c>
      <c r="Q42" s="120">
        <f t="shared" si="14"/>
        <v>0</v>
      </c>
      <c r="R42" s="120">
        <f t="shared" si="15"/>
        <v>0</v>
      </c>
      <c r="S42" s="120">
        <f t="shared" si="16"/>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3"/>
        <v/>
      </c>
      <c r="L43" s="185" t="str">
        <f t="shared" si="9"/>
        <v/>
      </c>
      <c r="M43" s="119">
        <f>'Proje ve Personel Bilgileri'!E37</f>
        <v>0</v>
      </c>
      <c r="N43" s="120">
        <f t="shared" si="10"/>
        <v>0</v>
      </c>
      <c r="O43" s="120">
        <f t="shared" si="11"/>
        <v>0</v>
      </c>
      <c r="P43" s="120">
        <f t="shared" si="12"/>
        <v>0</v>
      </c>
      <c r="Q43" s="120">
        <f t="shared" si="14"/>
        <v>0</v>
      </c>
      <c r="R43" s="120">
        <f t="shared" si="15"/>
        <v>0</v>
      </c>
      <c r="S43" s="120">
        <f t="shared" si="16"/>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3"/>
        <v/>
      </c>
      <c r="L44" s="185" t="str">
        <f t="shared" si="9"/>
        <v/>
      </c>
      <c r="M44" s="119">
        <f>'Proje ve Personel Bilgileri'!E38</f>
        <v>0</v>
      </c>
      <c r="N44" s="120">
        <f t="shared" si="10"/>
        <v>0</v>
      </c>
      <c r="O44" s="120">
        <f t="shared" si="11"/>
        <v>0</v>
      </c>
      <c r="P44" s="120">
        <f t="shared" si="12"/>
        <v>0</v>
      </c>
      <c r="Q44" s="120">
        <f t="shared" si="14"/>
        <v>0</v>
      </c>
      <c r="R44" s="120">
        <f t="shared" si="15"/>
        <v>0</v>
      </c>
      <c r="S44" s="120">
        <f t="shared" si="16"/>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3"/>
        <v/>
      </c>
      <c r="L45" s="185" t="str">
        <f t="shared" si="9"/>
        <v/>
      </c>
      <c r="M45" s="119">
        <f>'Proje ve Personel Bilgileri'!E39</f>
        <v>0</v>
      </c>
      <c r="N45" s="120">
        <f t="shared" si="10"/>
        <v>0</v>
      </c>
      <c r="O45" s="120">
        <f t="shared" si="11"/>
        <v>0</v>
      </c>
      <c r="P45" s="120">
        <f t="shared" si="12"/>
        <v>0</v>
      </c>
      <c r="Q45" s="120">
        <f t="shared" si="14"/>
        <v>0</v>
      </c>
      <c r="R45" s="120">
        <f t="shared" si="15"/>
        <v>0</v>
      </c>
      <c r="S45" s="120">
        <f t="shared" si="16"/>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3"/>
        <v/>
      </c>
      <c r="L46" s="185" t="str">
        <f t="shared" si="9"/>
        <v/>
      </c>
      <c r="M46" s="119">
        <f>'Proje ve Personel Bilgileri'!E40</f>
        <v>0</v>
      </c>
      <c r="N46" s="120">
        <f t="shared" si="10"/>
        <v>0</v>
      </c>
      <c r="O46" s="120">
        <f t="shared" si="11"/>
        <v>0</v>
      </c>
      <c r="P46" s="120">
        <f t="shared" si="12"/>
        <v>0</v>
      </c>
      <c r="Q46" s="120">
        <f t="shared" si="14"/>
        <v>0</v>
      </c>
      <c r="R46" s="120">
        <f t="shared" si="15"/>
        <v>0</v>
      </c>
      <c r="S46" s="120">
        <f t="shared" si="16"/>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3"/>
        <v/>
      </c>
      <c r="L47" s="185" t="str">
        <f t="shared" si="9"/>
        <v/>
      </c>
      <c r="M47" s="119">
        <f>'Proje ve Personel Bilgileri'!E41</f>
        <v>0</v>
      </c>
      <c r="N47" s="120">
        <f t="shared" si="10"/>
        <v>0</v>
      </c>
      <c r="O47" s="120">
        <f t="shared" si="11"/>
        <v>0</v>
      </c>
      <c r="P47" s="120">
        <f t="shared" si="12"/>
        <v>0</v>
      </c>
      <c r="Q47" s="120">
        <f t="shared" si="14"/>
        <v>0</v>
      </c>
      <c r="R47" s="120">
        <f t="shared" si="15"/>
        <v>0</v>
      </c>
      <c r="S47" s="120">
        <f t="shared" si="16"/>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3"/>
        <v/>
      </c>
      <c r="L48" s="185" t="str">
        <f t="shared" si="9"/>
        <v/>
      </c>
      <c r="M48" s="119">
        <f>'Proje ve Personel Bilgileri'!E42</f>
        <v>0</v>
      </c>
      <c r="N48" s="120">
        <f t="shared" si="10"/>
        <v>0</v>
      </c>
      <c r="O48" s="120">
        <f t="shared" si="11"/>
        <v>0</v>
      </c>
      <c r="P48" s="120">
        <f t="shared" si="12"/>
        <v>0</v>
      </c>
      <c r="Q48" s="120">
        <f t="shared" si="14"/>
        <v>0</v>
      </c>
      <c r="R48" s="120">
        <f t="shared" si="15"/>
        <v>0</v>
      </c>
      <c r="S48" s="120">
        <f t="shared" si="16"/>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3"/>
        <v/>
      </c>
      <c r="L49" s="185" t="str">
        <f t="shared" si="9"/>
        <v/>
      </c>
      <c r="M49" s="119">
        <f>'Proje ve Personel Bilgileri'!E43</f>
        <v>0</v>
      </c>
      <c r="N49" s="120">
        <f t="shared" si="10"/>
        <v>0</v>
      </c>
      <c r="O49" s="120">
        <f t="shared" si="11"/>
        <v>0</v>
      </c>
      <c r="P49" s="120">
        <f t="shared" si="12"/>
        <v>0</v>
      </c>
      <c r="Q49" s="120">
        <f t="shared" si="14"/>
        <v>0</v>
      </c>
      <c r="R49" s="120">
        <f t="shared" si="15"/>
        <v>0</v>
      </c>
      <c r="S49" s="120">
        <f t="shared" si="16"/>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3"/>
        <v/>
      </c>
      <c r="L50" s="185" t="str">
        <f t="shared" si="9"/>
        <v/>
      </c>
      <c r="M50" s="119">
        <f>'Proje ve Personel Bilgileri'!E44</f>
        <v>0</v>
      </c>
      <c r="N50" s="120">
        <f t="shared" si="10"/>
        <v>0</v>
      </c>
      <c r="O50" s="120">
        <f t="shared" si="11"/>
        <v>0</v>
      </c>
      <c r="P50" s="120">
        <f t="shared" si="12"/>
        <v>0</v>
      </c>
      <c r="Q50" s="120">
        <f t="shared" si="14"/>
        <v>0</v>
      </c>
      <c r="R50" s="120">
        <f t="shared" si="15"/>
        <v>0</v>
      </c>
      <c r="S50" s="120">
        <f t="shared" si="16"/>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3"/>
        <v/>
      </c>
      <c r="L51" s="185" t="str">
        <f t="shared" si="9"/>
        <v/>
      </c>
      <c r="M51" s="119">
        <f>'Proje ve Personel Bilgileri'!E45</f>
        <v>0</v>
      </c>
      <c r="N51" s="120">
        <f t="shared" si="10"/>
        <v>0</v>
      </c>
      <c r="O51" s="120">
        <f t="shared" si="11"/>
        <v>0</v>
      </c>
      <c r="P51" s="120">
        <f t="shared" si="12"/>
        <v>0</v>
      </c>
      <c r="Q51" s="120">
        <f t="shared" si="14"/>
        <v>0</v>
      </c>
      <c r="R51" s="120">
        <f t="shared" si="15"/>
        <v>0</v>
      </c>
      <c r="S51" s="120">
        <f t="shared" si="16"/>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3"/>
        <v/>
      </c>
      <c r="L52" s="185" t="str">
        <f t="shared" si="9"/>
        <v/>
      </c>
      <c r="M52" s="119">
        <f>'Proje ve Personel Bilgileri'!E46</f>
        <v>0</v>
      </c>
      <c r="N52" s="120">
        <f t="shared" si="10"/>
        <v>0</v>
      </c>
      <c r="O52" s="120">
        <f t="shared" si="11"/>
        <v>0</v>
      </c>
      <c r="P52" s="120">
        <f t="shared" si="12"/>
        <v>0</v>
      </c>
      <c r="Q52" s="120">
        <f t="shared" si="14"/>
        <v>0</v>
      </c>
      <c r="R52" s="120">
        <f t="shared" si="15"/>
        <v>0</v>
      </c>
      <c r="S52" s="120">
        <f t="shared" si="16"/>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3"/>
        <v/>
      </c>
      <c r="L53" s="185" t="str">
        <f t="shared" si="9"/>
        <v/>
      </c>
      <c r="M53" s="119">
        <f>'Proje ve Personel Bilgileri'!E47</f>
        <v>0</v>
      </c>
      <c r="N53" s="120">
        <f t="shared" si="10"/>
        <v>0</v>
      </c>
      <c r="O53" s="120">
        <f t="shared" si="11"/>
        <v>0</v>
      </c>
      <c r="P53" s="120">
        <f t="shared" si="12"/>
        <v>0</v>
      </c>
      <c r="Q53" s="120">
        <f t="shared" si="14"/>
        <v>0</v>
      </c>
      <c r="R53" s="120">
        <f t="shared" si="15"/>
        <v>0</v>
      </c>
      <c r="S53" s="120">
        <f t="shared" si="16"/>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3"/>
        <v/>
      </c>
      <c r="L54" s="185" t="str">
        <f t="shared" si="9"/>
        <v/>
      </c>
      <c r="M54" s="119">
        <f>'Proje ve Personel Bilgileri'!E48</f>
        <v>0</v>
      </c>
      <c r="N54" s="120">
        <f t="shared" si="10"/>
        <v>0</v>
      </c>
      <c r="O54" s="120">
        <f t="shared" si="11"/>
        <v>0</v>
      </c>
      <c r="P54" s="120">
        <f t="shared" si="12"/>
        <v>0</v>
      </c>
      <c r="Q54" s="120">
        <f t="shared" si="14"/>
        <v>0</v>
      </c>
      <c r="R54" s="120">
        <f t="shared" si="15"/>
        <v>0</v>
      </c>
      <c r="S54" s="120">
        <f t="shared" si="16"/>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3"/>
        <v/>
      </c>
      <c r="L55" s="185" t="str">
        <f t="shared" si="9"/>
        <v/>
      </c>
      <c r="M55" s="119">
        <f>'Proje ve Personel Bilgileri'!E49</f>
        <v>0</v>
      </c>
      <c r="N55" s="120">
        <f t="shared" si="10"/>
        <v>0</v>
      </c>
      <c r="O55" s="120">
        <f t="shared" si="11"/>
        <v>0</v>
      </c>
      <c r="P55" s="120">
        <f t="shared" si="12"/>
        <v>0</v>
      </c>
      <c r="Q55" s="120">
        <f t="shared" si="14"/>
        <v>0</v>
      </c>
      <c r="R55" s="120">
        <f t="shared" si="15"/>
        <v>0</v>
      </c>
      <c r="S55" s="120">
        <f t="shared" si="16"/>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3"/>
        <v/>
      </c>
      <c r="L56" s="185" t="str">
        <f t="shared" si="9"/>
        <v/>
      </c>
      <c r="M56" s="119">
        <f>'Proje ve Personel Bilgileri'!E50</f>
        <v>0</v>
      </c>
      <c r="N56" s="120">
        <f t="shared" si="10"/>
        <v>0</v>
      </c>
      <c r="O56" s="120">
        <f t="shared" si="11"/>
        <v>0</v>
      </c>
      <c r="P56" s="120">
        <f t="shared" si="12"/>
        <v>0</v>
      </c>
      <c r="Q56" s="120">
        <f t="shared" si="14"/>
        <v>0</v>
      </c>
      <c r="R56" s="120">
        <f t="shared" si="15"/>
        <v>0</v>
      </c>
      <c r="S56" s="120">
        <f t="shared" si="16"/>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3"/>
        <v/>
      </c>
      <c r="L57" s="185" t="str">
        <f t="shared" si="9"/>
        <v/>
      </c>
      <c r="M57" s="119">
        <f>'Proje ve Personel Bilgileri'!E51</f>
        <v>0</v>
      </c>
      <c r="N57" s="120">
        <f t="shared" si="10"/>
        <v>0</v>
      </c>
      <c r="O57" s="120">
        <f t="shared" si="11"/>
        <v>0</v>
      </c>
      <c r="P57" s="120">
        <f t="shared" si="12"/>
        <v>0</v>
      </c>
      <c r="Q57" s="120">
        <f t="shared" si="14"/>
        <v>0</v>
      </c>
      <c r="R57" s="120">
        <f t="shared" si="15"/>
        <v>0</v>
      </c>
      <c r="S57" s="120">
        <f t="shared" si="16"/>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3"/>
        <v/>
      </c>
      <c r="L58" s="185" t="str">
        <f t="shared" si="9"/>
        <v/>
      </c>
      <c r="M58" s="119">
        <f>'Proje ve Personel Bilgileri'!E52</f>
        <v>0</v>
      </c>
      <c r="N58" s="120">
        <f t="shared" si="10"/>
        <v>0</v>
      </c>
      <c r="O58" s="120">
        <f t="shared" si="11"/>
        <v>0</v>
      </c>
      <c r="P58" s="120">
        <f t="shared" si="12"/>
        <v>0</v>
      </c>
      <c r="Q58" s="120">
        <f t="shared" si="14"/>
        <v>0</v>
      </c>
      <c r="R58" s="120">
        <f t="shared" si="15"/>
        <v>0</v>
      </c>
      <c r="S58" s="120">
        <f t="shared" si="16"/>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3"/>
        <v/>
      </c>
      <c r="L59" s="185" t="str">
        <f t="shared" si="9"/>
        <v/>
      </c>
      <c r="M59" s="119">
        <f>'Proje ve Personel Bilgileri'!E53</f>
        <v>0</v>
      </c>
      <c r="N59" s="120">
        <f t="shared" si="10"/>
        <v>0</v>
      </c>
      <c r="O59" s="120">
        <f t="shared" si="11"/>
        <v>0</v>
      </c>
      <c r="P59" s="120">
        <f t="shared" si="12"/>
        <v>0</v>
      </c>
      <c r="Q59" s="120">
        <f t="shared" si="14"/>
        <v>0</v>
      </c>
      <c r="R59" s="120">
        <f t="shared" si="15"/>
        <v>0</v>
      </c>
      <c r="S59" s="120">
        <f t="shared" si="16"/>
        <v>0</v>
      </c>
      <c r="T59" s="118">
        <f>IF(COUNTA(C40:J59)&gt;0,1,0)</f>
        <v>0</v>
      </c>
    </row>
    <row r="60" spans="1:20" ht="29.25" customHeight="1" thickBot="1" x14ac:dyDescent="0.35">
      <c r="A60" s="368" t="s">
        <v>51</v>
      </c>
      <c r="B60" s="369"/>
      <c r="C60" s="248" t="str">
        <f t="shared" ref="C60:J60" si="17">IF(SUM(C40:C59)&gt;0,SUM(C40:C59,C28),"")</f>
        <v/>
      </c>
      <c r="D60" s="249" t="str">
        <f t="shared" si="17"/>
        <v/>
      </c>
      <c r="E60" s="249" t="str">
        <f t="shared" si="17"/>
        <v/>
      </c>
      <c r="F60" s="249" t="str">
        <f t="shared" si="17"/>
        <v/>
      </c>
      <c r="G60" s="249" t="str">
        <f t="shared" si="17"/>
        <v/>
      </c>
      <c r="H60" s="249" t="str">
        <f t="shared" si="17"/>
        <v/>
      </c>
      <c r="I60" s="249" t="str">
        <f t="shared" si="17"/>
        <v/>
      </c>
      <c r="J60" s="249" t="str">
        <f t="shared" si="17"/>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IF(Yil&gt;0,"OCAK","")</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8">IF(OR(E72&gt;R72,F72&gt;S72),"Toplam maliyetin hesaplanabilmesi için SGK işveren payı ve işsizlik sigortası işveren payının tavan değerleri aşmaması gerekmektedir.","")</f>
        <v/>
      </c>
      <c r="M72" s="119">
        <f>'Proje ve Personel Bilgileri'!E54</f>
        <v>0</v>
      </c>
      <c r="N72" s="120">
        <f t="shared" ref="N72:N91" si="19">IFERROR(IF(M72="EVET",VLOOKUP(VALUE(Yil&amp;1),SGKTAVAN,2,0)*0.2475,VLOOKUP(VALUE(Yil&amp;1),SGKTAVAN,2,0)*0.2075),0)</f>
        <v>0</v>
      </c>
      <c r="O72" s="120">
        <f t="shared" ref="O72:O91" si="20">IFERROR(IF(M72="EVET",0,VLOOKUP(VALUE(Yil&amp;1),SGKTAVAN,2,0)*0.02),0)</f>
        <v>0</v>
      </c>
      <c r="P72" s="120">
        <f t="shared" ref="P72:P91" si="21">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2">IF(B73&lt;&gt;"",IF(OR(E73&gt;R73,F73&gt;S73),0,D73+E73+F73-G73-H73-I73-J73),"")</f>
        <v/>
      </c>
      <c r="L73" s="185" t="str">
        <f t="shared" si="18"/>
        <v/>
      </c>
      <c r="M73" s="119">
        <f>'Proje ve Personel Bilgileri'!E55</f>
        <v>0</v>
      </c>
      <c r="N73" s="120">
        <f t="shared" si="19"/>
        <v>0</v>
      </c>
      <c r="O73" s="120">
        <f t="shared" si="20"/>
        <v>0</v>
      </c>
      <c r="P73" s="120">
        <f t="shared" si="21"/>
        <v>0</v>
      </c>
      <c r="Q73" s="120">
        <f t="shared" ref="Q73:Q91" si="23">IF(M73="EVET",0,(D73)*0.02)</f>
        <v>0</v>
      </c>
      <c r="R73" s="120">
        <f t="shared" ref="R73:R91" si="24">IF(ISERROR(ROUNDUP(MIN(N73,P73),0)),0,ROUNDUP(MIN(N73,P73),0))</f>
        <v>0</v>
      </c>
      <c r="S73" s="120">
        <f t="shared" ref="S73:S91" si="25">IF(ISERROR(ROUNDUP(MIN(O73,Q73),0)),0,ROUNDUP(MIN(O73,Q73),0))</f>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2"/>
        <v/>
      </c>
      <c r="L74" s="185" t="str">
        <f t="shared" si="18"/>
        <v/>
      </c>
      <c r="M74" s="119">
        <f>'Proje ve Personel Bilgileri'!E56</f>
        <v>0</v>
      </c>
      <c r="N74" s="120">
        <f t="shared" si="19"/>
        <v>0</v>
      </c>
      <c r="O74" s="120">
        <f t="shared" si="20"/>
        <v>0</v>
      </c>
      <c r="P74" s="120">
        <f t="shared" si="21"/>
        <v>0</v>
      </c>
      <c r="Q74" s="120">
        <f t="shared" si="23"/>
        <v>0</v>
      </c>
      <c r="R74" s="120">
        <f t="shared" si="24"/>
        <v>0</v>
      </c>
      <c r="S74" s="120">
        <f t="shared" si="25"/>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2"/>
        <v/>
      </c>
      <c r="L75" s="185" t="str">
        <f t="shared" si="18"/>
        <v/>
      </c>
      <c r="M75" s="119">
        <f>'Proje ve Personel Bilgileri'!E57</f>
        <v>0</v>
      </c>
      <c r="N75" s="120">
        <f t="shared" si="19"/>
        <v>0</v>
      </c>
      <c r="O75" s="120">
        <f t="shared" si="20"/>
        <v>0</v>
      </c>
      <c r="P75" s="120">
        <f t="shared" si="21"/>
        <v>0</v>
      </c>
      <c r="Q75" s="120">
        <f t="shared" si="23"/>
        <v>0</v>
      </c>
      <c r="R75" s="120">
        <f t="shared" si="24"/>
        <v>0</v>
      </c>
      <c r="S75" s="120">
        <f t="shared" si="25"/>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2"/>
        <v/>
      </c>
      <c r="L76" s="185" t="str">
        <f t="shared" si="18"/>
        <v/>
      </c>
      <c r="M76" s="119">
        <f>'Proje ve Personel Bilgileri'!E58</f>
        <v>0</v>
      </c>
      <c r="N76" s="120">
        <f t="shared" si="19"/>
        <v>0</v>
      </c>
      <c r="O76" s="120">
        <f t="shared" si="20"/>
        <v>0</v>
      </c>
      <c r="P76" s="120">
        <f t="shared" si="21"/>
        <v>0</v>
      </c>
      <c r="Q76" s="120">
        <f t="shared" si="23"/>
        <v>0</v>
      </c>
      <c r="R76" s="120">
        <f t="shared" si="24"/>
        <v>0</v>
      </c>
      <c r="S76" s="120">
        <f t="shared" si="25"/>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2"/>
        <v/>
      </c>
      <c r="L77" s="185" t="str">
        <f t="shared" si="18"/>
        <v/>
      </c>
      <c r="M77" s="119">
        <f>'Proje ve Personel Bilgileri'!E59</f>
        <v>0</v>
      </c>
      <c r="N77" s="120">
        <f t="shared" si="19"/>
        <v>0</v>
      </c>
      <c r="O77" s="120">
        <f t="shared" si="20"/>
        <v>0</v>
      </c>
      <c r="P77" s="120">
        <f t="shared" si="21"/>
        <v>0</v>
      </c>
      <c r="Q77" s="120">
        <f t="shared" si="23"/>
        <v>0</v>
      </c>
      <c r="R77" s="120">
        <f t="shared" si="24"/>
        <v>0</v>
      </c>
      <c r="S77" s="120">
        <f t="shared" si="25"/>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2"/>
        <v/>
      </c>
      <c r="L78" s="185" t="str">
        <f t="shared" si="18"/>
        <v/>
      </c>
      <c r="M78" s="119">
        <f>'Proje ve Personel Bilgileri'!E60</f>
        <v>0</v>
      </c>
      <c r="N78" s="120">
        <f t="shared" si="19"/>
        <v>0</v>
      </c>
      <c r="O78" s="120">
        <f t="shared" si="20"/>
        <v>0</v>
      </c>
      <c r="P78" s="120">
        <f t="shared" si="21"/>
        <v>0</v>
      </c>
      <c r="Q78" s="120">
        <f t="shared" si="23"/>
        <v>0</v>
      </c>
      <c r="R78" s="120">
        <f t="shared" si="24"/>
        <v>0</v>
      </c>
      <c r="S78" s="120">
        <f t="shared" si="25"/>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2"/>
        <v/>
      </c>
      <c r="L79" s="185" t="str">
        <f t="shared" si="18"/>
        <v/>
      </c>
      <c r="M79" s="119">
        <f>'Proje ve Personel Bilgileri'!E61</f>
        <v>0</v>
      </c>
      <c r="N79" s="120">
        <f t="shared" si="19"/>
        <v>0</v>
      </c>
      <c r="O79" s="120">
        <f t="shared" si="20"/>
        <v>0</v>
      </c>
      <c r="P79" s="120">
        <f t="shared" si="21"/>
        <v>0</v>
      </c>
      <c r="Q79" s="120">
        <f t="shared" si="23"/>
        <v>0</v>
      </c>
      <c r="R79" s="120">
        <f t="shared" si="24"/>
        <v>0</v>
      </c>
      <c r="S79" s="120">
        <f t="shared" si="25"/>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2"/>
        <v/>
      </c>
      <c r="L80" s="185" t="str">
        <f t="shared" si="18"/>
        <v/>
      </c>
      <c r="M80" s="119">
        <f>'Proje ve Personel Bilgileri'!E62</f>
        <v>0</v>
      </c>
      <c r="N80" s="120">
        <f t="shared" si="19"/>
        <v>0</v>
      </c>
      <c r="O80" s="120">
        <f t="shared" si="20"/>
        <v>0</v>
      </c>
      <c r="P80" s="120">
        <f t="shared" si="21"/>
        <v>0</v>
      </c>
      <c r="Q80" s="120">
        <f t="shared" si="23"/>
        <v>0</v>
      </c>
      <c r="R80" s="120">
        <f t="shared" si="24"/>
        <v>0</v>
      </c>
      <c r="S80" s="120">
        <f t="shared" si="25"/>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2"/>
        <v/>
      </c>
      <c r="L81" s="185" t="str">
        <f t="shared" si="18"/>
        <v/>
      </c>
      <c r="M81" s="119">
        <f>'Proje ve Personel Bilgileri'!E63</f>
        <v>0</v>
      </c>
      <c r="N81" s="120">
        <f t="shared" si="19"/>
        <v>0</v>
      </c>
      <c r="O81" s="120">
        <f t="shared" si="20"/>
        <v>0</v>
      </c>
      <c r="P81" s="120">
        <f t="shared" si="21"/>
        <v>0</v>
      </c>
      <c r="Q81" s="120">
        <f t="shared" si="23"/>
        <v>0</v>
      </c>
      <c r="R81" s="120">
        <f t="shared" si="24"/>
        <v>0</v>
      </c>
      <c r="S81" s="120">
        <f t="shared" si="25"/>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2"/>
        <v/>
      </c>
      <c r="L82" s="185" t="str">
        <f t="shared" si="18"/>
        <v/>
      </c>
      <c r="M82" s="119">
        <f>'Proje ve Personel Bilgileri'!E64</f>
        <v>0</v>
      </c>
      <c r="N82" s="120">
        <f t="shared" si="19"/>
        <v>0</v>
      </c>
      <c r="O82" s="120">
        <f t="shared" si="20"/>
        <v>0</v>
      </c>
      <c r="P82" s="120">
        <f t="shared" si="21"/>
        <v>0</v>
      </c>
      <c r="Q82" s="120">
        <f t="shared" si="23"/>
        <v>0</v>
      </c>
      <c r="R82" s="120">
        <f t="shared" si="24"/>
        <v>0</v>
      </c>
      <c r="S82" s="120">
        <f t="shared" si="25"/>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2"/>
        <v/>
      </c>
      <c r="L83" s="185" t="str">
        <f t="shared" si="18"/>
        <v/>
      </c>
      <c r="M83" s="119">
        <f>'Proje ve Personel Bilgileri'!E65</f>
        <v>0</v>
      </c>
      <c r="N83" s="120">
        <f t="shared" si="19"/>
        <v>0</v>
      </c>
      <c r="O83" s="120">
        <f t="shared" si="20"/>
        <v>0</v>
      </c>
      <c r="P83" s="120">
        <f t="shared" si="21"/>
        <v>0</v>
      </c>
      <c r="Q83" s="120">
        <f t="shared" si="23"/>
        <v>0</v>
      </c>
      <c r="R83" s="120">
        <f t="shared" si="24"/>
        <v>0</v>
      </c>
      <c r="S83" s="120">
        <f t="shared" si="25"/>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2"/>
        <v/>
      </c>
      <c r="L84" s="185" t="str">
        <f t="shared" si="18"/>
        <v/>
      </c>
      <c r="M84" s="119">
        <f>'Proje ve Personel Bilgileri'!E66</f>
        <v>0</v>
      </c>
      <c r="N84" s="120">
        <f t="shared" si="19"/>
        <v>0</v>
      </c>
      <c r="O84" s="120">
        <f t="shared" si="20"/>
        <v>0</v>
      </c>
      <c r="P84" s="120">
        <f t="shared" si="21"/>
        <v>0</v>
      </c>
      <c r="Q84" s="120">
        <f t="shared" si="23"/>
        <v>0</v>
      </c>
      <c r="R84" s="120">
        <f t="shared" si="24"/>
        <v>0</v>
      </c>
      <c r="S84" s="120">
        <f t="shared" si="25"/>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2"/>
        <v/>
      </c>
      <c r="L85" s="185" t="str">
        <f t="shared" si="18"/>
        <v/>
      </c>
      <c r="M85" s="119">
        <f>'Proje ve Personel Bilgileri'!E67</f>
        <v>0</v>
      </c>
      <c r="N85" s="120">
        <f t="shared" si="19"/>
        <v>0</v>
      </c>
      <c r="O85" s="120">
        <f t="shared" si="20"/>
        <v>0</v>
      </c>
      <c r="P85" s="120">
        <f t="shared" si="21"/>
        <v>0</v>
      </c>
      <c r="Q85" s="120">
        <f t="shared" si="23"/>
        <v>0</v>
      </c>
      <c r="R85" s="120">
        <f t="shared" si="24"/>
        <v>0</v>
      </c>
      <c r="S85" s="120">
        <f t="shared" si="25"/>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2"/>
        <v/>
      </c>
      <c r="L86" s="185" t="str">
        <f t="shared" si="18"/>
        <v/>
      </c>
      <c r="M86" s="119">
        <f>'Proje ve Personel Bilgileri'!E68</f>
        <v>0</v>
      </c>
      <c r="N86" s="120">
        <f t="shared" si="19"/>
        <v>0</v>
      </c>
      <c r="O86" s="120">
        <f t="shared" si="20"/>
        <v>0</v>
      </c>
      <c r="P86" s="120">
        <f t="shared" si="21"/>
        <v>0</v>
      </c>
      <c r="Q86" s="120">
        <f t="shared" si="23"/>
        <v>0</v>
      </c>
      <c r="R86" s="120">
        <f t="shared" si="24"/>
        <v>0</v>
      </c>
      <c r="S86" s="120">
        <f t="shared" si="25"/>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2"/>
        <v/>
      </c>
      <c r="L87" s="185" t="str">
        <f t="shared" si="18"/>
        <v/>
      </c>
      <c r="M87" s="119">
        <f>'Proje ve Personel Bilgileri'!E69</f>
        <v>0</v>
      </c>
      <c r="N87" s="120">
        <f t="shared" si="19"/>
        <v>0</v>
      </c>
      <c r="O87" s="120">
        <f t="shared" si="20"/>
        <v>0</v>
      </c>
      <c r="P87" s="120">
        <f t="shared" si="21"/>
        <v>0</v>
      </c>
      <c r="Q87" s="120">
        <f t="shared" si="23"/>
        <v>0</v>
      </c>
      <c r="R87" s="120">
        <f t="shared" si="24"/>
        <v>0</v>
      </c>
      <c r="S87" s="120">
        <f t="shared" si="25"/>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2"/>
        <v/>
      </c>
      <c r="L88" s="185" t="str">
        <f t="shared" si="18"/>
        <v/>
      </c>
      <c r="M88" s="119">
        <f>'Proje ve Personel Bilgileri'!E70</f>
        <v>0</v>
      </c>
      <c r="N88" s="120">
        <f t="shared" si="19"/>
        <v>0</v>
      </c>
      <c r="O88" s="120">
        <f t="shared" si="20"/>
        <v>0</v>
      </c>
      <c r="P88" s="120">
        <f t="shared" si="21"/>
        <v>0</v>
      </c>
      <c r="Q88" s="120">
        <f t="shared" si="23"/>
        <v>0</v>
      </c>
      <c r="R88" s="120">
        <f t="shared" si="24"/>
        <v>0</v>
      </c>
      <c r="S88" s="120">
        <f t="shared" si="25"/>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2"/>
        <v/>
      </c>
      <c r="L89" s="185" t="str">
        <f t="shared" si="18"/>
        <v/>
      </c>
      <c r="M89" s="119">
        <f>'Proje ve Personel Bilgileri'!E71</f>
        <v>0</v>
      </c>
      <c r="N89" s="120">
        <f t="shared" si="19"/>
        <v>0</v>
      </c>
      <c r="O89" s="120">
        <f t="shared" si="20"/>
        <v>0</v>
      </c>
      <c r="P89" s="120">
        <f t="shared" si="21"/>
        <v>0</v>
      </c>
      <c r="Q89" s="120">
        <f t="shared" si="23"/>
        <v>0</v>
      </c>
      <c r="R89" s="120">
        <f t="shared" si="24"/>
        <v>0</v>
      </c>
      <c r="S89" s="120">
        <f t="shared" si="25"/>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2"/>
        <v/>
      </c>
      <c r="L90" s="185" t="str">
        <f t="shared" si="18"/>
        <v/>
      </c>
      <c r="M90" s="119">
        <f>'Proje ve Personel Bilgileri'!E72</f>
        <v>0</v>
      </c>
      <c r="N90" s="120">
        <f t="shared" si="19"/>
        <v>0</v>
      </c>
      <c r="O90" s="120">
        <f t="shared" si="20"/>
        <v>0</v>
      </c>
      <c r="P90" s="120">
        <f t="shared" si="21"/>
        <v>0</v>
      </c>
      <c r="Q90" s="120">
        <f t="shared" si="23"/>
        <v>0</v>
      </c>
      <c r="R90" s="120">
        <f t="shared" si="24"/>
        <v>0</v>
      </c>
      <c r="S90" s="120">
        <f t="shared" si="25"/>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2"/>
        <v/>
      </c>
      <c r="L91" s="185" t="str">
        <f t="shared" si="18"/>
        <v/>
      </c>
      <c r="M91" s="119">
        <f>'Proje ve Personel Bilgileri'!E73</f>
        <v>0</v>
      </c>
      <c r="N91" s="120">
        <f t="shared" si="19"/>
        <v>0</v>
      </c>
      <c r="O91" s="120">
        <f t="shared" si="20"/>
        <v>0</v>
      </c>
      <c r="P91" s="120">
        <f t="shared" si="21"/>
        <v>0</v>
      </c>
      <c r="Q91" s="120">
        <f t="shared" si="23"/>
        <v>0</v>
      </c>
      <c r="R91" s="120">
        <f t="shared" si="24"/>
        <v>0</v>
      </c>
      <c r="S91" s="120">
        <f t="shared" si="25"/>
        <v>0</v>
      </c>
      <c r="T91" s="118">
        <f>IF(COUNTA(C72:J91)&gt;0,1,0)</f>
        <v>0</v>
      </c>
    </row>
    <row r="92" spans="1:20" ht="29.25" customHeight="1" thickBot="1" x14ac:dyDescent="0.35">
      <c r="A92" s="368" t="s">
        <v>51</v>
      </c>
      <c r="B92" s="369"/>
      <c r="C92" s="248" t="str">
        <f t="shared" ref="C92" si="26">IF(SUM(C72:C91)&gt;0,SUM(C72:C91,C60),"")</f>
        <v/>
      </c>
      <c r="D92" s="249" t="str">
        <f t="shared" ref="D92" si="27">IF(SUM(D72:D91)&gt;0,SUM(D72:D91,D60),"")</f>
        <v/>
      </c>
      <c r="E92" s="249" t="str">
        <f t="shared" ref="E92" si="28">IF(SUM(E72:E91)&gt;0,SUM(E72:E91,E60),"")</f>
        <v/>
      </c>
      <c r="F92" s="249" t="str">
        <f t="shared" ref="F92" si="29">IF(SUM(F72:F91)&gt;0,SUM(F72:F91,F60),"")</f>
        <v/>
      </c>
      <c r="G92" s="249" t="str">
        <f t="shared" ref="G92" si="30">IF(SUM(G72:G91)&gt;0,SUM(G72:G91,G60),"")</f>
        <v/>
      </c>
      <c r="H92" s="249" t="str">
        <f t="shared" ref="H92:I92" si="31">IF(SUM(H72:H91)&gt;0,SUM(H72:H91,H60),"")</f>
        <v/>
      </c>
      <c r="I92" s="249" t="str">
        <f t="shared" si="31"/>
        <v/>
      </c>
      <c r="J92" s="249" t="str">
        <f t="shared" ref="J92" si="32">IF(SUM(J72:J91)&gt;0,SUM(J72:J91,J60),"")</f>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FIid5b9eglnw2ogGdoTTUYoo0JMeksGp4EoM0DkTGPddPCRbn+JM/HNJ3u8Te3v77bG2PzKHaCMSXrdYWr+ikg==" saltValue="PnOo4CygMqiPQI77V0+XHw==" spinCount="100000" sheet="1" objects="1" scenarios="1"/>
  <mergeCells count="63">
    <mergeCell ref="E32:F32"/>
    <mergeCell ref="C32:D32"/>
    <mergeCell ref="A28:B28"/>
    <mergeCell ref="A29:K29"/>
    <mergeCell ref="C31:D31"/>
    <mergeCell ref="N6:O6"/>
    <mergeCell ref="P6:Q6"/>
    <mergeCell ref="R6:S6"/>
    <mergeCell ref="A1:K1"/>
    <mergeCell ref="B4:K4"/>
    <mergeCell ref="B5:K5"/>
    <mergeCell ref="A2:K2"/>
    <mergeCell ref="K6:K7"/>
    <mergeCell ref="G6:J6"/>
    <mergeCell ref="A6:A7"/>
    <mergeCell ref="B6:B7"/>
    <mergeCell ref="C6:C7"/>
    <mergeCell ref="D6:D7"/>
    <mergeCell ref="E6:E7"/>
    <mergeCell ref="F6:F7"/>
    <mergeCell ref="E3:F3"/>
    <mergeCell ref="N38:O38"/>
    <mergeCell ref="P38:Q38"/>
    <mergeCell ref="R38:S38"/>
    <mergeCell ref="A60:B60"/>
    <mergeCell ref="A61:K61"/>
    <mergeCell ref="A38:A39"/>
    <mergeCell ref="B38:B39"/>
    <mergeCell ref="C38:C39"/>
    <mergeCell ref="D38:D39"/>
    <mergeCell ref="E38:E39"/>
    <mergeCell ref="F38:F39"/>
    <mergeCell ref="G38:J38"/>
    <mergeCell ref="K38:K39"/>
    <mergeCell ref="C63:D63"/>
    <mergeCell ref="C64:D64"/>
    <mergeCell ref="E64:F64"/>
    <mergeCell ref="A33:K33"/>
    <mergeCell ref="A34:K34"/>
    <mergeCell ref="B36:K36"/>
    <mergeCell ref="B37:K37"/>
    <mergeCell ref="E35:F35"/>
    <mergeCell ref="R70:S70"/>
    <mergeCell ref="A92:B92"/>
    <mergeCell ref="A93:K93"/>
    <mergeCell ref="A65:K65"/>
    <mergeCell ref="A66:K66"/>
    <mergeCell ref="B68:K68"/>
    <mergeCell ref="B69:K69"/>
    <mergeCell ref="A70:A71"/>
    <mergeCell ref="B70:B71"/>
    <mergeCell ref="C70:C71"/>
    <mergeCell ref="D70:D71"/>
    <mergeCell ref="E70:E71"/>
    <mergeCell ref="F70:F71"/>
    <mergeCell ref="G70:J70"/>
    <mergeCell ref="K70:K71"/>
    <mergeCell ref="E67:F67"/>
    <mergeCell ref="C95:D95"/>
    <mergeCell ref="C96:D96"/>
    <mergeCell ref="E96:F96"/>
    <mergeCell ref="N70:O70"/>
    <mergeCell ref="P70:Q70"/>
  </mergeCells>
  <dataValidations xWindow="436" yWindow="409" count="3">
    <dataValidation type="whole" allowBlank="1" showInputMessage="1" showErrorMessage="1" error="Prim Gün Sayısı en fazla 30 olabilir." sqref="C8:C27 C72:C91 C40:C59" xr:uid="{00000000-0002-0000-03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300-000001000000}">
      <formula1>0</formula1>
      <formula2>S8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300-000002000000}">
      <formula1>0</formula1>
      <formula2>R8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6"/>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IF(Yil&gt;0,"ŞUBAT","")</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IF(Yil&gt;0,"ŞUBAT","")</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IFERROR(IF(M40="EVET",VLOOKUP(VALUE(Yil&amp;1),SGKTAVAN,2,0)*0.2475,VLOOKUP(VALUE(Yil&amp;1),SGKTAVAN,2,0)*0.2075),0)</f>
        <v>0</v>
      </c>
      <c r="O40" s="120">
        <f t="shared" ref="O40:O59" si="10">IFERROR(IF(M40="EVET",0,VLOOKUP(VALUE(Yil&amp;1),SGKTAVAN,2,0)*0.02),0)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IF(Yil&gt;0,"ŞUBAT","")</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IFERROR(IF(M72="EVET",VLOOKUP(VALUE(Yil&amp;1),SGKTAVAN,2,0)*0.2475,VLOOKUP(VALUE(Yil&amp;1),SGKTAVAN,2,0)*0.2075),0)</f>
        <v>0</v>
      </c>
      <c r="O72" s="120">
        <f t="shared" ref="O72:O91" si="18">IFERROR(IF(M72="EVET",0,VLOOKUP(VALUE(Yil&amp;1),SGKTAVAN,2,0)*0.02),0)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tTQzIW4kPsw13mNU+OAE4pHoz/MPFA/5DesLuWNB933TuxHmdfue23ksNi1QAyr+Ek8A/CBBy4IYdxzePw3Sog==" saltValue="xqt6kg8SK2lHthUrFEdlFQ=="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4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4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7"/>
  <dimension ref="A1:Z96"/>
  <sheetViews>
    <sheetView zoomScale="80" zoomScaleNormal="80" zoomScaleSheetLayoutView="7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IF(Yil&gt;0,"MART","")</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IF(Yil&gt;0,"MART","")</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IFERROR(IF(M40="EVET",VLOOKUP(VALUE(Yil&amp;1),SGKTAVAN,2,0)*0.2475,VLOOKUP(VALUE(Yil&amp;1),SGKTAVAN,2,0)*0.2075),0)</f>
        <v>0</v>
      </c>
      <c r="O40" s="120">
        <f t="shared" ref="O40:O59" si="10">IFERROR(IF(M40="EVET",0,VLOOKUP(VALUE(Yil&amp;1),SGKTAVAN,2,0)*0.02),0)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IF(Yil&gt;0,"MART","")</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IFERROR(IF(M72="EVET",VLOOKUP(VALUE(Yil&amp;1),SGKTAVAN,2,0)*0.2475,VLOOKUP(VALUE(Yil&amp;1),SGKTAVAN,2,0)*0.2075),0)</f>
        <v>0</v>
      </c>
      <c r="O72" s="120">
        <f t="shared" ref="O72:O91" si="18">IFERROR(IF(M72="EVET",0,VLOOKUP(VALUE(Yil&amp;1),SGKTAVAN,2,0)*0.02),0)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fr25hxNEpWQn6gOTeGXZPHIim+dz0P1+/HRa6hRRaPiwA6/AofMg9gOSFiANGAdpBPS/r5rJViwmhqdETWnbYQ==" saltValue="Qofr5Fak0RxUnDi9D1qHN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5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5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5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8"/>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IF(Yil&gt;0,"NİSAN","")</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IF(Yil&gt;0,"NİSAN","")</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IFERROR(IF(M40="EVET",VLOOKUP(VALUE(Yil&amp;1),SGKTAVAN,2,0)*0.2475,VLOOKUP(VALUE(Yil&amp;1),SGKTAVAN,2,0)*0.2075),0)</f>
        <v>0</v>
      </c>
      <c r="O40" s="120">
        <f t="shared" ref="O40:O59" si="10">IFERROR(IF(M40="EVET",0,VLOOKUP(VALUE(Yil&amp;1),SGKTAVAN,2,0)*0.02),0)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IF(Yil&gt;0,"NİSAN","")</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IFERROR(IF(M72="EVET",VLOOKUP(VALUE(Yil&amp;1),SGKTAVAN,2,0)*0.2475,VLOOKUP(VALUE(Yil&amp;1),SGKTAVAN,2,0)*0.2075),0)</f>
        <v>0</v>
      </c>
      <c r="O72" s="120">
        <f t="shared" ref="O72:O91" si="18">IFERROR(IF(M72="EVET",0,VLOOKUP(VALUE(Yil&amp;1),SGKTAVAN,2,0)*0.02),0)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Gp/3zdtM5VUy/v6HylsH/WD2cBZ2nxMipc2Baxw3puRYlzXFovIYqRFQT4u63ZSSyzyO0ZV+DsF3CY+swyNL4Q==" saltValue="VF1KH/t4drLGqjDDyCRI4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6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6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9"/>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IF(Yil&gt;0,"MAYIS","")</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IF(Yil&gt;0,"MAYIS","")</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IFERROR(IF(M40="EVET",VLOOKUP(VALUE(Yil&amp;1),SGKTAVAN,2,0)*0.2475,VLOOKUP(VALUE(Yil&amp;1),SGKTAVAN,2,0)*0.2075),0)</f>
        <v>0</v>
      </c>
      <c r="O40" s="120">
        <f t="shared" ref="O40:O59" si="10">IFERROR(IF(M40="EVET",0,VLOOKUP(VALUE(Yil&amp;1),SGKTAVAN,2,0)*0.02),0)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IF(Yil&gt;0,"MAYIS","")</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IFERROR(IF(M72="EVET",VLOOKUP(VALUE(Yil&amp;1),SGKTAVAN,2,0)*0.2475,VLOOKUP(VALUE(Yil&amp;1),SGKTAVAN,2,0)*0.2075),0)</f>
        <v>0</v>
      </c>
      <c r="O72" s="120">
        <f t="shared" ref="O72:O91" si="18">IFERROR(IF(M72="EVET",0,VLOOKUP(VALUE(Yil&amp;1),SGKTAVAN,2,0)*0.02),0)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8yKUaKrvYqQeEc5o8ZN0GBOVJJGL0gUx2ZcHoj35hwnkzlKwiabizDnVWsHmITBSF6Kq6mwgvzI2JKZQjZ+wQ==" saltValue="35aePOKxHzHMtdeMEdumZ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7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7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16383" man="1"/>
    <brk id="64" max="16383" man="1"/>
  </rowBreaks>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0"/>
  <dimension ref="A1:Z96"/>
  <sheetViews>
    <sheetView zoomScale="80" zoomScaleNormal="80" zoomScaleSheetLayoutView="5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71" t="s">
        <v>37</v>
      </c>
      <c r="B1" s="371"/>
      <c r="C1" s="371"/>
      <c r="D1" s="371"/>
      <c r="E1" s="371"/>
      <c r="F1" s="371"/>
      <c r="G1" s="371"/>
      <c r="H1" s="371"/>
      <c r="I1" s="371"/>
      <c r="J1" s="371"/>
      <c r="K1" s="371"/>
      <c r="L1" s="182"/>
      <c r="M1" s="2"/>
      <c r="N1" s="117"/>
      <c r="U1" s="118" t="str">
        <f>CONCATENATE("A1:K",SUM(T:T)*32)</f>
        <v>A1:K32</v>
      </c>
    </row>
    <row r="2" spans="1:26" x14ac:dyDescent="0.3">
      <c r="A2" s="372" t="str">
        <f>IF(Yil&gt;0,CONCATENATE(Yil," yılına aittir"),"")</f>
        <v/>
      </c>
      <c r="B2" s="372"/>
      <c r="C2" s="372"/>
      <c r="D2" s="372"/>
      <c r="E2" s="372"/>
      <c r="F2" s="372"/>
      <c r="G2" s="372"/>
      <c r="H2" s="372"/>
      <c r="I2" s="372"/>
      <c r="J2" s="372"/>
      <c r="K2" s="372"/>
    </row>
    <row r="3" spans="1:26" ht="17" thickBot="1" x14ac:dyDescent="0.35">
      <c r="B3" s="28"/>
      <c r="C3" s="28"/>
      <c r="D3" s="28"/>
      <c r="E3" s="386" t="str">
        <f>IF(Yil&gt;0,"HAZİRAN","")</f>
        <v/>
      </c>
      <c r="F3" s="386"/>
      <c r="G3" s="28"/>
      <c r="H3" s="28"/>
      <c r="I3" s="28"/>
      <c r="J3" s="28"/>
      <c r="K3" s="29" t="s">
        <v>44</v>
      </c>
    </row>
    <row r="4" spans="1:26" ht="31.6" customHeight="1" thickBot="1" x14ac:dyDescent="0.35">
      <c r="A4" s="30" t="s">
        <v>1</v>
      </c>
      <c r="B4" s="373" t="str">
        <f>IF(ProjeNo&gt;0,ProjeNo,"")</f>
        <v/>
      </c>
      <c r="C4" s="374"/>
      <c r="D4" s="374"/>
      <c r="E4" s="374"/>
      <c r="F4" s="374"/>
      <c r="G4" s="374"/>
      <c r="H4" s="374"/>
      <c r="I4" s="374"/>
      <c r="J4" s="374"/>
      <c r="K4" s="375"/>
    </row>
    <row r="5" spans="1:26" ht="31.6" customHeight="1" thickBot="1" x14ac:dyDescent="0.35">
      <c r="A5" s="31" t="s">
        <v>12</v>
      </c>
      <c r="B5" s="376" t="str">
        <f>IF(ProjeAdi&gt;0,ProjeAdi,"")</f>
        <v/>
      </c>
      <c r="C5" s="377"/>
      <c r="D5" s="377"/>
      <c r="E5" s="377"/>
      <c r="F5" s="377"/>
      <c r="G5" s="377"/>
      <c r="H5" s="377"/>
      <c r="I5" s="377"/>
      <c r="J5" s="377"/>
      <c r="K5" s="378"/>
    </row>
    <row r="6" spans="1:26" ht="31.6" customHeight="1" thickBot="1" x14ac:dyDescent="0.35">
      <c r="A6" s="379" t="s">
        <v>7</v>
      </c>
      <c r="B6" s="379" t="s">
        <v>8</v>
      </c>
      <c r="C6" s="379" t="s">
        <v>38</v>
      </c>
      <c r="D6" s="379" t="s">
        <v>166</v>
      </c>
      <c r="E6" s="379" t="s">
        <v>41</v>
      </c>
      <c r="F6" s="381" t="s">
        <v>39</v>
      </c>
      <c r="G6" s="383" t="s">
        <v>164</v>
      </c>
      <c r="H6" s="384"/>
      <c r="I6" s="384"/>
      <c r="J6" s="385"/>
      <c r="K6" s="379" t="s">
        <v>40</v>
      </c>
      <c r="N6" s="367" t="s">
        <v>45</v>
      </c>
      <c r="O6" s="367"/>
      <c r="P6" s="367" t="s">
        <v>53</v>
      </c>
      <c r="Q6" s="367"/>
      <c r="R6" s="367" t="s">
        <v>54</v>
      </c>
      <c r="S6" s="367"/>
    </row>
    <row r="7" spans="1:26" s="36" customFormat="1" ht="100.05" customHeight="1" thickBot="1" x14ac:dyDescent="0.35">
      <c r="A7" s="380"/>
      <c r="B7" s="380"/>
      <c r="C7" s="380"/>
      <c r="D7" s="380"/>
      <c r="E7" s="380"/>
      <c r="F7" s="382"/>
      <c r="G7" s="32" t="s">
        <v>126</v>
      </c>
      <c r="H7" s="33" t="s">
        <v>165</v>
      </c>
      <c r="I7" s="32" t="s">
        <v>200</v>
      </c>
      <c r="J7" s="325" t="s">
        <v>198</v>
      </c>
      <c r="K7" s="380"/>
      <c r="L7" s="184"/>
      <c r="M7" s="34" t="s">
        <v>11</v>
      </c>
      <c r="N7" s="35" t="s">
        <v>128</v>
      </c>
      <c r="O7" s="35" t="s">
        <v>43</v>
      </c>
      <c r="P7" s="35" t="s">
        <v>52</v>
      </c>
      <c r="Q7" s="35" t="s">
        <v>39</v>
      </c>
      <c r="R7" s="35" t="s">
        <v>52</v>
      </c>
      <c r="S7" s="35" t="s">
        <v>43</v>
      </c>
      <c r="Z7" s="27"/>
    </row>
    <row r="8" spans="1:26" ht="22.6" customHeight="1" x14ac:dyDescent="0.3">
      <c r="A8" s="37">
        <v>1</v>
      </c>
      <c r="B8" s="124" t="str">
        <f>IF('Proje ve Personel Bilgileri'!B14&gt;0,'Proje ve Personel Bilgileri'!B14,"")</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Bilgileri'!E14</f>
        <v>0</v>
      </c>
      <c r="N8" s="120">
        <f t="shared" ref="N8:N27" si="1">IFERROR(IF(M8="EVET",VLOOKUP(VALUE(Yil&amp;1),SGKTAVAN,2,0)*0.2475,VLOOKUP(VALUE(Yil&amp;1),SGKTAVAN,2,0)*0.2075),0)</f>
        <v>0</v>
      </c>
      <c r="O8" s="120">
        <f t="shared" ref="O8:O27" si="2">IFERROR(IF(M8="EVET",0,VLOOKUP(VALUE(Yil&amp;1),SGKTAVAN,2,0)*0.02),0)</f>
        <v>0</v>
      </c>
      <c r="P8" s="120">
        <f t="shared" ref="P8:P27" si="3">IF(M8="EVET",D8*0.2475,D8*0.2075)</f>
        <v>0</v>
      </c>
      <c r="Q8" s="120">
        <f>IF(M8="EVET",0,(D8)*0.02)</f>
        <v>0</v>
      </c>
      <c r="R8" s="120">
        <f>IF(ISERROR(ROUNDUP(MIN(N8,P8),0)),0,ROUNDUP(MIN(N8,P8),0))</f>
        <v>0</v>
      </c>
      <c r="S8" s="120">
        <f>IF(ISERROR(ROUNDUP(MIN(O8,Q8),0)),0,ROUNDUP(MIN(O8,Q8),0))</f>
        <v>0</v>
      </c>
    </row>
    <row r="9" spans="1:26" ht="22.6" customHeight="1" x14ac:dyDescent="0.3">
      <c r="A9" s="40">
        <v>2</v>
      </c>
      <c r="B9" s="125" t="str">
        <f>IF('Proje ve Personel Bilgileri'!B15&gt;0,'Proje ve Personel Bilgileri'!B15,"")</f>
        <v/>
      </c>
      <c r="C9" s="41"/>
      <c r="D9" s="42"/>
      <c r="E9" s="42"/>
      <c r="F9" s="42"/>
      <c r="G9" s="42"/>
      <c r="H9" s="42"/>
      <c r="I9" s="42"/>
      <c r="J9" s="42"/>
      <c r="K9" s="122" t="str">
        <f t="shared" ref="K9:K27" si="4">IF(B9&lt;&gt;"",IF(OR(E9&gt;R9,F9&gt;S9),0,D9+E9+F9-G9-H9-I9-J9),"")</f>
        <v/>
      </c>
      <c r="L9" s="185" t="str">
        <f t="shared" si="0"/>
        <v/>
      </c>
      <c r="M9" s="119">
        <f>'Proje ve Personel Bilgileri'!E15</f>
        <v>0</v>
      </c>
      <c r="N9" s="120">
        <f t="shared" si="1"/>
        <v>0</v>
      </c>
      <c r="O9" s="120">
        <f t="shared" si="2"/>
        <v>0</v>
      </c>
      <c r="P9" s="120">
        <f t="shared" si="3"/>
        <v>0</v>
      </c>
      <c r="Q9" s="120">
        <f t="shared" ref="Q9:Q27" si="5">IF(M9="EVET",0,(D9)*0.02)</f>
        <v>0</v>
      </c>
      <c r="R9" s="120">
        <f t="shared" ref="R9:S27" si="6">IF(ISERROR(ROUNDUP(MIN(N9,P9),0)),0,ROUNDUP(MIN(N9,P9),0))</f>
        <v>0</v>
      </c>
      <c r="S9" s="120">
        <f t="shared" si="6"/>
        <v>0</v>
      </c>
    </row>
    <row r="10" spans="1:26" ht="22.6" customHeight="1" x14ac:dyDescent="0.3">
      <c r="A10" s="40">
        <v>3</v>
      </c>
      <c r="B10" s="125" t="str">
        <f>IF('Proje ve Personel Bilgileri'!B16&gt;0,'Proje ve Personel Bilgileri'!B16,"")</f>
        <v/>
      </c>
      <c r="C10" s="41"/>
      <c r="D10" s="42"/>
      <c r="E10" s="42"/>
      <c r="F10" s="42"/>
      <c r="G10" s="42"/>
      <c r="H10" s="42"/>
      <c r="I10" s="42"/>
      <c r="J10" s="42"/>
      <c r="K10" s="122" t="str">
        <f t="shared" si="4"/>
        <v/>
      </c>
      <c r="L10" s="185" t="str">
        <f t="shared" si="0"/>
        <v/>
      </c>
      <c r="M10" s="119">
        <f>'Proje ve Personel Bilgileri'!E16</f>
        <v>0</v>
      </c>
      <c r="N10" s="120">
        <f t="shared" si="1"/>
        <v>0</v>
      </c>
      <c r="O10" s="120">
        <f t="shared" si="2"/>
        <v>0</v>
      </c>
      <c r="P10" s="120">
        <f t="shared" si="3"/>
        <v>0</v>
      </c>
      <c r="Q10" s="120">
        <f t="shared" si="5"/>
        <v>0</v>
      </c>
      <c r="R10" s="120">
        <f t="shared" si="6"/>
        <v>0</v>
      </c>
      <c r="S10" s="120">
        <f t="shared" si="6"/>
        <v>0</v>
      </c>
    </row>
    <row r="11" spans="1:26" ht="22.6" customHeight="1" x14ac:dyDescent="0.3">
      <c r="A11" s="40">
        <v>4</v>
      </c>
      <c r="B11" s="125" t="str">
        <f>IF('Proje ve Personel Bilgileri'!B17&gt;0,'Proje ve Personel Bilgileri'!B17,"")</f>
        <v/>
      </c>
      <c r="C11" s="41"/>
      <c r="D11" s="42"/>
      <c r="E11" s="42"/>
      <c r="F11" s="42"/>
      <c r="G11" s="42"/>
      <c r="H11" s="42"/>
      <c r="I11" s="42"/>
      <c r="J11" s="42"/>
      <c r="K11" s="122" t="str">
        <f t="shared" si="4"/>
        <v/>
      </c>
      <c r="L11" s="185" t="str">
        <f t="shared" si="0"/>
        <v/>
      </c>
      <c r="M11" s="119">
        <f>'Proje ve Personel Bilgileri'!E17</f>
        <v>0</v>
      </c>
      <c r="N11" s="120">
        <f t="shared" si="1"/>
        <v>0</v>
      </c>
      <c r="O11" s="120">
        <f t="shared" si="2"/>
        <v>0</v>
      </c>
      <c r="P11" s="120">
        <f t="shared" si="3"/>
        <v>0</v>
      </c>
      <c r="Q11" s="120">
        <f t="shared" si="5"/>
        <v>0</v>
      </c>
      <c r="R11" s="120">
        <f t="shared" si="6"/>
        <v>0</v>
      </c>
      <c r="S11" s="120">
        <f t="shared" si="6"/>
        <v>0</v>
      </c>
    </row>
    <row r="12" spans="1:26" ht="22.6" customHeight="1" x14ac:dyDescent="0.3">
      <c r="A12" s="40">
        <v>5</v>
      </c>
      <c r="B12" s="125" t="str">
        <f>IF('Proje ve Personel Bilgileri'!B18&gt;0,'Proje ve Personel Bilgileri'!B18,"")</f>
        <v/>
      </c>
      <c r="C12" s="41"/>
      <c r="D12" s="42"/>
      <c r="E12" s="42"/>
      <c r="F12" s="42"/>
      <c r="G12" s="42"/>
      <c r="H12" s="42"/>
      <c r="I12" s="42"/>
      <c r="J12" s="42"/>
      <c r="K12" s="122" t="str">
        <f t="shared" si="4"/>
        <v/>
      </c>
      <c r="L12" s="185" t="str">
        <f t="shared" si="0"/>
        <v/>
      </c>
      <c r="M12" s="119">
        <f>'Proje ve Personel Bilgileri'!E18</f>
        <v>0</v>
      </c>
      <c r="N12" s="120">
        <f t="shared" si="1"/>
        <v>0</v>
      </c>
      <c r="O12" s="120">
        <f t="shared" si="2"/>
        <v>0</v>
      </c>
      <c r="P12" s="120">
        <f t="shared" si="3"/>
        <v>0</v>
      </c>
      <c r="Q12" s="120">
        <f t="shared" si="5"/>
        <v>0</v>
      </c>
      <c r="R12" s="120">
        <f t="shared" si="6"/>
        <v>0</v>
      </c>
      <c r="S12" s="120">
        <f t="shared" si="6"/>
        <v>0</v>
      </c>
    </row>
    <row r="13" spans="1:26" ht="22.6" customHeight="1" x14ac:dyDescent="0.3">
      <c r="A13" s="40">
        <v>6</v>
      </c>
      <c r="B13" s="125" t="str">
        <f>IF('Proje ve Personel Bilgileri'!B19&gt;0,'Proje ve Personel Bilgileri'!B19,"")</f>
        <v/>
      </c>
      <c r="C13" s="41"/>
      <c r="D13" s="42"/>
      <c r="E13" s="42"/>
      <c r="F13" s="42"/>
      <c r="G13" s="42"/>
      <c r="H13" s="42"/>
      <c r="I13" s="42"/>
      <c r="J13" s="42"/>
      <c r="K13" s="122" t="str">
        <f t="shared" si="4"/>
        <v/>
      </c>
      <c r="L13" s="185" t="str">
        <f t="shared" si="0"/>
        <v/>
      </c>
      <c r="M13" s="119">
        <f>'Proje ve Personel Bilgileri'!E19</f>
        <v>0</v>
      </c>
      <c r="N13" s="120">
        <f t="shared" si="1"/>
        <v>0</v>
      </c>
      <c r="O13" s="120">
        <f t="shared" si="2"/>
        <v>0</v>
      </c>
      <c r="P13" s="120">
        <f t="shared" si="3"/>
        <v>0</v>
      </c>
      <c r="Q13" s="120">
        <f t="shared" si="5"/>
        <v>0</v>
      </c>
      <c r="R13" s="120">
        <f t="shared" si="6"/>
        <v>0</v>
      </c>
      <c r="S13" s="120">
        <f t="shared" si="6"/>
        <v>0</v>
      </c>
    </row>
    <row r="14" spans="1:26" ht="22.6" customHeight="1" x14ac:dyDescent="0.3">
      <c r="A14" s="40">
        <v>7</v>
      </c>
      <c r="B14" s="125" t="str">
        <f>IF('Proje ve Personel Bilgileri'!B20&gt;0,'Proje ve Personel Bilgileri'!B20,"")</f>
        <v/>
      </c>
      <c r="C14" s="41"/>
      <c r="D14" s="42"/>
      <c r="E14" s="42"/>
      <c r="F14" s="42"/>
      <c r="G14" s="42"/>
      <c r="H14" s="42"/>
      <c r="I14" s="42"/>
      <c r="J14" s="42"/>
      <c r="K14" s="122" t="str">
        <f t="shared" si="4"/>
        <v/>
      </c>
      <c r="L14" s="185" t="str">
        <f t="shared" si="0"/>
        <v/>
      </c>
      <c r="M14" s="119">
        <f>'Proje ve Personel Bilgileri'!E20</f>
        <v>0</v>
      </c>
      <c r="N14" s="120">
        <f t="shared" si="1"/>
        <v>0</v>
      </c>
      <c r="O14" s="120">
        <f t="shared" si="2"/>
        <v>0</v>
      </c>
      <c r="P14" s="120">
        <f t="shared" si="3"/>
        <v>0</v>
      </c>
      <c r="Q14" s="120">
        <f t="shared" si="5"/>
        <v>0</v>
      </c>
      <c r="R14" s="120">
        <f t="shared" si="6"/>
        <v>0</v>
      </c>
      <c r="S14" s="120">
        <f t="shared" si="6"/>
        <v>0</v>
      </c>
    </row>
    <row r="15" spans="1:26" ht="22.6" customHeight="1" x14ac:dyDescent="0.3">
      <c r="A15" s="40">
        <v>8</v>
      </c>
      <c r="B15" s="125" t="str">
        <f>IF('Proje ve Personel Bilgileri'!B21&gt;0,'Proje ve Personel Bilgileri'!B21,"")</f>
        <v/>
      </c>
      <c r="C15" s="41"/>
      <c r="D15" s="42"/>
      <c r="E15" s="42"/>
      <c r="F15" s="42"/>
      <c r="G15" s="42"/>
      <c r="H15" s="42"/>
      <c r="I15" s="42"/>
      <c r="J15" s="42"/>
      <c r="K15" s="122" t="str">
        <f t="shared" si="4"/>
        <v/>
      </c>
      <c r="L15" s="185" t="str">
        <f t="shared" si="0"/>
        <v/>
      </c>
      <c r="M15" s="119">
        <f>'Proje ve Personel Bilgileri'!E21</f>
        <v>0</v>
      </c>
      <c r="N15" s="120">
        <f t="shared" si="1"/>
        <v>0</v>
      </c>
      <c r="O15" s="120">
        <f t="shared" si="2"/>
        <v>0</v>
      </c>
      <c r="P15" s="120">
        <f t="shared" si="3"/>
        <v>0</v>
      </c>
      <c r="Q15" s="120">
        <f t="shared" si="5"/>
        <v>0</v>
      </c>
      <c r="R15" s="120">
        <f t="shared" si="6"/>
        <v>0</v>
      </c>
      <c r="S15" s="120">
        <f t="shared" si="6"/>
        <v>0</v>
      </c>
    </row>
    <row r="16" spans="1:26" ht="22.6" customHeight="1" x14ac:dyDescent="0.3">
      <c r="A16" s="40">
        <v>9</v>
      </c>
      <c r="B16" s="125" t="str">
        <f>IF('Proje ve Personel Bilgileri'!B22&gt;0,'Proje ve Personel Bilgileri'!B22,"")</f>
        <v/>
      </c>
      <c r="C16" s="41"/>
      <c r="D16" s="42"/>
      <c r="E16" s="42"/>
      <c r="F16" s="42"/>
      <c r="G16" s="42"/>
      <c r="H16" s="42"/>
      <c r="I16" s="42"/>
      <c r="J16" s="42"/>
      <c r="K16" s="122" t="str">
        <f t="shared" si="4"/>
        <v/>
      </c>
      <c r="L16" s="185" t="str">
        <f t="shared" si="0"/>
        <v/>
      </c>
      <c r="M16" s="119">
        <f>'Proje ve Personel Bilgileri'!E22</f>
        <v>0</v>
      </c>
      <c r="N16" s="120">
        <f t="shared" si="1"/>
        <v>0</v>
      </c>
      <c r="O16" s="120">
        <f t="shared" si="2"/>
        <v>0</v>
      </c>
      <c r="P16" s="120">
        <f t="shared" si="3"/>
        <v>0</v>
      </c>
      <c r="Q16" s="120">
        <f t="shared" si="5"/>
        <v>0</v>
      </c>
      <c r="R16" s="120">
        <f t="shared" si="6"/>
        <v>0</v>
      </c>
      <c r="S16" s="120">
        <f t="shared" si="6"/>
        <v>0</v>
      </c>
    </row>
    <row r="17" spans="1:20" ht="22.6" customHeight="1" x14ac:dyDescent="0.3">
      <c r="A17" s="40">
        <v>10</v>
      </c>
      <c r="B17" s="125" t="str">
        <f>IF('Proje ve Personel Bilgileri'!B23&gt;0,'Proje ve Personel Bilgileri'!B23,"")</f>
        <v/>
      </c>
      <c r="C17" s="41"/>
      <c r="D17" s="42"/>
      <c r="E17" s="42"/>
      <c r="F17" s="42"/>
      <c r="G17" s="42"/>
      <c r="H17" s="42"/>
      <c r="I17" s="42"/>
      <c r="J17" s="42"/>
      <c r="K17" s="122" t="str">
        <f t="shared" si="4"/>
        <v/>
      </c>
      <c r="L17" s="185" t="str">
        <f t="shared" si="0"/>
        <v/>
      </c>
      <c r="M17" s="119">
        <f>'Proje ve Personel Bilgileri'!E23</f>
        <v>0</v>
      </c>
      <c r="N17" s="120">
        <f t="shared" si="1"/>
        <v>0</v>
      </c>
      <c r="O17" s="120">
        <f t="shared" si="2"/>
        <v>0</v>
      </c>
      <c r="P17" s="120">
        <f t="shared" si="3"/>
        <v>0</v>
      </c>
      <c r="Q17" s="120">
        <f t="shared" si="5"/>
        <v>0</v>
      </c>
      <c r="R17" s="120">
        <f t="shared" si="6"/>
        <v>0</v>
      </c>
      <c r="S17" s="120">
        <f t="shared" si="6"/>
        <v>0</v>
      </c>
    </row>
    <row r="18" spans="1:20" ht="22.6" customHeight="1" x14ac:dyDescent="0.3">
      <c r="A18" s="40">
        <v>11</v>
      </c>
      <c r="B18" s="125" t="str">
        <f>IF('Proje ve Personel Bilgileri'!B24&gt;0,'Proje ve Personel Bilgileri'!B24,"")</f>
        <v/>
      </c>
      <c r="C18" s="41"/>
      <c r="D18" s="42"/>
      <c r="E18" s="42"/>
      <c r="F18" s="42"/>
      <c r="G18" s="42"/>
      <c r="H18" s="42"/>
      <c r="I18" s="42"/>
      <c r="J18" s="42"/>
      <c r="K18" s="122" t="str">
        <f t="shared" si="4"/>
        <v/>
      </c>
      <c r="L18" s="185" t="str">
        <f t="shared" si="0"/>
        <v/>
      </c>
      <c r="M18" s="119">
        <f>'Proje ve Personel Bilgileri'!E24</f>
        <v>0</v>
      </c>
      <c r="N18" s="120">
        <f t="shared" si="1"/>
        <v>0</v>
      </c>
      <c r="O18" s="120">
        <f t="shared" si="2"/>
        <v>0</v>
      </c>
      <c r="P18" s="120">
        <f t="shared" si="3"/>
        <v>0</v>
      </c>
      <c r="Q18" s="120">
        <f t="shared" si="5"/>
        <v>0</v>
      </c>
      <c r="R18" s="120">
        <f t="shared" si="6"/>
        <v>0</v>
      </c>
      <c r="S18" s="120">
        <f t="shared" si="6"/>
        <v>0</v>
      </c>
    </row>
    <row r="19" spans="1:20" ht="22.6" customHeight="1" x14ac:dyDescent="0.3">
      <c r="A19" s="40">
        <v>12</v>
      </c>
      <c r="B19" s="125" t="str">
        <f>IF('Proje ve Personel Bilgileri'!B25&gt;0,'Proje ve Personel Bilgileri'!B25,"")</f>
        <v/>
      </c>
      <c r="C19" s="41"/>
      <c r="D19" s="42"/>
      <c r="E19" s="42"/>
      <c r="F19" s="42"/>
      <c r="G19" s="42"/>
      <c r="H19" s="42"/>
      <c r="I19" s="42"/>
      <c r="J19" s="42"/>
      <c r="K19" s="122" t="str">
        <f t="shared" si="4"/>
        <v/>
      </c>
      <c r="L19" s="185" t="str">
        <f t="shared" si="0"/>
        <v/>
      </c>
      <c r="M19" s="119">
        <f>'Proje ve Personel Bilgileri'!E25</f>
        <v>0</v>
      </c>
      <c r="N19" s="120">
        <f t="shared" si="1"/>
        <v>0</v>
      </c>
      <c r="O19" s="120">
        <f t="shared" si="2"/>
        <v>0</v>
      </c>
      <c r="P19" s="120">
        <f t="shared" si="3"/>
        <v>0</v>
      </c>
      <c r="Q19" s="120">
        <f t="shared" si="5"/>
        <v>0</v>
      </c>
      <c r="R19" s="120">
        <f t="shared" si="6"/>
        <v>0</v>
      </c>
      <c r="S19" s="120">
        <f t="shared" si="6"/>
        <v>0</v>
      </c>
    </row>
    <row r="20" spans="1:20" ht="22.6" customHeight="1" x14ac:dyDescent="0.3">
      <c r="A20" s="40">
        <v>13</v>
      </c>
      <c r="B20" s="125" t="str">
        <f>IF('Proje ve Personel Bilgileri'!B26&gt;0,'Proje ve Personel Bilgileri'!B26,"")</f>
        <v/>
      </c>
      <c r="C20" s="41"/>
      <c r="D20" s="42"/>
      <c r="E20" s="42"/>
      <c r="F20" s="42"/>
      <c r="G20" s="42"/>
      <c r="H20" s="42"/>
      <c r="I20" s="42"/>
      <c r="J20" s="42"/>
      <c r="K20" s="122" t="str">
        <f t="shared" si="4"/>
        <v/>
      </c>
      <c r="L20" s="185" t="str">
        <f t="shared" si="0"/>
        <v/>
      </c>
      <c r="M20" s="119">
        <f>'Proje ve Personel Bilgileri'!E26</f>
        <v>0</v>
      </c>
      <c r="N20" s="120">
        <f t="shared" si="1"/>
        <v>0</v>
      </c>
      <c r="O20" s="120">
        <f t="shared" si="2"/>
        <v>0</v>
      </c>
      <c r="P20" s="120">
        <f t="shared" si="3"/>
        <v>0</v>
      </c>
      <c r="Q20" s="120">
        <f t="shared" si="5"/>
        <v>0</v>
      </c>
      <c r="R20" s="120">
        <f t="shared" si="6"/>
        <v>0</v>
      </c>
      <c r="S20" s="120">
        <f t="shared" si="6"/>
        <v>0</v>
      </c>
    </row>
    <row r="21" spans="1:20" ht="22.6" customHeight="1" x14ac:dyDescent="0.3">
      <c r="A21" s="40">
        <v>14</v>
      </c>
      <c r="B21" s="125" t="str">
        <f>IF('Proje ve Personel Bilgileri'!B27&gt;0,'Proje ve Personel Bilgileri'!B27,"")</f>
        <v/>
      </c>
      <c r="C21" s="41"/>
      <c r="D21" s="42"/>
      <c r="E21" s="42"/>
      <c r="F21" s="42"/>
      <c r="G21" s="42"/>
      <c r="H21" s="42"/>
      <c r="I21" s="42"/>
      <c r="J21" s="42"/>
      <c r="K21" s="122" t="str">
        <f t="shared" si="4"/>
        <v/>
      </c>
      <c r="L21" s="185" t="str">
        <f t="shared" si="0"/>
        <v/>
      </c>
      <c r="M21" s="119">
        <f>'Proje ve Personel Bilgileri'!E27</f>
        <v>0</v>
      </c>
      <c r="N21" s="120">
        <f t="shared" si="1"/>
        <v>0</v>
      </c>
      <c r="O21" s="120">
        <f t="shared" si="2"/>
        <v>0</v>
      </c>
      <c r="P21" s="120">
        <f t="shared" si="3"/>
        <v>0</v>
      </c>
      <c r="Q21" s="120">
        <f t="shared" si="5"/>
        <v>0</v>
      </c>
      <c r="R21" s="120">
        <f t="shared" si="6"/>
        <v>0</v>
      </c>
      <c r="S21" s="120">
        <f t="shared" si="6"/>
        <v>0</v>
      </c>
    </row>
    <row r="22" spans="1:20" ht="22.6" customHeight="1" x14ac:dyDescent="0.3">
      <c r="A22" s="40">
        <v>15</v>
      </c>
      <c r="B22" s="125" t="str">
        <f>IF('Proje ve Personel Bilgileri'!B28&gt;0,'Proje ve Personel Bilgileri'!B28,"")</f>
        <v/>
      </c>
      <c r="C22" s="41"/>
      <c r="D22" s="42"/>
      <c r="E22" s="42"/>
      <c r="F22" s="42"/>
      <c r="G22" s="42"/>
      <c r="H22" s="42"/>
      <c r="I22" s="42"/>
      <c r="J22" s="42"/>
      <c r="K22" s="122" t="str">
        <f t="shared" si="4"/>
        <v/>
      </c>
      <c r="L22" s="185" t="str">
        <f t="shared" si="0"/>
        <v/>
      </c>
      <c r="M22" s="119">
        <f>'Proje ve Personel Bilgileri'!E28</f>
        <v>0</v>
      </c>
      <c r="N22" s="120">
        <f t="shared" si="1"/>
        <v>0</v>
      </c>
      <c r="O22" s="120">
        <f t="shared" si="2"/>
        <v>0</v>
      </c>
      <c r="P22" s="120">
        <f t="shared" si="3"/>
        <v>0</v>
      </c>
      <c r="Q22" s="120">
        <f t="shared" si="5"/>
        <v>0</v>
      </c>
      <c r="R22" s="120">
        <f t="shared" si="6"/>
        <v>0</v>
      </c>
      <c r="S22" s="120">
        <f t="shared" si="6"/>
        <v>0</v>
      </c>
    </row>
    <row r="23" spans="1:20" ht="22.6" customHeight="1" x14ac:dyDescent="0.3">
      <c r="A23" s="40">
        <v>16</v>
      </c>
      <c r="B23" s="125" t="str">
        <f>IF('Proje ve Personel Bilgileri'!B29&gt;0,'Proje ve Personel Bilgileri'!B29,"")</f>
        <v/>
      </c>
      <c r="C23" s="41"/>
      <c r="D23" s="42"/>
      <c r="E23" s="42"/>
      <c r="F23" s="42"/>
      <c r="G23" s="42"/>
      <c r="H23" s="42"/>
      <c r="I23" s="42"/>
      <c r="J23" s="42"/>
      <c r="K23" s="122" t="str">
        <f t="shared" si="4"/>
        <v/>
      </c>
      <c r="L23" s="185" t="str">
        <f t="shared" si="0"/>
        <v/>
      </c>
      <c r="M23" s="119">
        <f>'Proje ve Personel Bilgileri'!E29</f>
        <v>0</v>
      </c>
      <c r="N23" s="120">
        <f t="shared" si="1"/>
        <v>0</v>
      </c>
      <c r="O23" s="120">
        <f t="shared" si="2"/>
        <v>0</v>
      </c>
      <c r="P23" s="120">
        <f t="shared" si="3"/>
        <v>0</v>
      </c>
      <c r="Q23" s="120">
        <f t="shared" si="5"/>
        <v>0</v>
      </c>
      <c r="R23" s="120">
        <f t="shared" si="6"/>
        <v>0</v>
      </c>
      <c r="S23" s="120">
        <f t="shared" si="6"/>
        <v>0</v>
      </c>
    </row>
    <row r="24" spans="1:20" ht="22.6" customHeight="1" x14ac:dyDescent="0.3">
      <c r="A24" s="40">
        <v>17</v>
      </c>
      <c r="B24" s="125" t="str">
        <f>IF('Proje ve Personel Bilgileri'!B30&gt;0,'Proje ve Personel Bilgileri'!B30,"")</f>
        <v/>
      </c>
      <c r="C24" s="41"/>
      <c r="D24" s="42"/>
      <c r="E24" s="42"/>
      <c r="F24" s="42"/>
      <c r="G24" s="42"/>
      <c r="H24" s="42"/>
      <c r="I24" s="42"/>
      <c r="J24" s="42"/>
      <c r="K24" s="122" t="str">
        <f t="shared" si="4"/>
        <v/>
      </c>
      <c r="L24" s="185" t="str">
        <f t="shared" si="0"/>
        <v/>
      </c>
      <c r="M24" s="119">
        <f>'Proje ve Personel Bilgileri'!E30</f>
        <v>0</v>
      </c>
      <c r="N24" s="120">
        <f t="shared" si="1"/>
        <v>0</v>
      </c>
      <c r="O24" s="120">
        <f t="shared" si="2"/>
        <v>0</v>
      </c>
      <c r="P24" s="120">
        <f t="shared" si="3"/>
        <v>0</v>
      </c>
      <c r="Q24" s="120">
        <f t="shared" si="5"/>
        <v>0</v>
      </c>
      <c r="R24" s="120">
        <f t="shared" si="6"/>
        <v>0</v>
      </c>
      <c r="S24" s="120">
        <f t="shared" si="6"/>
        <v>0</v>
      </c>
    </row>
    <row r="25" spans="1:20" ht="22.6" customHeight="1" x14ac:dyDescent="0.3">
      <c r="A25" s="40">
        <v>18</v>
      </c>
      <c r="B25" s="125" t="str">
        <f>IF('Proje ve Personel Bilgileri'!B31&gt;0,'Proje ve Personel Bilgileri'!B31,"")</f>
        <v/>
      </c>
      <c r="C25" s="41"/>
      <c r="D25" s="42"/>
      <c r="E25" s="42"/>
      <c r="F25" s="42"/>
      <c r="G25" s="42"/>
      <c r="H25" s="42"/>
      <c r="I25" s="42"/>
      <c r="J25" s="42"/>
      <c r="K25" s="122" t="str">
        <f t="shared" si="4"/>
        <v/>
      </c>
      <c r="L25" s="185" t="str">
        <f t="shared" si="0"/>
        <v/>
      </c>
      <c r="M25" s="119">
        <f>'Proje ve Personel Bilgileri'!E31</f>
        <v>0</v>
      </c>
      <c r="N25" s="120">
        <f t="shared" si="1"/>
        <v>0</v>
      </c>
      <c r="O25" s="120">
        <f t="shared" si="2"/>
        <v>0</v>
      </c>
      <c r="P25" s="120">
        <f t="shared" si="3"/>
        <v>0</v>
      </c>
      <c r="Q25" s="120">
        <f t="shared" si="5"/>
        <v>0</v>
      </c>
      <c r="R25" s="120">
        <f t="shared" si="6"/>
        <v>0</v>
      </c>
      <c r="S25" s="120">
        <f t="shared" si="6"/>
        <v>0</v>
      </c>
    </row>
    <row r="26" spans="1:20" ht="22.6" customHeight="1" x14ac:dyDescent="0.3">
      <c r="A26" s="40">
        <v>19</v>
      </c>
      <c r="B26" s="125" t="str">
        <f>IF('Proje ve Personel Bilgileri'!B32&gt;0,'Proje ve Personel Bilgileri'!B32,"")</f>
        <v/>
      </c>
      <c r="C26" s="41"/>
      <c r="D26" s="42"/>
      <c r="E26" s="42"/>
      <c r="F26" s="42"/>
      <c r="G26" s="42"/>
      <c r="H26" s="42"/>
      <c r="I26" s="42"/>
      <c r="J26" s="42"/>
      <c r="K26" s="122" t="str">
        <f t="shared" si="4"/>
        <v/>
      </c>
      <c r="L26" s="185" t="str">
        <f t="shared" si="0"/>
        <v/>
      </c>
      <c r="M26" s="119">
        <f>'Proje ve Personel Bilgileri'!E32</f>
        <v>0</v>
      </c>
      <c r="N26" s="120">
        <f t="shared" si="1"/>
        <v>0</v>
      </c>
      <c r="O26" s="120">
        <f t="shared" si="2"/>
        <v>0</v>
      </c>
      <c r="P26" s="120">
        <f t="shared" si="3"/>
        <v>0</v>
      </c>
      <c r="Q26" s="120">
        <f t="shared" si="5"/>
        <v>0</v>
      </c>
      <c r="R26" s="120">
        <f t="shared" si="6"/>
        <v>0</v>
      </c>
      <c r="S26" s="120">
        <f t="shared" si="6"/>
        <v>0</v>
      </c>
    </row>
    <row r="27" spans="1:20" ht="22.6" customHeight="1" thickBot="1" x14ac:dyDescent="0.35">
      <c r="A27" s="43">
        <v>20</v>
      </c>
      <c r="B27" s="126" t="str">
        <f>IF('Proje ve Personel Bilgileri'!B33&gt;0,'Proje ve Personel Bilgileri'!B33,"")</f>
        <v/>
      </c>
      <c r="C27" s="44"/>
      <c r="D27" s="45"/>
      <c r="E27" s="45"/>
      <c r="F27" s="45"/>
      <c r="G27" s="45"/>
      <c r="H27" s="45"/>
      <c r="I27" s="45"/>
      <c r="J27" s="45"/>
      <c r="K27" s="123" t="str">
        <f t="shared" si="4"/>
        <v/>
      </c>
      <c r="L27" s="185" t="str">
        <f t="shared" si="0"/>
        <v/>
      </c>
      <c r="M27" s="119">
        <f>'Proje ve Personel Bilgileri'!E33</f>
        <v>0</v>
      </c>
      <c r="N27" s="120">
        <f t="shared" si="1"/>
        <v>0</v>
      </c>
      <c r="O27" s="120">
        <f t="shared" si="2"/>
        <v>0</v>
      </c>
      <c r="P27" s="120">
        <f t="shared" si="3"/>
        <v>0</v>
      </c>
      <c r="Q27" s="120">
        <f t="shared" si="5"/>
        <v>0</v>
      </c>
      <c r="R27" s="120">
        <f t="shared" si="6"/>
        <v>0</v>
      </c>
      <c r="S27" s="120">
        <f t="shared" si="6"/>
        <v>0</v>
      </c>
      <c r="T27" s="27">
        <v>1</v>
      </c>
    </row>
    <row r="28" spans="1:20" ht="29.25" customHeight="1" thickBot="1" x14ac:dyDescent="0.35">
      <c r="A28" s="368" t="s">
        <v>51</v>
      </c>
      <c r="B28" s="369"/>
      <c r="C28" s="248" t="str">
        <f>IF(SUM(C8:C27)&gt;0,SUM(C8:C27),"")</f>
        <v/>
      </c>
      <c r="D28" s="251" t="str">
        <f t="shared" ref="D28:J28" si="7">IF(SUM(D8:D27)&gt;0,SUM(D8:D27),"")</f>
        <v/>
      </c>
      <c r="E28" s="251" t="str">
        <f t="shared" si="7"/>
        <v/>
      </c>
      <c r="F28" s="251" t="str">
        <f t="shared" si="7"/>
        <v/>
      </c>
      <c r="G28" s="251" t="str">
        <f t="shared" si="7"/>
        <v/>
      </c>
      <c r="H28" s="251" t="str">
        <f t="shared" si="7"/>
        <v/>
      </c>
      <c r="I28" s="251" t="str">
        <f t="shared" si="7"/>
        <v/>
      </c>
      <c r="J28" s="251" t="str">
        <f t="shared" si="7"/>
        <v/>
      </c>
      <c r="K28" s="252">
        <f>SUM(K8:K27)</f>
        <v>0</v>
      </c>
      <c r="L28" s="186"/>
      <c r="M28" s="26"/>
      <c r="N28" s="46"/>
      <c r="O28" s="47"/>
      <c r="R28" s="26"/>
      <c r="S28" s="26"/>
    </row>
    <row r="29" spans="1:20" s="48" customFormat="1" ht="30.1" customHeight="1" x14ac:dyDescent="0.3">
      <c r="A29" s="370" t="s">
        <v>167</v>
      </c>
      <c r="B29" s="370"/>
      <c r="C29" s="370"/>
      <c r="D29" s="370"/>
      <c r="E29" s="370"/>
      <c r="F29" s="370"/>
      <c r="G29" s="370"/>
      <c r="H29" s="370"/>
      <c r="I29" s="370"/>
      <c r="J29" s="370"/>
      <c r="K29" s="370"/>
      <c r="L29" s="187"/>
      <c r="N29" s="49"/>
      <c r="O29" s="49"/>
      <c r="P29" s="49"/>
      <c r="Q29" s="49"/>
      <c r="R29" s="49"/>
      <c r="S29" s="49"/>
    </row>
    <row r="31" spans="1:20" ht="21.1" x14ac:dyDescent="0.35">
      <c r="A31" s="300" t="s">
        <v>46</v>
      </c>
      <c r="B31" s="299">
        <f ca="1">imzatirihi</f>
        <v>45653</v>
      </c>
      <c r="C31" s="365" t="s">
        <v>48</v>
      </c>
      <c r="D31" s="365"/>
      <c r="E31" s="302" t="str">
        <f>IF(kurulusyetkilisi&gt;0,kurulusyetkilisi,"")</f>
        <v/>
      </c>
      <c r="F31" s="300"/>
      <c r="G31" s="50"/>
      <c r="H31" s="50"/>
      <c r="I31" s="50"/>
    </row>
    <row r="32" spans="1:20" ht="19.7" x14ac:dyDescent="0.35">
      <c r="A32" s="301"/>
      <c r="B32" s="301"/>
      <c r="C32" s="365" t="s">
        <v>49</v>
      </c>
      <c r="D32" s="365"/>
      <c r="E32" s="366"/>
      <c r="F32" s="366"/>
      <c r="G32" s="26"/>
      <c r="H32" s="26"/>
      <c r="I32" s="26"/>
    </row>
    <row r="33" spans="1:19" x14ac:dyDescent="0.3">
      <c r="A33" s="371" t="s">
        <v>37</v>
      </c>
      <c r="B33" s="371"/>
      <c r="C33" s="371"/>
      <c r="D33" s="371"/>
      <c r="E33" s="371"/>
      <c r="F33" s="371"/>
      <c r="G33" s="371"/>
      <c r="H33" s="371"/>
      <c r="I33" s="371"/>
      <c r="J33" s="371"/>
      <c r="K33" s="371"/>
      <c r="L33" s="182"/>
      <c r="M33" s="2"/>
      <c r="N33" s="111"/>
    </row>
    <row r="34" spans="1:19" x14ac:dyDescent="0.3">
      <c r="A34" s="372" t="str">
        <f>IF(Yil&gt;0,CONCATENATE(Yil," yılına aittir"),"")</f>
        <v/>
      </c>
      <c r="B34" s="372"/>
      <c r="C34" s="372"/>
      <c r="D34" s="372"/>
      <c r="E34" s="372"/>
      <c r="F34" s="372"/>
      <c r="G34" s="372"/>
      <c r="H34" s="372"/>
      <c r="I34" s="372"/>
      <c r="J34" s="372"/>
      <c r="K34" s="372"/>
    </row>
    <row r="35" spans="1:19" ht="17" thickBot="1" x14ac:dyDescent="0.35">
      <c r="B35" s="28"/>
      <c r="C35" s="28"/>
      <c r="D35" s="28"/>
      <c r="E35" s="386" t="str">
        <f>IF(Yil&gt;0,"HAZİRAN","")</f>
        <v/>
      </c>
      <c r="F35" s="386"/>
      <c r="G35" s="28"/>
      <c r="H35" s="28"/>
      <c r="I35" s="28"/>
      <c r="J35" s="28"/>
      <c r="K35" s="29" t="s">
        <v>44</v>
      </c>
    </row>
    <row r="36" spans="1:19" ht="31.6" customHeight="1" thickBot="1" x14ac:dyDescent="0.35">
      <c r="A36" s="30" t="s">
        <v>1</v>
      </c>
      <c r="B36" s="373" t="str">
        <f>IF(ProjeNo&gt;0,ProjeNo,"")</f>
        <v/>
      </c>
      <c r="C36" s="374"/>
      <c r="D36" s="374"/>
      <c r="E36" s="374"/>
      <c r="F36" s="374"/>
      <c r="G36" s="374"/>
      <c r="H36" s="374"/>
      <c r="I36" s="374"/>
      <c r="J36" s="374"/>
      <c r="K36" s="375"/>
    </row>
    <row r="37" spans="1:19" ht="31.6" customHeight="1" thickBot="1" x14ac:dyDescent="0.35">
      <c r="A37" s="31" t="s">
        <v>12</v>
      </c>
      <c r="B37" s="376" t="str">
        <f>IF(ProjeAdi&gt;0,ProjeAdi,"")</f>
        <v/>
      </c>
      <c r="C37" s="377"/>
      <c r="D37" s="377"/>
      <c r="E37" s="377"/>
      <c r="F37" s="377"/>
      <c r="G37" s="377"/>
      <c r="H37" s="377"/>
      <c r="I37" s="377"/>
      <c r="J37" s="377"/>
      <c r="K37" s="378"/>
    </row>
    <row r="38" spans="1:19" ht="31.6" customHeight="1" thickBot="1" x14ac:dyDescent="0.35">
      <c r="A38" s="379" t="s">
        <v>7</v>
      </c>
      <c r="B38" s="379" t="s">
        <v>8</v>
      </c>
      <c r="C38" s="379" t="s">
        <v>38</v>
      </c>
      <c r="D38" s="379" t="s">
        <v>166</v>
      </c>
      <c r="E38" s="379" t="s">
        <v>41</v>
      </c>
      <c r="F38" s="381" t="s">
        <v>39</v>
      </c>
      <c r="G38" s="383" t="s">
        <v>164</v>
      </c>
      <c r="H38" s="384"/>
      <c r="I38" s="384"/>
      <c r="J38" s="385"/>
      <c r="K38" s="379" t="s">
        <v>40</v>
      </c>
      <c r="N38" s="367" t="s">
        <v>45</v>
      </c>
      <c r="O38" s="367"/>
      <c r="P38" s="367" t="s">
        <v>53</v>
      </c>
      <c r="Q38" s="367"/>
      <c r="R38" s="367" t="s">
        <v>54</v>
      </c>
      <c r="S38" s="367"/>
    </row>
    <row r="39" spans="1:19" s="36" customFormat="1" ht="100.05" customHeight="1" thickBot="1" x14ac:dyDescent="0.3">
      <c r="A39" s="380"/>
      <c r="B39" s="380"/>
      <c r="C39" s="380"/>
      <c r="D39" s="380"/>
      <c r="E39" s="380"/>
      <c r="F39" s="382"/>
      <c r="G39" s="32" t="s">
        <v>126</v>
      </c>
      <c r="H39" s="33" t="s">
        <v>165</v>
      </c>
      <c r="I39" s="32" t="s">
        <v>200</v>
      </c>
      <c r="J39" s="325" t="s">
        <v>198</v>
      </c>
      <c r="K39" s="380"/>
      <c r="L39" s="184"/>
      <c r="M39" s="34" t="s">
        <v>11</v>
      </c>
      <c r="N39" s="35" t="s">
        <v>42</v>
      </c>
      <c r="O39" s="35" t="s">
        <v>43</v>
      </c>
      <c r="P39" s="35" t="s">
        <v>52</v>
      </c>
      <c r="Q39" s="35" t="s">
        <v>39</v>
      </c>
      <c r="R39" s="35" t="s">
        <v>52</v>
      </c>
      <c r="S39" s="35" t="s">
        <v>43</v>
      </c>
    </row>
    <row r="40" spans="1:19" ht="22.6" customHeight="1" x14ac:dyDescent="0.3">
      <c r="A40" s="37">
        <v>21</v>
      </c>
      <c r="B40" s="124" t="str">
        <f>IF('Proje ve Personel Bilgileri'!B34&gt;0,'Proje ve Personel Bilgileri'!B34,"")</f>
        <v/>
      </c>
      <c r="C40" s="38"/>
      <c r="D40" s="39"/>
      <c r="E40" s="39"/>
      <c r="F40" s="39"/>
      <c r="G40" s="39"/>
      <c r="H40" s="39"/>
      <c r="I40" s="39"/>
      <c r="J40" s="39"/>
      <c r="K40" s="121" t="str">
        <f>IF(B40&lt;&gt;"",IF(OR(E40&gt;R40,F40&gt;S40),0,D40+E40+F40-G40-H40-I40-J40),"")</f>
        <v/>
      </c>
      <c r="L40" s="185" t="str">
        <f t="shared" ref="L40:L59" si="8">IF(OR(E40&gt;R40,F40&gt;S40),"Toplam maliyetin hesaplanabilmesi için SGK işveren payı ve işsizlik sigortası işveren payının tavan değerleri aşmaması gerekmektedir.","")</f>
        <v/>
      </c>
      <c r="M40" s="119">
        <f>'Proje ve Personel Bilgileri'!E34</f>
        <v>0</v>
      </c>
      <c r="N40" s="120">
        <f t="shared" ref="N40:N59" si="9">IFERROR(IF(M40="EVET",VLOOKUP(VALUE(Yil&amp;1),SGKTAVAN,2,0)*0.2475,VLOOKUP(VALUE(Yil&amp;1),SGKTAVAN,2,0)*0.2075),0)</f>
        <v>0</v>
      </c>
      <c r="O40" s="120">
        <f t="shared" ref="O40:O59" si="10">IFERROR(IF(M40="EVET",0,VLOOKUP(VALUE(Yil&amp;1),SGKTAVAN,2,0)*0.02),0)</f>
        <v>0</v>
      </c>
      <c r="P40" s="120">
        <f t="shared" ref="P40:P59" si="11">IF(M40="EVET",D40*0.2475,D40*0.2075)</f>
        <v>0</v>
      </c>
      <c r="Q40" s="120">
        <f>IF(M40="EVET",0,(D40)*0.02)</f>
        <v>0</v>
      </c>
      <c r="R40" s="120">
        <f>IF(ISERROR(ROUNDUP(MIN(N40,P40),0)),0,ROUNDUP(MIN(N40,P40),0))</f>
        <v>0</v>
      </c>
      <c r="S40" s="120">
        <f>IF(ISERROR(ROUNDUP(MIN(O40,Q40),0)),0,ROUNDUP(MIN(O40,Q40),0))</f>
        <v>0</v>
      </c>
    </row>
    <row r="41" spans="1:19" ht="22.6" customHeight="1" x14ac:dyDescent="0.3">
      <c r="A41" s="40">
        <v>22</v>
      </c>
      <c r="B41" s="125" t="str">
        <f>IF('Proje ve Personel Bilgileri'!B35&gt;0,'Proje ve Personel Bilgileri'!B35,"")</f>
        <v/>
      </c>
      <c r="C41" s="41"/>
      <c r="D41" s="42"/>
      <c r="E41" s="42"/>
      <c r="F41" s="42"/>
      <c r="G41" s="42"/>
      <c r="H41" s="42"/>
      <c r="I41" s="42"/>
      <c r="J41" s="42"/>
      <c r="K41" s="122" t="str">
        <f t="shared" ref="K41:K59" si="12">IF(B41&lt;&gt;"",IF(OR(E41&gt;R41,F41&gt;S41),0,D41+E41+F41-G41-H41-I41-J41),"")</f>
        <v/>
      </c>
      <c r="L41" s="185" t="str">
        <f t="shared" si="8"/>
        <v/>
      </c>
      <c r="M41" s="119">
        <f>'Proje ve Personel Bilgileri'!E35</f>
        <v>0</v>
      </c>
      <c r="N41" s="120">
        <f t="shared" si="9"/>
        <v>0</v>
      </c>
      <c r="O41" s="120">
        <f t="shared" si="10"/>
        <v>0</v>
      </c>
      <c r="P41" s="120">
        <f t="shared" si="11"/>
        <v>0</v>
      </c>
      <c r="Q41" s="120">
        <f t="shared" ref="Q41:Q59" si="13">IF(M41="EVET",0,(D41)*0.02)</f>
        <v>0</v>
      </c>
      <c r="R41" s="120">
        <f t="shared" ref="R41:S59" si="14">IF(ISERROR(ROUNDUP(MIN(N41,P41),0)),0,ROUNDUP(MIN(N41,P41),0))</f>
        <v>0</v>
      </c>
      <c r="S41" s="120">
        <f t="shared" si="14"/>
        <v>0</v>
      </c>
    </row>
    <row r="42" spans="1:19" ht="22.6" customHeight="1" x14ac:dyDescent="0.3">
      <c r="A42" s="40">
        <v>23</v>
      </c>
      <c r="B42" s="125" t="str">
        <f>IF('Proje ve Personel Bilgileri'!B36&gt;0,'Proje ve Personel Bilgileri'!B36,"")</f>
        <v/>
      </c>
      <c r="C42" s="41"/>
      <c r="D42" s="42"/>
      <c r="E42" s="42"/>
      <c r="F42" s="42"/>
      <c r="G42" s="42"/>
      <c r="H42" s="42"/>
      <c r="I42" s="42"/>
      <c r="J42" s="42"/>
      <c r="K42" s="122" t="str">
        <f t="shared" si="12"/>
        <v/>
      </c>
      <c r="L42" s="185" t="str">
        <f t="shared" si="8"/>
        <v/>
      </c>
      <c r="M42" s="119">
        <f>'Proje ve Personel Bilgileri'!E36</f>
        <v>0</v>
      </c>
      <c r="N42" s="120">
        <f t="shared" si="9"/>
        <v>0</v>
      </c>
      <c r="O42" s="120">
        <f t="shared" si="10"/>
        <v>0</v>
      </c>
      <c r="P42" s="120">
        <f t="shared" si="11"/>
        <v>0</v>
      </c>
      <c r="Q42" s="120">
        <f t="shared" si="13"/>
        <v>0</v>
      </c>
      <c r="R42" s="120">
        <f t="shared" si="14"/>
        <v>0</v>
      </c>
      <c r="S42" s="120">
        <f t="shared" si="14"/>
        <v>0</v>
      </c>
    </row>
    <row r="43" spans="1:19" ht="22.6" customHeight="1" x14ac:dyDescent="0.3">
      <c r="A43" s="40">
        <v>24</v>
      </c>
      <c r="B43" s="125" t="str">
        <f>IF('Proje ve Personel Bilgileri'!B37&gt;0,'Proje ve Personel Bilgileri'!B37,"")</f>
        <v/>
      </c>
      <c r="C43" s="41"/>
      <c r="D43" s="42"/>
      <c r="E43" s="42"/>
      <c r="F43" s="42"/>
      <c r="G43" s="42"/>
      <c r="H43" s="42"/>
      <c r="I43" s="42"/>
      <c r="J43" s="42"/>
      <c r="K43" s="122" t="str">
        <f t="shared" si="12"/>
        <v/>
      </c>
      <c r="L43" s="185" t="str">
        <f t="shared" si="8"/>
        <v/>
      </c>
      <c r="M43" s="119">
        <f>'Proje ve Personel Bilgileri'!E37</f>
        <v>0</v>
      </c>
      <c r="N43" s="120">
        <f t="shared" si="9"/>
        <v>0</v>
      </c>
      <c r="O43" s="120">
        <f t="shared" si="10"/>
        <v>0</v>
      </c>
      <c r="P43" s="120">
        <f t="shared" si="11"/>
        <v>0</v>
      </c>
      <c r="Q43" s="120">
        <f t="shared" si="13"/>
        <v>0</v>
      </c>
      <c r="R43" s="120">
        <f t="shared" si="14"/>
        <v>0</v>
      </c>
      <c r="S43" s="120">
        <f t="shared" si="14"/>
        <v>0</v>
      </c>
    </row>
    <row r="44" spans="1:19" ht="22.6" customHeight="1" x14ac:dyDescent="0.3">
      <c r="A44" s="40">
        <v>25</v>
      </c>
      <c r="B44" s="125" t="str">
        <f>IF('Proje ve Personel Bilgileri'!B38&gt;0,'Proje ve Personel Bilgileri'!B38,"")</f>
        <v/>
      </c>
      <c r="C44" s="41"/>
      <c r="D44" s="42"/>
      <c r="E44" s="42"/>
      <c r="F44" s="42"/>
      <c r="G44" s="42"/>
      <c r="H44" s="42"/>
      <c r="I44" s="42"/>
      <c r="J44" s="42"/>
      <c r="K44" s="122" t="str">
        <f t="shared" si="12"/>
        <v/>
      </c>
      <c r="L44" s="185" t="str">
        <f t="shared" si="8"/>
        <v/>
      </c>
      <c r="M44" s="119">
        <f>'Proje ve Personel Bilgileri'!E38</f>
        <v>0</v>
      </c>
      <c r="N44" s="120">
        <f t="shared" si="9"/>
        <v>0</v>
      </c>
      <c r="O44" s="120">
        <f t="shared" si="10"/>
        <v>0</v>
      </c>
      <c r="P44" s="120">
        <f t="shared" si="11"/>
        <v>0</v>
      </c>
      <c r="Q44" s="120">
        <f t="shared" si="13"/>
        <v>0</v>
      </c>
      <c r="R44" s="120">
        <f t="shared" si="14"/>
        <v>0</v>
      </c>
      <c r="S44" s="120">
        <f t="shared" si="14"/>
        <v>0</v>
      </c>
    </row>
    <row r="45" spans="1:19" ht="22.6" customHeight="1" x14ac:dyDescent="0.3">
      <c r="A45" s="40">
        <v>26</v>
      </c>
      <c r="B45" s="125" t="str">
        <f>IF('Proje ve Personel Bilgileri'!B39&gt;0,'Proje ve Personel Bilgileri'!B39,"")</f>
        <v/>
      </c>
      <c r="C45" s="41"/>
      <c r="D45" s="42"/>
      <c r="E45" s="42"/>
      <c r="F45" s="42"/>
      <c r="G45" s="42"/>
      <c r="H45" s="42"/>
      <c r="I45" s="42"/>
      <c r="J45" s="42"/>
      <c r="K45" s="122" t="str">
        <f t="shared" si="12"/>
        <v/>
      </c>
      <c r="L45" s="185" t="str">
        <f t="shared" si="8"/>
        <v/>
      </c>
      <c r="M45" s="119">
        <f>'Proje ve Personel Bilgileri'!E39</f>
        <v>0</v>
      </c>
      <c r="N45" s="120">
        <f t="shared" si="9"/>
        <v>0</v>
      </c>
      <c r="O45" s="120">
        <f t="shared" si="10"/>
        <v>0</v>
      </c>
      <c r="P45" s="120">
        <f t="shared" si="11"/>
        <v>0</v>
      </c>
      <c r="Q45" s="120">
        <f t="shared" si="13"/>
        <v>0</v>
      </c>
      <c r="R45" s="120">
        <f t="shared" si="14"/>
        <v>0</v>
      </c>
      <c r="S45" s="120">
        <f t="shared" si="14"/>
        <v>0</v>
      </c>
    </row>
    <row r="46" spans="1:19" ht="22.6" customHeight="1" x14ac:dyDescent="0.3">
      <c r="A46" s="40">
        <v>27</v>
      </c>
      <c r="B46" s="125" t="str">
        <f>IF('Proje ve Personel Bilgileri'!B40&gt;0,'Proje ve Personel Bilgileri'!B40,"")</f>
        <v/>
      </c>
      <c r="C46" s="41"/>
      <c r="D46" s="42"/>
      <c r="E46" s="42"/>
      <c r="F46" s="42"/>
      <c r="G46" s="42"/>
      <c r="H46" s="42"/>
      <c r="I46" s="42"/>
      <c r="J46" s="42"/>
      <c r="K46" s="122" t="str">
        <f t="shared" si="12"/>
        <v/>
      </c>
      <c r="L46" s="185" t="str">
        <f t="shared" si="8"/>
        <v/>
      </c>
      <c r="M46" s="119">
        <f>'Proje ve Personel Bilgileri'!E40</f>
        <v>0</v>
      </c>
      <c r="N46" s="120">
        <f t="shared" si="9"/>
        <v>0</v>
      </c>
      <c r="O46" s="120">
        <f t="shared" si="10"/>
        <v>0</v>
      </c>
      <c r="P46" s="120">
        <f t="shared" si="11"/>
        <v>0</v>
      </c>
      <c r="Q46" s="120">
        <f t="shared" si="13"/>
        <v>0</v>
      </c>
      <c r="R46" s="120">
        <f t="shared" si="14"/>
        <v>0</v>
      </c>
      <c r="S46" s="120">
        <f t="shared" si="14"/>
        <v>0</v>
      </c>
    </row>
    <row r="47" spans="1:19" ht="22.6" customHeight="1" x14ac:dyDescent="0.3">
      <c r="A47" s="40">
        <v>28</v>
      </c>
      <c r="B47" s="125" t="str">
        <f>IF('Proje ve Personel Bilgileri'!B41&gt;0,'Proje ve Personel Bilgileri'!B41,"")</f>
        <v/>
      </c>
      <c r="C47" s="41"/>
      <c r="D47" s="42"/>
      <c r="E47" s="42"/>
      <c r="F47" s="42"/>
      <c r="G47" s="42"/>
      <c r="H47" s="42"/>
      <c r="I47" s="42"/>
      <c r="J47" s="42"/>
      <c r="K47" s="122" t="str">
        <f t="shared" si="12"/>
        <v/>
      </c>
      <c r="L47" s="185" t="str">
        <f t="shared" si="8"/>
        <v/>
      </c>
      <c r="M47" s="119">
        <f>'Proje ve Personel Bilgileri'!E41</f>
        <v>0</v>
      </c>
      <c r="N47" s="120">
        <f t="shared" si="9"/>
        <v>0</v>
      </c>
      <c r="O47" s="120">
        <f t="shared" si="10"/>
        <v>0</v>
      </c>
      <c r="P47" s="120">
        <f t="shared" si="11"/>
        <v>0</v>
      </c>
      <c r="Q47" s="120">
        <f t="shared" si="13"/>
        <v>0</v>
      </c>
      <c r="R47" s="120">
        <f t="shared" si="14"/>
        <v>0</v>
      </c>
      <c r="S47" s="120">
        <f t="shared" si="14"/>
        <v>0</v>
      </c>
    </row>
    <row r="48" spans="1:19" ht="22.6" customHeight="1" x14ac:dyDescent="0.3">
      <c r="A48" s="40">
        <v>29</v>
      </c>
      <c r="B48" s="125" t="str">
        <f>IF('Proje ve Personel Bilgileri'!B42&gt;0,'Proje ve Personel Bilgileri'!B42,"")</f>
        <v/>
      </c>
      <c r="C48" s="41"/>
      <c r="D48" s="42"/>
      <c r="E48" s="42"/>
      <c r="F48" s="42"/>
      <c r="G48" s="42"/>
      <c r="H48" s="42"/>
      <c r="I48" s="42"/>
      <c r="J48" s="42"/>
      <c r="K48" s="122" t="str">
        <f t="shared" si="12"/>
        <v/>
      </c>
      <c r="L48" s="185" t="str">
        <f t="shared" si="8"/>
        <v/>
      </c>
      <c r="M48" s="119">
        <f>'Proje ve Personel Bilgileri'!E42</f>
        <v>0</v>
      </c>
      <c r="N48" s="120">
        <f t="shared" si="9"/>
        <v>0</v>
      </c>
      <c r="O48" s="120">
        <f t="shared" si="10"/>
        <v>0</v>
      </c>
      <c r="P48" s="120">
        <f t="shared" si="11"/>
        <v>0</v>
      </c>
      <c r="Q48" s="120">
        <f t="shared" si="13"/>
        <v>0</v>
      </c>
      <c r="R48" s="120">
        <f t="shared" si="14"/>
        <v>0</v>
      </c>
      <c r="S48" s="120">
        <f t="shared" si="14"/>
        <v>0</v>
      </c>
    </row>
    <row r="49" spans="1:20" ht="22.6" customHeight="1" x14ac:dyDescent="0.3">
      <c r="A49" s="40">
        <v>30</v>
      </c>
      <c r="B49" s="125" t="str">
        <f>IF('Proje ve Personel Bilgileri'!B43&gt;0,'Proje ve Personel Bilgileri'!B43,"")</f>
        <v/>
      </c>
      <c r="C49" s="41"/>
      <c r="D49" s="42"/>
      <c r="E49" s="42"/>
      <c r="F49" s="42"/>
      <c r="G49" s="42"/>
      <c r="H49" s="42"/>
      <c r="I49" s="42"/>
      <c r="J49" s="42"/>
      <c r="K49" s="122" t="str">
        <f t="shared" si="12"/>
        <v/>
      </c>
      <c r="L49" s="185" t="str">
        <f t="shared" si="8"/>
        <v/>
      </c>
      <c r="M49" s="119">
        <f>'Proje ve Personel Bilgileri'!E43</f>
        <v>0</v>
      </c>
      <c r="N49" s="120">
        <f t="shared" si="9"/>
        <v>0</v>
      </c>
      <c r="O49" s="120">
        <f t="shared" si="10"/>
        <v>0</v>
      </c>
      <c r="P49" s="120">
        <f t="shared" si="11"/>
        <v>0</v>
      </c>
      <c r="Q49" s="120">
        <f t="shared" si="13"/>
        <v>0</v>
      </c>
      <c r="R49" s="120">
        <f t="shared" si="14"/>
        <v>0</v>
      </c>
      <c r="S49" s="120">
        <f t="shared" si="14"/>
        <v>0</v>
      </c>
    </row>
    <row r="50" spans="1:20" ht="22.6" customHeight="1" x14ac:dyDescent="0.3">
      <c r="A50" s="40">
        <v>31</v>
      </c>
      <c r="B50" s="125" t="str">
        <f>IF('Proje ve Personel Bilgileri'!B44&gt;0,'Proje ve Personel Bilgileri'!B44,"")</f>
        <v/>
      </c>
      <c r="C50" s="41"/>
      <c r="D50" s="42"/>
      <c r="E50" s="42"/>
      <c r="F50" s="42"/>
      <c r="G50" s="42"/>
      <c r="H50" s="42"/>
      <c r="I50" s="42"/>
      <c r="J50" s="42"/>
      <c r="K50" s="122" t="str">
        <f t="shared" si="12"/>
        <v/>
      </c>
      <c r="L50" s="185" t="str">
        <f t="shared" si="8"/>
        <v/>
      </c>
      <c r="M50" s="119">
        <f>'Proje ve Personel Bilgileri'!E44</f>
        <v>0</v>
      </c>
      <c r="N50" s="120">
        <f t="shared" si="9"/>
        <v>0</v>
      </c>
      <c r="O50" s="120">
        <f t="shared" si="10"/>
        <v>0</v>
      </c>
      <c r="P50" s="120">
        <f t="shared" si="11"/>
        <v>0</v>
      </c>
      <c r="Q50" s="120">
        <f t="shared" si="13"/>
        <v>0</v>
      </c>
      <c r="R50" s="120">
        <f t="shared" si="14"/>
        <v>0</v>
      </c>
      <c r="S50" s="120">
        <f t="shared" si="14"/>
        <v>0</v>
      </c>
    </row>
    <row r="51" spans="1:20" ht="22.6" customHeight="1" x14ac:dyDescent="0.3">
      <c r="A51" s="40">
        <v>32</v>
      </c>
      <c r="B51" s="125" t="str">
        <f>IF('Proje ve Personel Bilgileri'!B45&gt;0,'Proje ve Personel Bilgileri'!B45,"")</f>
        <v/>
      </c>
      <c r="C51" s="41"/>
      <c r="D51" s="42"/>
      <c r="E51" s="42"/>
      <c r="F51" s="42"/>
      <c r="G51" s="42"/>
      <c r="H51" s="42"/>
      <c r="I51" s="42"/>
      <c r="J51" s="42"/>
      <c r="K51" s="122" t="str">
        <f t="shared" si="12"/>
        <v/>
      </c>
      <c r="L51" s="185" t="str">
        <f t="shared" si="8"/>
        <v/>
      </c>
      <c r="M51" s="119">
        <f>'Proje ve Personel Bilgileri'!E45</f>
        <v>0</v>
      </c>
      <c r="N51" s="120">
        <f t="shared" si="9"/>
        <v>0</v>
      </c>
      <c r="O51" s="120">
        <f t="shared" si="10"/>
        <v>0</v>
      </c>
      <c r="P51" s="120">
        <f t="shared" si="11"/>
        <v>0</v>
      </c>
      <c r="Q51" s="120">
        <f t="shared" si="13"/>
        <v>0</v>
      </c>
      <c r="R51" s="120">
        <f t="shared" si="14"/>
        <v>0</v>
      </c>
      <c r="S51" s="120">
        <f t="shared" si="14"/>
        <v>0</v>
      </c>
    </row>
    <row r="52" spans="1:20" ht="22.6" customHeight="1" x14ac:dyDescent="0.3">
      <c r="A52" s="40">
        <v>33</v>
      </c>
      <c r="B52" s="125" t="str">
        <f>IF('Proje ve Personel Bilgileri'!B46&gt;0,'Proje ve Personel Bilgileri'!B46,"")</f>
        <v/>
      </c>
      <c r="C52" s="41"/>
      <c r="D52" s="42"/>
      <c r="E52" s="42"/>
      <c r="F52" s="42"/>
      <c r="G52" s="42"/>
      <c r="H52" s="42"/>
      <c r="I52" s="42"/>
      <c r="J52" s="42"/>
      <c r="K52" s="122" t="str">
        <f t="shared" si="12"/>
        <v/>
      </c>
      <c r="L52" s="185" t="str">
        <f t="shared" si="8"/>
        <v/>
      </c>
      <c r="M52" s="119">
        <f>'Proje ve Personel Bilgileri'!E46</f>
        <v>0</v>
      </c>
      <c r="N52" s="120">
        <f t="shared" si="9"/>
        <v>0</v>
      </c>
      <c r="O52" s="120">
        <f t="shared" si="10"/>
        <v>0</v>
      </c>
      <c r="P52" s="120">
        <f t="shared" si="11"/>
        <v>0</v>
      </c>
      <c r="Q52" s="120">
        <f t="shared" si="13"/>
        <v>0</v>
      </c>
      <c r="R52" s="120">
        <f t="shared" si="14"/>
        <v>0</v>
      </c>
      <c r="S52" s="120">
        <f t="shared" si="14"/>
        <v>0</v>
      </c>
    </row>
    <row r="53" spans="1:20" ht="22.6" customHeight="1" x14ac:dyDescent="0.3">
      <c r="A53" s="40">
        <v>34</v>
      </c>
      <c r="B53" s="125" t="str">
        <f>IF('Proje ve Personel Bilgileri'!B47&gt;0,'Proje ve Personel Bilgileri'!B47,"")</f>
        <v/>
      </c>
      <c r="C53" s="41"/>
      <c r="D53" s="42"/>
      <c r="E53" s="42"/>
      <c r="F53" s="42"/>
      <c r="G53" s="42"/>
      <c r="H53" s="42"/>
      <c r="I53" s="42"/>
      <c r="J53" s="42"/>
      <c r="K53" s="122" t="str">
        <f t="shared" si="12"/>
        <v/>
      </c>
      <c r="L53" s="185" t="str">
        <f t="shared" si="8"/>
        <v/>
      </c>
      <c r="M53" s="119">
        <f>'Proje ve Personel Bilgileri'!E47</f>
        <v>0</v>
      </c>
      <c r="N53" s="120">
        <f t="shared" si="9"/>
        <v>0</v>
      </c>
      <c r="O53" s="120">
        <f t="shared" si="10"/>
        <v>0</v>
      </c>
      <c r="P53" s="120">
        <f t="shared" si="11"/>
        <v>0</v>
      </c>
      <c r="Q53" s="120">
        <f t="shared" si="13"/>
        <v>0</v>
      </c>
      <c r="R53" s="120">
        <f t="shared" si="14"/>
        <v>0</v>
      </c>
      <c r="S53" s="120">
        <f t="shared" si="14"/>
        <v>0</v>
      </c>
    </row>
    <row r="54" spans="1:20" ht="22.6" customHeight="1" x14ac:dyDescent="0.3">
      <c r="A54" s="40">
        <v>35</v>
      </c>
      <c r="B54" s="125" t="str">
        <f>IF('Proje ve Personel Bilgileri'!B48&gt;0,'Proje ve Personel Bilgileri'!B48,"")</f>
        <v/>
      </c>
      <c r="C54" s="41"/>
      <c r="D54" s="42"/>
      <c r="E54" s="42"/>
      <c r="F54" s="42"/>
      <c r="G54" s="42"/>
      <c r="H54" s="42"/>
      <c r="I54" s="42"/>
      <c r="J54" s="42"/>
      <c r="K54" s="122" t="str">
        <f t="shared" si="12"/>
        <v/>
      </c>
      <c r="L54" s="185" t="str">
        <f t="shared" si="8"/>
        <v/>
      </c>
      <c r="M54" s="119">
        <f>'Proje ve Personel Bilgileri'!E48</f>
        <v>0</v>
      </c>
      <c r="N54" s="120">
        <f t="shared" si="9"/>
        <v>0</v>
      </c>
      <c r="O54" s="120">
        <f t="shared" si="10"/>
        <v>0</v>
      </c>
      <c r="P54" s="120">
        <f t="shared" si="11"/>
        <v>0</v>
      </c>
      <c r="Q54" s="120">
        <f t="shared" si="13"/>
        <v>0</v>
      </c>
      <c r="R54" s="120">
        <f t="shared" si="14"/>
        <v>0</v>
      </c>
      <c r="S54" s="120">
        <f t="shared" si="14"/>
        <v>0</v>
      </c>
    </row>
    <row r="55" spans="1:20" ht="22.6" customHeight="1" x14ac:dyDescent="0.3">
      <c r="A55" s="40">
        <v>36</v>
      </c>
      <c r="B55" s="125" t="str">
        <f>IF('Proje ve Personel Bilgileri'!B49&gt;0,'Proje ve Personel Bilgileri'!B49,"")</f>
        <v/>
      </c>
      <c r="C55" s="41"/>
      <c r="D55" s="42"/>
      <c r="E55" s="42"/>
      <c r="F55" s="42"/>
      <c r="G55" s="42"/>
      <c r="H55" s="42"/>
      <c r="I55" s="42"/>
      <c r="J55" s="42"/>
      <c r="K55" s="122" t="str">
        <f t="shared" si="12"/>
        <v/>
      </c>
      <c r="L55" s="185" t="str">
        <f t="shared" si="8"/>
        <v/>
      </c>
      <c r="M55" s="119">
        <f>'Proje ve Personel Bilgileri'!E49</f>
        <v>0</v>
      </c>
      <c r="N55" s="120">
        <f t="shared" si="9"/>
        <v>0</v>
      </c>
      <c r="O55" s="120">
        <f t="shared" si="10"/>
        <v>0</v>
      </c>
      <c r="P55" s="120">
        <f t="shared" si="11"/>
        <v>0</v>
      </c>
      <c r="Q55" s="120">
        <f t="shared" si="13"/>
        <v>0</v>
      </c>
      <c r="R55" s="120">
        <f t="shared" si="14"/>
        <v>0</v>
      </c>
      <c r="S55" s="120">
        <f t="shared" si="14"/>
        <v>0</v>
      </c>
    </row>
    <row r="56" spans="1:20" ht="22.6" customHeight="1" x14ac:dyDescent="0.3">
      <c r="A56" s="40">
        <v>37</v>
      </c>
      <c r="B56" s="125" t="str">
        <f>IF('Proje ve Personel Bilgileri'!B50&gt;0,'Proje ve Personel Bilgileri'!B50,"")</f>
        <v/>
      </c>
      <c r="C56" s="41"/>
      <c r="D56" s="42"/>
      <c r="E56" s="42"/>
      <c r="F56" s="42"/>
      <c r="G56" s="42"/>
      <c r="H56" s="42"/>
      <c r="I56" s="42"/>
      <c r="J56" s="42"/>
      <c r="K56" s="122" t="str">
        <f t="shared" si="12"/>
        <v/>
      </c>
      <c r="L56" s="185" t="str">
        <f t="shared" si="8"/>
        <v/>
      </c>
      <c r="M56" s="119">
        <f>'Proje ve Personel Bilgileri'!E50</f>
        <v>0</v>
      </c>
      <c r="N56" s="120">
        <f t="shared" si="9"/>
        <v>0</v>
      </c>
      <c r="O56" s="120">
        <f t="shared" si="10"/>
        <v>0</v>
      </c>
      <c r="P56" s="120">
        <f t="shared" si="11"/>
        <v>0</v>
      </c>
      <c r="Q56" s="120">
        <f t="shared" si="13"/>
        <v>0</v>
      </c>
      <c r="R56" s="120">
        <f t="shared" si="14"/>
        <v>0</v>
      </c>
      <c r="S56" s="120">
        <f t="shared" si="14"/>
        <v>0</v>
      </c>
    </row>
    <row r="57" spans="1:20" ht="22.6" customHeight="1" x14ac:dyDescent="0.3">
      <c r="A57" s="40">
        <v>38</v>
      </c>
      <c r="B57" s="125" t="str">
        <f>IF('Proje ve Personel Bilgileri'!B51&gt;0,'Proje ve Personel Bilgileri'!B51,"")</f>
        <v/>
      </c>
      <c r="C57" s="41"/>
      <c r="D57" s="42"/>
      <c r="E57" s="42"/>
      <c r="F57" s="42"/>
      <c r="G57" s="42"/>
      <c r="H57" s="42"/>
      <c r="I57" s="42"/>
      <c r="J57" s="42"/>
      <c r="K57" s="122" t="str">
        <f t="shared" si="12"/>
        <v/>
      </c>
      <c r="L57" s="185" t="str">
        <f t="shared" si="8"/>
        <v/>
      </c>
      <c r="M57" s="119">
        <f>'Proje ve Personel Bilgileri'!E51</f>
        <v>0</v>
      </c>
      <c r="N57" s="120">
        <f t="shared" si="9"/>
        <v>0</v>
      </c>
      <c r="O57" s="120">
        <f t="shared" si="10"/>
        <v>0</v>
      </c>
      <c r="P57" s="120">
        <f t="shared" si="11"/>
        <v>0</v>
      </c>
      <c r="Q57" s="120">
        <f t="shared" si="13"/>
        <v>0</v>
      </c>
      <c r="R57" s="120">
        <f t="shared" si="14"/>
        <v>0</v>
      </c>
      <c r="S57" s="120">
        <f t="shared" si="14"/>
        <v>0</v>
      </c>
    </row>
    <row r="58" spans="1:20" ht="22.6" customHeight="1" x14ac:dyDescent="0.3">
      <c r="A58" s="40">
        <v>39</v>
      </c>
      <c r="B58" s="125" t="str">
        <f>IF('Proje ve Personel Bilgileri'!B52&gt;0,'Proje ve Personel Bilgileri'!B52,"")</f>
        <v/>
      </c>
      <c r="C58" s="41"/>
      <c r="D58" s="42"/>
      <c r="E58" s="42"/>
      <c r="F58" s="42"/>
      <c r="G58" s="42"/>
      <c r="H58" s="42"/>
      <c r="I58" s="42"/>
      <c r="J58" s="42"/>
      <c r="K58" s="122" t="str">
        <f t="shared" si="12"/>
        <v/>
      </c>
      <c r="L58" s="185" t="str">
        <f t="shared" si="8"/>
        <v/>
      </c>
      <c r="M58" s="119">
        <f>'Proje ve Personel Bilgileri'!E52</f>
        <v>0</v>
      </c>
      <c r="N58" s="120">
        <f t="shared" si="9"/>
        <v>0</v>
      </c>
      <c r="O58" s="120">
        <f t="shared" si="10"/>
        <v>0</v>
      </c>
      <c r="P58" s="120">
        <f t="shared" si="11"/>
        <v>0</v>
      </c>
      <c r="Q58" s="120">
        <f t="shared" si="13"/>
        <v>0</v>
      </c>
      <c r="R58" s="120">
        <f t="shared" si="14"/>
        <v>0</v>
      </c>
      <c r="S58" s="120">
        <f t="shared" si="14"/>
        <v>0</v>
      </c>
    </row>
    <row r="59" spans="1:20" ht="22.6" customHeight="1" thickBot="1" x14ac:dyDescent="0.35">
      <c r="A59" s="43">
        <v>40</v>
      </c>
      <c r="B59" s="126" t="str">
        <f>IF('Proje ve Personel Bilgileri'!B53&gt;0,'Proje ve Personel Bilgileri'!B53,"")</f>
        <v/>
      </c>
      <c r="C59" s="44"/>
      <c r="D59" s="45"/>
      <c r="E59" s="45"/>
      <c r="F59" s="45"/>
      <c r="G59" s="45"/>
      <c r="H59" s="45"/>
      <c r="I59" s="45"/>
      <c r="J59" s="45"/>
      <c r="K59" s="123" t="str">
        <f t="shared" si="12"/>
        <v/>
      </c>
      <c r="L59" s="185" t="str">
        <f t="shared" si="8"/>
        <v/>
      </c>
      <c r="M59" s="119">
        <f>'Proje ve Personel Bilgileri'!E53</f>
        <v>0</v>
      </c>
      <c r="N59" s="120">
        <f t="shared" si="9"/>
        <v>0</v>
      </c>
      <c r="O59" s="120">
        <f t="shared" si="10"/>
        <v>0</v>
      </c>
      <c r="P59" s="120">
        <f t="shared" si="11"/>
        <v>0</v>
      </c>
      <c r="Q59" s="120">
        <f t="shared" si="13"/>
        <v>0</v>
      </c>
      <c r="R59" s="120">
        <f t="shared" si="14"/>
        <v>0</v>
      </c>
      <c r="S59" s="120">
        <f t="shared" si="14"/>
        <v>0</v>
      </c>
      <c r="T59" s="118">
        <f>IF(COUNTA(C40:J59)&gt;0,1,0)</f>
        <v>0</v>
      </c>
    </row>
    <row r="60" spans="1:20" ht="29.25" customHeight="1" thickBot="1" x14ac:dyDescent="0.35">
      <c r="A60" s="368" t="s">
        <v>51</v>
      </c>
      <c r="B60" s="369"/>
      <c r="C60" s="248" t="str">
        <f t="shared" ref="C60:J60" si="15">IF(SUM(C40:C59)&gt;0,SUM(C40:C59,C28),"")</f>
        <v/>
      </c>
      <c r="D60" s="249" t="str">
        <f t="shared" si="15"/>
        <v/>
      </c>
      <c r="E60" s="249" t="str">
        <f t="shared" si="15"/>
        <v/>
      </c>
      <c r="F60" s="249" t="str">
        <f t="shared" si="15"/>
        <v/>
      </c>
      <c r="G60" s="249" t="str">
        <f t="shared" si="15"/>
        <v/>
      </c>
      <c r="H60" s="249" t="str">
        <f t="shared" si="15"/>
        <v/>
      </c>
      <c r="I60" s="249" t="str">
        <f t="shared" si="15"/>
        <v/>
      </c>
      <c r="J60" s="249" t="str">
        <f t="shared" si="15"/>
        <v/>
      </c>
      <c r="K60" s="250">
        <f>SUM(K40:K59)+K28</f>
        <v>0</v>
      </c>
      <c r="L60" s="186"/>
      <c r="M60" s="26"/>
      <c r="N60" s="46"/>
      <c r="O60" s="47"/>
      <c r="R60" s="26"/>
      <c r="S60" s="26"/>
    </row>
    <row r="61" spans="1:20" s="48" customFormat="1" ht="30.1" customHeight="1" x14ac:dyDescent="0.3">
      <c r="A61" s="370" t="s">
        <v>167</v>
      </c>
      <c r="B61" s="370"/>
      <c r="C61" s="370"/>
      <c r="D61" s="370"/>
      <c r="E61" s="370"/>
      <c r="F61" s="370"/>
      <c r="G61" s="370"/>
      <c r="H61" s="370"/>
      <c r="I61" s="370"/>
      <c r="J61" s="370"/>
      <c r="K61" s="370"/>
      <c r="L61" s="187"/>
      <c r="N61" s="49"/>
      <c r="O61" s="49"/>
      <c r="P61" s="49"/>
      <c r="Q61" s="49"/>
      <c r="R61" s="49"/>
      <c r="S61" s="49"/>
    </row>
    <row r="63" spans="1:20" ht="21.1" x14ac:dyDescent="0.35">
      <c r="A63" s="300" t="s">
        <v>46</v>
      </c>
      <c r="B63" s="299">
        <f ca="1">imzatirihi</f>
        <v>45653</v>
      </c>
      <c r="C63" s="365" t="s">
        <v>48</v>
      </c>
      <c r="D63" s="365"/>
      <c r="E63" s="302" t="str">
        <f>IF(kurulusyetkilisi&gt;0,kurulusyetkilisi,"")</f>
        <v/>
      </c>
      <c r="F63" s="300"/>
      <c r="G63" s="50"/>
      <c r="H63" s="50"/>
      <c r="I63" s="50"/>
    </row>
    <row r="64" spans="1:20" ht="19.7" x14ac:dyDescent="0.35">
      <c r="A64" s="301"/>
      <c r="B64" s="301"/>
      <c r="C64" s="365" t="s">
        <v>49</v>
      </c>
      <c r="D64" s="365"/>
      <c r="E64" s="366"/>
      <c r="F64" s="366"/>
      <c r="G64" s="26"/>
      <c r="H64" s="26"/>
      <c r="I64" s="26"/>
    </row>
    <row r="65" spans="1:19" x14ac:dyDescent="0.3">
      <c r="A65" s="371" t="s">
        <v>37</v>
      </c>
      <c r="B65" s="371"/>
      <c r="C65" s="371"/>
      <c r="D65" s="371"/>
      <c r="E65" s="371"/>
      <c r="F65" s="371"/>
      <c r="G65" s="371"/>
      <c r="H65" s="371"/>
      <c r="I65" s="371"/>
      <c r="J65" s="371"/>
      <c r="K65" s="371"/>
      <c r="L65" s="182"/>
      <c r="M65" s="2"/>
      <c r="N65" s="111"/>
    </row>
    <row r="66" spans="1:19" x14ac:dyDescent="0.3">
      <c r="A66" s="372" t="str">
        <f>IF(Yil&gt;0,CONCATENATE(Yil," yılına aittir"),"")</f>
        <v/>
      </c>
      <c r="B66" s="372"/>
      <c r="C66" s="372"/>
      <c r="D66" s="372"/>
      <c r="E66" s="372"/>
      <c r="F66" s="372"/>
      <c r="G66" s="372"/>
      <c r="H66" s="372"/>
      <c r="I66" s="372"/>
      <c r="J66" s="372"/>
      <c r="K66" s="372"/>
    </row>
    <row r="67" spans="1:19" ht="17" thickBot="1" x14ac:dyDescent="0.35">
      <c r="B67" s="28"/>
      <c r="C67" s="28"/>
      <c r="D67" s="28"/>
      <c r="E67" s="386" t="str">
        <f>IF(Yil&gt;0,"HAZİRAN","")</f>
        <v/>
      </c>
      <c r="F67" s="386"/>
      <c r="G67" s="28"/>
      <c r="H67" s="28"/>
      <c r="I67" s="28"/>
      <c r="J67" s="28"/>
      <c r="K67" s="29" t="s">
        <v>44</v>
      </c>
    </row>
    <row r="68" spans="1:19" ht="31.6" customHeight="1" thickBot="1" x14ac:dyDescent="0.35">
      <c r="A68" s="30" t="s">
        <v>1</v>
      </c>
      <c r="B68" s="373" t="str">
        <f>IF(ProjeNo&gt;0,ProjeNo,"")</f>
        <v/>
      </c>
      <c r="C68" s="374"/>
      <c r="D68" s="374"/>
      <c r="E68" s="374"/>
      <c r="F68" s="374"/>
      <c r="G68" s="374"/>
      <c r="H68" s="374"/>
      <c r="I68" s="374"/>
      <c r="J68" s="374"/>
      <c r="K68" s="375"/>
    </row>
    <row r="69" spans="1:19" ht="31.6" customHeight="1" thickBot="1" x14ac:dyDescent="0.35">
      <c r="A69" s="31" t="s">
        <v>12</v>
      </c>
      <c r="B69" s="376" t="str">
        <f>IF(ProjeAdi&gt;0,ProjeAdi,"")</f>
        <v/>
      </c>
      <c r="C69" s="377"/>
      <c r="D69" s="377"/>
      <c r="E69" s="377"/>
      <c r="F69" s="377"/>
      <c r="G69" s="377"/>
      <c r="H69" s="377"/>
      <c r="I69" s="377"/>
      <c r="J69" s="377"/>
      <c r="K69" s="378"/>
    </row>
    <row r="70" spans="1:19" ht="31.6" customHeight="1" thickBot="1" x14ac:dyDescent="0.35">
      <c r="A70" s="379" t="s">
        <v>7</v>
      </c>
      <c r="B70" s="379" t="s">
        <v>8</v>
      </c>
      <c r="C70" s="379" t="s">
        <v>38</v>
      </c>
      <c r="D70" s="379" t="s">
        <v>166</v>
      </c>
      <c r="E70" s="379" t="s">
        <v>41</v>
      </c>
      <c r="F70" s="381" t="s">
        <v>39</v>
      </c>
      <c r="G70" s="383" t="s">
        <v>164</v>
      </c>
      <c r="H70" s="384"/>
      <c r="I70" s="384"/>
      <c r="J70" s="385"/>
      <c r="K70" s="379" t="s">
        <v>40</v>
      </c>
      <c r="N70" s="367" t="s">
        <v>45</v>
      </c>
      <c r="O70" s="367"/>
      <c r="P70" s="367" t="s">
        <v>53</v>
      </c>
      <c r="Q70" s="367"/>
      <c r="R70" s="367" t="s">
        <v>54</v>
      </c>
      <c r="S70" s="367"/>
    </row>
    <row r="71" spans="1:19" s="36" customFormat="1" ht="100.05" customHeight="1" thickBot="1" x14ac:dyDescent="0.3">
      <c r="A71" s="380"/>
      <c r="B71" s="380"/>
      <c r="C71" s="380"/>
      <c r="D71" s="380"/>
      <c r="E71" s="380"/>
      <c r="F71" s="382"/>
      <c r="G71" s="32" t="s">
        <v>126</v>
      </c>
      <c r="H71" s="33" t="s">
        <v>165</v>
      </c>
      <c r="I71" s="32" t="s">
        <v>200</v>
      </c>
      <c r="J71" s="325" t="s">
        <v>198</v>
      </c>
      <c r="K71" s="380"/>
      <c r="L71" s="184"/>
      <c r="M71" s="34" t="s">
        <v>11</v>
      </c>
      <c r="N71" s="35" t="s">
        <v>42</v>
      </c>
      <c r="O71" s="35" t="s">
        <v>43</v>
      </c>
      <c r="P71" s="35" t="s">
        <v>52</v>
      </c>
      <c r="Q71" s="35" t="s">
        <v>39</v>
      </c>
      <c r="R71" s="35" t="s">
        <v>52</v>
      </c>
      <c r="S71" s="35" t="s">
        <v>43</v>
      </c>
    </row>
    <row r="72" spans="1:19" ht="22.6" customHeight="1" x14ac:dyDescent="0.3">
      <c r="A72" s="37">
        <v>41</v>
      </c>
      <c r="B72" s="124" t="str">
        <f>IF('Proje ve Personel Bilgileri'!B54&gt;0,'Proje ve Personel Bilgileri'!B54,"")</f>
        <v/>
      </c>
      <c r="C72" s="38"/>
      <c r="D72" s="39"/>
      <c r="E72" s="39"/>
      <c r="F72" s="39"/>
      <c r="G72" s="39"/>
      <c r="H72" s="39"/>
      <c r="I72" s="39"/>
      <c r="J72" s="39"/>
      <c r="K72" s="121" t="str">
        <f>IF(B72&lt;&gt;"",IF(OR(E72&gt;R72,F72&gt;S72),0,D72+E72+F72-G72-H72-I72-J72),"")</f>
        <v/>
      </c>
      <c r="L72" s="185" t="str">
        <f t="shared" ref="L72:L91" si="16">IF(OR(E72&gt;R72,F72&gt;S72),"Toplam maliyetin hesaplanabilmesi için SGK işveren payı ve işsizlik sigortası işveren payının tavan değerleri aşmaması gerekmektedir.","")</f>
        <v/>
      </c>
      <c r="M72" s="119">
        <f>'Proje ve Personel Bilgileri'!E54</f>
        <v>0</v>
      </c>
      <c r="N72" s="120">
        <f t="shared" ref="N72:N91" si="17">IFERROR(IF(M72="EVET",VLOOKUP(VALUE(Yil&amp;1),SGKTAVAN,2,0)*0.2475,VLOOKUP(VALUE(Yil&amp;1),SGKTAVAN,2,0)*0.2075),0)</f>
        <v>0</v>
      </c>
      <c r="O72" s="120">
        <f t="shared" ref="O72:O91" si="18">IFERROR(IF(M72="EVET",0,VLOOKUP(VALUE(Yil&amp;1),SGKTAVAN,2,0)*0.02),0)</f>
        <v>0</v>
      </c>
      <c r="P72" s="120">
        <f t="shared" ref="P72:P91" si="19">IF(M72="EVET",D72*0.2475,D72*0.2075)</f>
        <v>0</v>
      </c>
      <c r="Q72" s="120">
        <f>IF(M72="EVET",0,(D72)*0.02)</f>
        <v>0</v>
      </c>
      <c r="R72" s="120">
        <f>IF(ISERROR(ROUNDUP(MIN(N72,P72),0)),0,ROUNDUP(MIN(N72,P72),0))</f>
        <v>0</v>
      </c>
      <c r="S72" s="120">
        <f>IF(ISERROR(ROUNDUP(MIN(O72,Q72),0)),0,ROUNDUP(MIN(O72,Q72),0))</f>
        <v>0</v>
      </c>
    </row>
    <row r="73" spans="1:19" ht="22.6" customHeight="1" x14ac:dyDescent="0.3">
      <c r="A73" s="40">
        <v>42</v>
      </c>
      <c r="B73" s="125" t="str">
        <f>IF('Proje ve Personel Bilgileri'!B55&gt;0,'Proje ve Personel Bilgileri'!B55,"")</f>
        <v/>
      </c>
      <c r="C73" s="41"/>
      <c r="D73" s="42"/>
      <c r="E73" s="42"/>
      <c r="F73" s="42"/>
      <c r="G73" s="42"/>
      <c r="H73" s="42"/>
      <c r="I73" s="42"/>
      <c r="J73" s="42"/>
      <c r="K73" s="122" t="str">
        <f t="shared" ref="K73:K91" si="20">IF(B73&lt;&gt;"",IF(OR(E73&gt;R73,F73&gt;S73),0,D73+E73+F73-G73-H73-I73-J73),"")</f>
        <v/>
      </c>
      <c r="L73" s="185" t="str">
        <f t="shared" si="16"/>
        <v/>
      </c>
      <c r="M73" s="119">
        <f>'Proje ve Personel Bilgileri'!E55</f>
        <v>0</v>
      </c>
      <c r="N73" s="120">
        <f t="shared" si="17"/>
        <v>0</v>
      </c>
      <c r="O73" s="120">
        <f t="shared" si="18"/>
        <v>0</v>
      </c>
      <c r="P73" s="120">
        <f t="shared" si="19"/>
        <v>0</v>
      </c>
      <c r="Q73" s="120">
        <f t="shared" ref="Q73:Q91" si="21">IF(M73="EVET",0,(D73)*0.02)</f>
        <v>0</v>
      </c>
      <c r="R73" s="120">
        <f t="shared" ref="R73:S91" si="22">IF(ISERROR(ROUNDUP(MIN(N73,P73),0)),0,ROUNDUP(MIN(N73,P73),0))</f>
        <v>0</v>
      </c>
      <c r="S73" s="120">
        <f t="shared" si="22"/>
        <v>0</v>
      </c>
    </row>
    <row r="74" spans="1:19" ht="22.6" customHeight="1" x14ac:dyDescent="0.3">
      <c r="A74" s="40">
        <v>43</v>
      </c>
      <c r="B74" s="125" t="str">
        <f>IF('Proje ve Personel Bilgileri'!B56&gt;0,'Proje ve Personel Bilgileri'!B56,"")</f>
        <v/>
      </c>
      <c r="C74" s="41"/>
      <c r="D74" s="42"/>
      <c r="E74" s="42"/>
      <c r="F74" s="42"/>
      <c r="G74" s="42"/>
      <c r="H74" s="42"/>
      <c r="I74" s="42"/>
      <c r="J74" s="42"/>
      <c r="K74" s="122" t="str">
        <f t="shared" si="20"/>
        <v/>
      </c>
      <c r="L74" s="185" t="str">
        <f t="shared" si="16"/>
        <v/>
      </c>
      <c r="M74" s="119">
        <f>'Proje ve Personel Bilgileri'!E56</f>
        <v>0</v>
      </c>
      <c r="N74" s="120">
        <f t="shared" si="17"/>
        <v>0</v>
      </c>
      <c r="O74" s="120">
        <f t="shared" si="18"/>
        <v>0</v>
      </c>
      <c r="P74" s="120">
        <f t="shared" si="19"/>
        <v>0</v>
      </c>
      <c r="Q74" s="120">
        <f t="shared" si="21"/>
        <v>0</v>
      </c>
      <c r="R74" s="120">
        <f t="shared" si="22"/>
        <v>0</v>
      </c>
      <c r="S74" s="120">
        <f t="shared" si="22"/>
        <v>0</v>
      </c>
    </row>
    <row r="75" spans="1:19" ht="22.6" customHeight="1" x14ac:dyDescent="0.3">
      <c r="A75" s="40">
        <v>44</v>
      </c>
      <c r="B75" s="125" t="str">
        <f>IF('Proje ve Personel Bilgileri'!B57&gt;0,'Proje ve Personel Bilgileri'!B57,"")</f>
        <v/>
      </c>
      <c r="C75" s="41"/>
      <c r="D75" s="42"/>
      <c r="E75" s="42"/>
      <c r="F75" s="42"/>
      <c r="G75" s="42"/>
      <c r="H75" s="42"/>
      <c r="I75" s="42"/>
      <c r="J75" s="42"/>
      <c r="K75" s="122" t="str">
        <f t="shared" si="20"/>
        <v/>
      </c>
      <c r="L75" s="185" t="str">
        <f t="shared" si="16"/>
        <v/>
      </c>
      <c r="M75" s="119">
        <f>'Proje ve Personel Bilgileri'!E57</f>
        <v>0</v>
      </c>
      <c r="N75" s="120">
        <f t="shared" si="17"/>
        <v>0</v>
      </c>
      <c r="O75" s="120">
        <f t="shared" si="18"/>
        <v>0</v>
      </c>
      <c r="P75" s="120">
        <f t="shared" si="19"/>
        <v>0</v>
      </c>
      <c r="Q75" s="120">
        <f t="shared" si="21"/>
        <v>0</v>
      </c>
      <c r="R75" s="120">
        <f t="shared" si="22"/>
        <v>0</v>
      </c>
      <c r="S75" s="120">
        <f t="shared" si="22"/>
        <v>0</v>
      </c>
    </row>
    <row r="76" spans="1:19" ht="22.6" customHeight="1" x14ac:dyDescent="0.3">
      <c r="A76" s="40">
        <v>45</v>
      </c>
      <c r="B76" s="125" t="str">
        <f>IF('Proje ve Personel Bilgileri'!B58&gt;0,'Proje ve Personel Bilgileri'!B58,"")</f>
        <v/>
      </c>
      <c r="C76" s="41"/>
      <c r="D76" s="42"/>
      <c r="E76" s="42"/>
      <c r="F76" s="42"/>
      <c r="G76" s="42"/>
      <c r="H76" s="42"/>
      <c r="I76" s="42"/>
      <c r="J76" s="42"/>
      <c r="K76" s="122" t="str">
        <f t="shared" si="20"/>
        <v/>
      </c>
      <c r="L76" s="185" t="str">
        <f t="shared" si="16"/>
        <v/>
      </c>
      <c r="M76" s="119">
        <f>'Proje ve Personel Bilgileri'!E58</f>
        <v>0</v>
      </c>
      <c r="N76" s="120">
        <f t="shared" si="17"/>
        <v>0</v>
      </c>
      <c r="O76" s="120">
        <f t="shared" si="18"/>
        <v>0</v>
      </c>
      <c r="P76" s="120">
        <f t="shared" si="19"/>
        <v>0</v>
      </c>
      <c r="Q76" s="120">
        <f t="shared" si="21"/>
        <v>0</v>
      </c>
      <c r="R76" s="120">
        <f t="shared" si="22"/>
        <v>0</v>
      </c>
      <c r="S76" s="120">
        <f t="shared" si="22"/>
        <v>0</v>
      </c>
    </row>
    <row r="77" spans="1:19" ht="22.6" customHeight="1" x14ac:dyDescent="0.3">
      <c r="A77" s="40">
        <v>46</v>
      </c>
      <c r="B77" s="125" t="str">
        <f>IF('Proje ve Personel Bilgileri'!B59&gt;0,'Proje ve Personel Bilgileri'!B59,"")</f>
        <v/>
      </c>
      <c r="C77" s="41"/>
      <c r="D77" s="42"/>
      <c r="E77" s="42"/>
      <c r="F77" s="42"/>
      <c r="G77" s="42"/>
      <c r="H77" s="42"/>
      <c r="I77" s="42"/>
      <c r="J77" s="42"/>
      <c r="K77" s="122" t="str">
        <f t="shared" si="20"/>
        <v/>
      </c>
      <c r="L77" s="185" t="str">
        <f t="shared" si="16"/>
        <v/>
      </c>
      <c r="M77" s="119">
        <f>'Proje ve Personel Bilgileri'!E59</f>
        <v>0</v>
      </c>
      <c r="N77" s="120">
        <f t="shared" si="17"/>
        <v>0</v>
      </c>
      <c r="O77" s="120">
        <f t="shared" si="18"/>
        <v>0</v>
      </c>
      <c r="P77" s="120">
        <f t="shared" si="19"/>
        <v>0</v>
      </c>
      <c r="Q77" s="120">
        <f t="shared" si="21"/>
        <v>0</v>
      </c>
      <c r="R77" s="120">
        <f t="shared" si="22"/>
        <v>0</v>
      </c>
      <c r="S77" s="120">
        <f t="shared" si="22"/>
        <v>0</v>
      </c>
    </row>
    <row r="78" spans="1:19" ht="22.6" customHeight="1" x14ac:dyDescent="0.3">
      <c r="A78" s="40">
        <v>47</v>
      </c>
      <c r="B78" s="125" t="str">
        <f>IF('Proje ve Personel Bilgileri'!B60&gt;0,'Proje ve Personel Bilgileri'!B60,"")</f>
        <v/>
      </c>
      <c r="C78" s="41"/>
      <c r="D78" s="42"/>
      <c r="E78" s="42"/>
      <c r="F78" s="42"/>
      <c r="G78" s="42"/>
      <c r="H78" s="42"/>
      <c r="I78" s="42"/>
      <c r="J78" s="42"/>
      <c r="K78" s="122" t="str">
        <f t="shared" si="20"/>
        <v/>
      </c>
      <c r="L78" s="185" t="str">
        <f t="shared" si="16"/>
        <v/>
      </c>
      <c r="M78" s="119">
        <f>'Proje ve Personel Bilgileri'!E60</f>
        <v>0</v>
      </c>
      <c r="N78" s="120">
        <f t="shared" si="17"/>
        <v>0</v>
      </c>
      <c r="O78" s="120">
        <f t="shared" si="18"/>
        <v>0</v>
      </c>
      <c r="P78" s="120">
        <f t="shared" si="19"/>
        <v>0</v>
      </c>
      <c r="Q78" s="120">
        <f t="shared" si="21"/>
        <v>0</v>
      </c>
      <c r="R78" s="120">
        <f t="shared" si="22"/>
        <v>0</v>
      </c>
      <c r="S78" s="120">
        <f t="shared" si="22"/>
        <v>0</v>
      </c>
    </row>
    <row r="79" spans="1:19" ht="22.6" customHeight="1" x14ac:dyDescent="0.3">
      <c r="A79" s="40">
        <v>48</v>
      </c>
      <c r="B79" s="125" t="str">
        <f>IF('Proje ve Personel Bilgileri'!B61&gt;0,'Proje ve Personel Bilgileri'!B61,"")</f>
        <v/>
      </c>
      <c r="C79" s="41"/>
      <c r="D79" s="42"/>
      <c r="E79" s="42"/>
      <c r="F79" s="42"/>
      <c r="G79" s="42"/>
      <c r="H79" s="42"/>
      <c r="I79" s="42"/>
      <c r="J79" s="42"/>
      <c r="K79" s="122" t="str">
        <f t="shared" si="20"/>
        <v/>
      </c>
      <c r="L79" s="185" t="str">
        <f t="shared" si="16"/>
        <v/>
      </c>
      <c r="M79" s="119">
        <f>'Proje ve Personel Bilgileri'!E61</f>
        <v>0</v>
      </c>
      <c r="N79" s="120">
        <f t="shared" si="17"/>
        <v>0</v>
      </c>
      <c r="O79" s="120">
        <f t="shared" si="18"/>
        <v>0</v>
      </c>
      <c r="P79" s="120">
        <f t="shared" si="19"/>
        <v>0</v>
      </c>
      <c r="Q79" s="120">
        <f t="shared" si="21"/>
        <v>0</v>
      </c>
      <c r="R79" s="120">
        <f t="shared" si="22"/>
        <v>0</v>
      </c>
      <c r="S79" s="120">
        <f t="shared" si="22"/>
        <v>0</v>
      </c>
    </row>
    <row r="80" spans="1:19" ht="22.6" customHeight="1" x14ac:dyDescent="0.3">
      <c r="A80" s="40">
        <v>49</v>
      </c>
      <c r="B80" s="125" t="str">
        <f>IF('Proje ve Personel Bilgileri'!B62&gt;0,'Proje ve Personel Bilgileri'!B62,"")</f>
        <v/>
      </c>
      <c r="C80" s="41"/>
      <c r="D80" s="42"/>
      <c r="E80" s="42"/>
      <c r="F80" s="42"/>
      <c r="G80" s="42"/>
      <c r="H80" s="42"/>
      <c r="I80" s="42"/>
      <c r="J80" s="42"/>
      <c r="K80" s="122" t="str">
        <f t="shared" si="20"/>
        <v/>
      </c>
      <c r="L80" s="185" t="str">
        <f t="shared" si="16"/>
        <v/>
      </c>
      <c r="M80" s="119">
        <f>'Proje ve Personel Bilgileri'!E62</f>
        <v>0</v>
      </c>
      <c r="N80" s="120">
        <f t="shared" si="17"/>
        <v>0</v>
      </c>
      <c r="O80" s="120">
        <f t="shared" si="18"/>
        <v>0</v>
      </c>
      <c r="P80" s="120">
        <f t="shared" si="19"/>
        <v>0</v>
      </c>
      <c r="Q80" s="120">
        <f t="shared" si="21"/>
        <v>0</v>
      </c>
      <c r="R80" s="120">
        <f t="shared" si="22"/>
        <v>0</v>
      </c>
      <c r="S80" s="120">
        <f t="shared" si="22"/>
        <v>0</v>
      </c>
    </row>
    <row r="81" spans="1:20" ht="22.6" customHeight="1" x14ac:dyDescent="0.3">
      <c r="A81" s="40">
        <v>50</v>
      </c>
      <c r="B81" s="125" t="str">
        <f>IF('Proje ve Personel Bilgileri'!B63&gt;0,'Proje ve Personel Bilgileri'!B63,"")</f>
        <v/>
      </c>
      <c r="C81" s="41"/>
      <c r="D81" s="42"/>
      <c r="E81" s="42"/>
      <c r="F81" s="42"/>
      <c r="G81" s="42"/>
      <c r="H81" s="42"/>
      <c r="I81" s="42"/>
      <c r="J81" s="42"/>
      <c r="K81" s="122" t="str">
        <f t="shared" si="20"/>
        <v/>
      </c>
      <c r="L81" s="185" t="str">
        <f t="shared" si="16"/>
        <v/>
      </c>
      <c r="M81" s="119">
        <f>'Proje ve Personel Bilgileri'!E63</f>
        <v>0</v>
      </c>
      <c r="N81" s="120">
        <f t="shared" si="17"/>
        <v>0</v>
      </c>
      <c r="O81" s="120">
        <f t="shared" si="18"/>
        <v>0</v>
      </c>
      <c r="P81" s="120">
        <f t="shared" si="19"/>
        <v>0</v>
      </c>
      <c r="Q81" s="120">
        <f t="shared" si="21"/>
        <v>0</v>
      </c>
      <c r="R81" s="120">
        <f t="shared" si="22"/>
        <v>0</v>
      </c>
      <c r="S81" s="120">
        <f t="shared" si="22"/>
        <v>0</v>
      </c>
    </row>
    <row r="82" spans="1:20" ht="22.6" customHeight="1" x14ac:dyDescent="0.3">
      <c r="A82" s="40">
        <v>51</v>
      </c>
      <c r="B82" s="125" t="str">
        <f>IF('Proje ve Personel Bilgileri'!B64&gt;0,'Proje ve Personel Bilgileri'!B64,"")</f>
        <v/>
      </c>
      <c r="C82" s="41"/>
      <c r="D82" s="42"/>
      <c r="E82" s="42"/>
      <c r="F82" s="42"/>
      <c r="G82" s="42"/>
      <c r="H82" s="42"/>
      <c r="I82" s="42"/>
      <c r="J82" s="42"/>
      <c r="K82" s="122" t="str">
        <f t="shared" si="20"/>
        <v/>
      </c>
      <c r="L82" s="185" t="str">
        <f t="shared" si="16"/>
        <v/>
      </c>
      <c r="M82" s="119">
        <f>'Proje ve Personel Bilgileri'!E64</f>
        <v>0</v>
      </c>
      <c r="N82" s="120">
        <f t="shared" si="17"/>
        <v>0</v>
      </c>
      <c r="O82" s="120">
        <f t="shared" si="18"/>
        <v>0</v>
      </c>
      <c r="P82" s="120">
        <f t="shared" si="19"/>
        <v>0</v>
      </c>
      <c r="Q82" s="120">
        <f t="shared" si="21"/>
        <v>0</v>
      </c>
      <c r="R82" s="120">
        <f t="shared" si="22"/>
        <v>0</v>
      </c>
      <c r="S82" s="120">
        <f t="shared" si="22"/>
        <v>0</v>
      </c>
    </row>
    <row r="83" spans="1:20" ht="22.6" customHeight="1" x14ac:dyDescent="0.3">
      <c r="A83" s="40">
        <v>52</v>
      </c>
      <c r="B83" s="125" t="str">
        <f>IF('Proje ve Personel Bilgileri'!B65&gt;0,'Proje ve Personel Bilgileri'!B65,"")</f>
        <v/>
      </c>
      <c r="C83" s="41"/>
      <c r="D83" s="42"/>
      <c r="E83" s="42"/>
      <c r="F83" s="42"/>
      <c r="G83" s="42"/>
      <c r="H83" s="42"/>
      <c r="I83" s="42"/>
      <c r="J83" s="42"/>
      <c r="K83" s="122" t="str">
        <f t="shared" si="20"/>
        <v/>
      </c>
      <c r="L83" s="185" t="str">
        <f t="shared" si="16"/>
        <v/>
      </c>
      <c r="M83" s="119">
        <f>'Proje ve Personel Bilgileri'!E65</f>
        <v>0</v>
      </c>
      <c r="N83" s="120">
        <f t="shared" si="17"/>
        <v>0</v>
      </c>
      <c r="O83" s="120">
        <f t="shared" si="18"/>
        <v>0</v>
      </c>
      <c r="P83" s="120">
        <f t="shared" si="19"/>
        <v>0</v>
      </c>
      <c r="Q83" s="120">
        <f t="shared" si="21"/>
        <v>0</v>
      </c>
      <c r="R83" s="120">
        <f t="shared" si="22"/>
        <v>0</v>
      </c>
      <c r="S83" s="120">
        <f t="shared" si="22"/>
        <v>0</v>
      </c>
    </row>
    <row r="84" spans="1:20" ht="22.6" customHeight="1" x14ac:dyDescent="0.3">
      <c r="A84" s="40">
        <v>53</v>
      </c>
      <c r="B84" s="125" t="str">
        <f>IF('Proje ve Personel Bilgileri'!B66&gt;0,'Proje ve Personel Bilgileri'!B66,"")</f>
        <v/>
      </c>
      <c r="C84" s="41"/>
      <c r="D84" s="42"/>
      <c r="E84" s="42"/>
      <c r="F84" s="42"/>
      <c r="G84" s="42"/>
      <c r="H84" s="42"/>
      <c r="I84" s="42"/>
      <c r="J84" s="42"/>
      <c r="K84" s="122" t="str">
        <f t="shared" si="20"/>
        <v/>
      </c>
      <c r="L84" s="185" t="str">
        <f t="shared" si="16"/>
        <v/>
      </c>
      <c r="M84" s="119">
        <f>'Proje ve Personel Bilgileri'!E66</f>
        <v>0</v>
      </c>
      <c r="N84" s="120">
        <f t="shared" si="17"/>
        <v>0</v>
      </c>
      <c r="O84" s="120">
        <f t="shared" si="18"/>
        <v>0</v>
      </c>
      <c r="P84" s="120">
        <f t="shared" si="19"/>
        <v>0</v>
      </c>
      <c r="Q84" s="120">
        <f t="shared" si="21"/>
        <v>0</v>
      </c>
      <c r="R84" s="120">
        <f t="shared" si="22"/>
        <v>0</v>
      </c>
      <c r="S84" s="120">
        <f t="shared" si="22"/>
        <v>0</v>
      </c>
    </row>
    <row r="85" spans="1:20" ht="22.6" customHeight="1" x14ac:dyDescent="0.3">
      <c r="A85" s="40">
        <v>54</v>
      </c>
      <c r="B85" s="125" t="str">
        <f>IF('Proje ve Personel Bilgileri'!B67&gt;0,'Proje ve Personel Bilgileri'!B67,"")</f>
        <v/>
      </c>
      <c r="C85" s="41"/>
      <c r="D85" s="42"/>
      <c r="E85" s="42"/>
      <c r="F85" s="42"/>
      <c r="G85" s="42"/>
      <c r="H85" s="42"/>
      <c r="I85" s="42"/>
      <c r="J85" s="42"/>
      <c r="K85" s="122" t="str">
        <f t="shared" si="20"/>
        <v/>
      </c>
      <c r="L85" s="185" t="str">
        <f t="shared" si="16"/>
        <v/>
      </c>
      <c r="M85" s="119">
        <f>'Proje ve Personel Bilgileri'!E67</f>
        <v>0</v>
      </c>
      <c r="N85" s="120">
        <f t="shared" si="17"/>
        <v>0</v>
      </c>
      <c r="O85" s="120">
        <f t="shared" si="18"/>
        <v>0</v>
      </c>
      <c r="P85" s="120">
        <f t="shared" si="19"/>
        <v>0</v>
      </c>
      <c r="Q85" s="120">
        <f t="shared" si="21"/>
        <v>0</v>
      </c>
      <c r="R85" s="120">
        <f t="shared" si="22"/>
        <v>0</v>
      </c>
      <c r="S85" s="120">
        <f t="shared" si="22"/>
        <v>0</v>
      </c>
    </row>
    <row r="86" spans="1:20" ht="22.6" customHeight="1" x14ac:dyDescent="0.3">
      <c r="A86" s="40">
        <v>55</v>
      </c>
      <c r="B86" s="125" t="str">
        <f>IF('Proje ve Personel Bilgileri'!B68&gt;0,'Proje ve Personel Bilgileri'!B68,"")</f>
        <v/>
      </c>
      <c r="C86" s="41"/>
      <c r="D86" s="42"/>
      <c r="E86" s="42"/>
      <c r="F86" s="42"/>
      <c r="G86" s="42"/>
      <c r="H86" s="42"/>
      <c r="I86" s="42"/>
      <c r="J86" s="42"/>
      <c r="K86" s="122" t="str">
        <f t="shared" si="20"/>
        <v/>
      </c>
      <c r="L86" s="185" t="str">
        <f t="shared" si="16"/>
        <v/>
      </c>
      <c r="M86" s="119">
        <f>'Proje ve Personel Bilgileri'!E68</f>
        <v>0</v>
      </c>
      <c r="N86" s="120">
        <f t="shared" si="17"/>
        <v>0</v>
      </c>
      <c r="O86" s="120">
        <f t="shared" si="18"/>
        <v>0</v>
      </c>
      <c r="P86" s="120">
        <f t="shared" si="19"/>
        <v>0</v>
      </c>
      <c r="Q86" s="120">
        <f t="shared" si="21"/>
        <v>0</v>
      </c>
      <c r="R86" s="120">
        <f t="shared" si="22"/>
        <v>0</v>
      </c>
      <c r="S86" s="120">
        <f t="shared" si="22"/>
        <v>0</v>
      </c>
    </row>
    <row r="87" spans="1:20" ht="22.6" customHeight="1" x14ac:dyDescent="0.3">
      <c r="A87" s="40">
        <v>56</v>
      </c>
      <c r="B87" s="125" t="str">
        <f>IF('Proje ve Personel Bilgileri'!B69&gt;0,'Proje ve Personel Bilgileri'!B69,"")</f>
        <v/>
      </c>
      <c r="C87" s="41"/>
      <c r="D87" s="42"/>
      <c r="E87" s="42"/>
      <c r="F87" s="42"/>
      <c r="G87" s="42"/>
      <c r="H87" s="42"/>
      <c r="I87" s="42"/>
      <c r="J87" s="42"/>
      <c r="K87" s="122" t="str">
        <f t="shared" si="20"/>
        <v/>
      </c>
      <c r="L87" s="185" t="str">
        <f t="shared" si="16"/>
        <v/>
      </c>
      <c r="M87" s="119">
        <f>'Proje ve Personel Bilgileri'!E69</f>
        <v>0</v>
      </c>
      <c r="N87" s="120">
        <f t="shared" si="17"/>
        <v>0</v>
      </c>
      <c r="O87" s="120">
        <f t="shared" si="18"/>
        <v>0</v>
      </c>
      <c r="P87" s="120">
        <f t="shared" si="19"/>
        <v>0</v>
      </c>
      <c r="Q87" s="120">
        <f t="shared" si="21"/>
        <v>0</v>
      </c>
      <c r="R87" s="120">
        <f t="shared" si="22"/>
        <v>0</v>
      </c>
      <c r="S87" s="120">
        <f t="shared" si="22"/>
        <v>0</v>
      </c>
    </row>
    <row r="88" spans="1:20" ht="22.6" customHeight="1" x14ac:dyDescent="0.3">
      <c r="A88" s="40">
        <v>57</v>
      </c>
      <c r="B88" s="125" t="str">
        <f>IF('Proje ve Personel Bilgileri'!B70&gt;0,'Proje ve Personel Bilgileri'!B70,"")</f>
        <v/>
      </c>
      <c r="C88" s="41"/>
      <c r="D88" s="42"/>
      <c r="E88" s="42"/>
      <c r="F88" s="42"/>
      <c r="G88" s="42"/>
      <c r="H88" s="42"/>
      <c r="I88" s="42"/>
      <c r="J88" s="42"/>
      <c r="K88" s="122" t="str">
        <f t="shared" si="20"/>
        <v/>
      </c>
      <c r="L88" s="185" t="str">
        <f t="shared" si="16"/>
        <v/>
      </c>
      <c r="M88" s="119">
        <f>'Proje ve Personel Bilgileri'!E70</f>
        <v>0</v>
      </c>
      <c r="N88" s="120">
        <f t="shared" si="17"/>
        <v>0</v>
      </c>
      <c r="O88" s="120">
        <f t="shared" si="18"/>
        <v>0</v>
      </c>
      <c r="P88" s="120">
        <f t="shared" si="19"/>
        <v>0</v>
      </c>
      <c r="Q88" s="120">
        <f t="shared" si="21"/>
        <v>0</v>
      </c>
      <c r="R88" s="120">
        <f t="shared" si="22"/>
        <v>0</v>
      </c>
      <c r="S88" s="120">
        <f t="shared" si="22"/>
        <v>0</v>
      </c>
    </row>
    <row r="89" spans="1:20" ht="22.6" customHeight="1" x14ac:dyDescent="0.3">
      <c r="A89" s="40">
        <v>58</v>
      </c>
      <c r="B89" s="125" t="str">
        <f>IF('Proje ve Personel Bilgileri'!B71&gt;0,'Proje ve Personel Bilgileri'!B71,"")</f>
        <v/>
      </c>
      <c r="C89" s="41"/>
      <c r="D89" s="42"/>
      <c r="E89" s="42"/>
      <c r="F89" s="42"/>
      <c r="G89" s="42"/>
      <c r="H89" s="42"/>
      <c r="I89" s="42"/>
      <c r="J89" s="42"/>
      <c r="K89" s="122" t="str">
        <f t="shared" si="20"/>
        <v/>
      </c>
      <c r="L89" s="185" t="str">
        <f t="shared" si="16"/>
        <v/>
      </c>
      <c r="M89" s="119">
        <f>'Proje ve Personel Bilgileri'!E71</f>
        <v>0</v>
      </c>
      <c r="N89" s="120">
        <f t="shared" si="17"/>
        <v>0</v>
      </c>
      <c r="O89" s="120">
        <f t="shared" si="18"/>
        <v>0</v>
      </c>
      <c r="P89" s="120">
        <f t="shared" si="19"/>
        <v>0</v>
      </c>
      <c r="Q89" s="120">
        <f t="shared" si="21"/>
        <v>0</v>
      </c>
      <c r="R89" s="120">
        <f t="shared" si="22"/>
        <v>0</v>
      </c>
      <c r="S89" s="120">
        <f t="shared" si="22"/>
        <v>0</v>
      </c>
    </row>
    <row r="90" spans="1:20" ht="22.6" customHeight="1" x14ac:dyDescent="0.3">
      <c r="A90" s="40">
        <v>59</v>
      </c>
      <c r="B90" s="125" t="str">
        <f>IF('Proje ve Personel Bilgileri'!B72&gt;0,'Proje ve Personel Bilgileri'!B72,"")</f>
        <v/>
      </c>
      <c r="C90" s="41"/>
      <c r="D90" s="42"/>
      <c r="E90" s="42"/>
      <c r="F90" s="42"/>
      <c r="G90" s="42"/>
      <c r="H90" s="42"/>
      <c r="I90" s="42"/>
      <c r="J90" s="42"/>
      <c r="K90" s="122" t="str">
        <f t="shared" si="20"/>
        <v/>
      </c>
      <c r="L90" s="185" t="str">
        <f t="shared" si="16"/>
        <v/>
      </c>
      <c r="M90" s="119">
        <f>'Proje ve Personel Bilgileri'!E72</f>
        <v>0</v>
      </c>
      <c r="N90" s="120">
        <f t="shared" si="17"/>
        <v>0</v>
      </c>
      <c r="O90" s="120">
        <f t="shared" si="18"/>
        <v>0</v>
      </c>
      <c r="P90" s="120">
        <f t="shared" si="19"/>
        <v>0</v>
      </c>
      <c r="Q90" s="120">
        <f t="shared" si="21"/>
        <v>0</v>
      </c>
      <c r="R90" s="120">
        <f t="shared" si="22"/>
        <v>0</v>
      </c>
      <c r="S90" s="120">
        <f t="shared" si="22"/>
        <v>0</v>
      </c>
    </row>
    <row r="91" spans="1:20" ht="22.6" customHeight="1" thickBot="1" x14ac:dyDescent="0.35">
      <c r="A91" s="43">
        <v>60</v>
      </c>
      <c r="B91" s="126" t="str">
        <f>IF('Proje ve Personel Bilgileri'!B73&gt;0,'Proje ve Personel Bilgileri'!B73,"")</f>
        <v/>
      </c>
      <c r="C91" s="44"/>
      <c r="D91" s="45"/>
      <c r="E91" s="45"/>
      <c r="F91" s="45"/>
      <c r="G91" s="45"/>
      <c r="H91" s="45"/>
      <c r="I91" s="45"/>
      <c r="J91" s="45"/>
      <c r="K91" s="123" t="str">
        <f t="shared" si="20"/>
        <v/>
      </c>
      <c r="L91" s="185" t="str">
        <f t="shared" si="16"/>
        <v/>
      </c>
      <c r="M91" s="119">
        <f>'Proje ve Personel Bilgileri'!E73</f>
        <v>0</v>
      </c>
      <c r="N91" s="120">
        <f t="shared" si="17"/>
        <v>0</v>
      </c>
      <c r="O91" s="120">
        <f t="shared" si="18"/>
        <v>0</v>
      </c>
      <c r="P91" s="120">
        <f t="shared" si="19"/>
        <v>0</v>
      </c>
      <c r="Q91" s="120">
        <f t="shared" si="21"/>
        <v>0</v>
      </c>
      <c r="R91" s="120">
        <f t="shared" si="22"/>
        <v>0</v>
      </c>
      <c r="S91" s="120">
        <f t="shared" si="22"/>
        <v>0</v>
      </c>
      <c r="T91" s="118">
        <f>IF(COUNTA(C72:J91)&gt;0,1,0)</f>
        <v>0</v>
      </c>
    </row>
    <row r="92" spans="1:20" ht="29.25" customHeight="1" thickBot="1" x14ac:dyDescent="0.35">
      <c r="A92" s="368" t="s">
        <v>51</v>
      </c>
      <c r="B92" s="369"/>
      <c r="C92" s="248" t="str">
        <f t="shared" ref="C92:J92" si="23">IF(SUM(C72:C91)&gt;0,SUM(C72:C91,C60),"")</f>
        <v/>
      </c>
      <c r="D92" s="249" t="str">
        <f t="shared" si="23"/>
        <v/>
      </c>
      <c r="E92" s="249" t="str">
        <f t="shared" si="23"/>
        <v/>
      </c>
      <c r="F92" s="249" t="str">
        <f t="shared" si="23"/>
        <v/>
      </c>
      <c r="G92" s="249" t="str">
        <f t="shared" si="23"/>
        <v/>
      </c>
      <c r="H92" s="249" t="str">
        <f t="shared" si="23"/>
        <v/>
      </c>
      <c r="I92" s="249" t="str">
        <f t="shared" si="23"/>
        <v/>
      </c>
      <c r="J92" s="249" t="str">
        <f t="shared" si="23"/>
        <v/>
      </c>
      <c r="K92" s="250">
        <f>SUM(K72:K91)+K60</f>
        <v>0</v>
      </c>
      <c r="L92" s="186"/>
      <c r="M92" s="26"/>
      <c r="N92" s="46"/>
      <c r="O92" s="47"/>
      <c r="R92" s="26"/>
      <c r="S92" s="26"/>
    </row>
    <row r="93" spans="1:20" s="48" customFormat="1" ht="30.1" customHeight="1" x14ac:dyDescent="0.3">
      <c r="A93" s="370" t="s">
        <v>167</v>
      </c>
      <c r="B93" s="370"/>
      <c r="C93" s="370"/>
      <c r="D93" s="370"/>
      <c r="E93" s="370"/>
      <c r="F93" s="370"/>
      <c r="G93" s="370"/>
      <c r="H93" s="370"/>
      <c r="I93" s="370"/>
      <c r="J93" s="370"/>
      <c r="K93" s="370"/>
      <c r="L93" s="187"/>
      <c r="N93" s="49"/>
      <c r="O93" s="49"/>
      <c r="P93" s="49"/>
      <c r="Q93" s="49"/>
      <c r="R93" s="49"/>
      <c r="S93" s="49"/>
    </row>
    <row r="95" spans="1:20" ht="21.1" x14ac:dyDescent="0.35">
      <c r="A95" s="300" t="s">
        <v>46</v>
      </c>
      <c r="B95" s="299">
        <f ca="1">imzatirihi</f>
        <v>45653</v>
      </c>
      <c r="C95" s="365" t="s">
        <v>48</v>
      </c>
      <c r="D95" s="365"/>
      <c r="E95" s="302" t="str">
        <f>IF(kurulusyetkilisi&gt;0,kurulusyetkilisi,"")</f>
        <v/>
      </c>
      <c r="F95" s="300"/>
      <c r="G95" s="50"/>
      <c r="H95" s="50"/>
      <c r="I95" s="50"/>
    </row>
    <row r="96" spans="1:20" ht="19.7" x14ac:dyDescent="0.35">
      <c r="A96" s="301"/>
      <c r="B96" s="301"/>
      <c r="C96" s="365" t="s">
        <v>49</v>
      </c>
      <c r="D96" s="365"/>
      <c r="E96" s="366"/>
      <c r="F96" s="366"/>
      <c r="G96" s="26"/>
      <c r="H96" s="26"/>
      <c r="I96" s="26"/>
    </row>
  </sheetData>
  <sheetProtection algorithmName="SHA-512" hashValue="xU/SUeBcVyQSqxwF2jkNVmjFDqxTcFINW9xMIyNLNTaJmYdgNCfFG4WyedjeHZg1RNzD1Vj/rME+mqmkyUXR3w==" saltValue="xETXCydcJnIF8TrYXaYzKw==" spinCount="100000" sheet="1" objects="1" scenarios="1"/>
  <mergeCells count="63">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 ref="K6:K7"/>
    <mergeCell ref="N6:O6"/>
    <mergeCell ref="P6:Q6"/>
    <mergeCell ref="A29:K29"/>
    <mergeCell ref="C31:D31"/>
    <mergeCell ref="C32:D32"/>
    <mergeCell ref="E32:F32"/>
    <mergeCell ref="A34:K34"/>
    <mergeCell ref="B36:K36"/>
    <mergeCell ref="B37:K37"/>
    <mergeCell ref="E35:F35"/>
    <mergeCell ref="A66:K66"/>
    <mergeCell ref="K38:K39"/>
    <mergeCell ref="C63:D63"/>
    <mergeCell ref="C64:D64"/>
    <mergeCell ref="E64:F64"/>
    <mergeCell ref="A65:K65"/>
    <mergeCell ref="A38:A39"/>
    <mergeCell ref="B38:B39"/>
    <mergeCell ref="C38:C39"/>
    <mergeCell ref="D38:D39"/>
    <mergeCell ref="E38:E39"/>
    <mergeCell ref="N38:O38"/>
    <mergeCell ref="P38:Q38"/>
    <mergeCell ref="R38:S38"/>
    <mergeCell ref="A60:B60"/>
    <mergeCell ref="A61:K61"/>
    <mergeCell ref="F38:F39"/>
    <mergeCell ref="G38:J38"/>
    <mergeCell ref="A92:B92"/>
    <mergeCell ref="A93:K93"/>
    <mergeCell ref="C95:D95"/>
    <mergeCell ref="B68:K68"/>
    <mergeCell ref="B69:K69"/>
    <mergeCell ref="A70:A71"/>
    <mergeCell ref="B70:B71"/>
    <mergeCell ref="C70:C71"/>
    <mergeCell ref="D70:D71"/>
    <mergeCell ref="E70:E71"/>
    <mergeCell ref="F70:F71"/>
    <mergeCell ref="G70:J70"/>
    <mergeCell ref="K70:K71"/>
    <mergeCell ref="C96:D96"/>
    <mergeCell ref="E96:F96"/>
    <mergeCell ref="N70:O70"/>
    <mergeCell ref="P70:Q70"/>
    <mergeCell ref="R70:S70"/>
  </mergeCells>
  <dataValidations count="3">
    <dataValidation type="whole" allowBlank="1" showInputMessage="1" showErrorMessage="1" error="Prim Gün Sayısı en fazla 30 olabilir." sqref="C8:C27 C72:C91 C40:C59"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8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8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24</vt:i4>
      </vt:variant>
      <vt:variant>
        <vt:lpstr>Adlandırılmış Aralıklar</vt:lpstr>
      </vt:variant>
      <vt:variant>
        <vt:i4>23</vt:i4>
      </vt:variant>
    </vt:vector>
  </HeadingPairs>
  <TitlesOfParts>
    <vt:vector size="47" baseType="lpstr">
      <vt:lpstr>Proje ve Personel Bilgileri</vt:lpstr>
      <vt:lpstr>KAPAK</vt:lpstr>
      <vt:lpstr>TAAHHÜTNAME</vt:lpstr>
      <vt:lpstr>G011A (Ocak)</vt:lpstr>
      <vt:lpstr>G011A (Şubat)</vt:lpstr>
      <vt:lpstr>G011A (Mart)</vt:lpstr>
      <vt:lpstr>G011A (Nisan)</vt:lpstr>
      <vt:lpstr>G011A (Mayıs)</vt:lpstr>
      <vt:lpstr>G011A (Haziran)</vt:lpstr>
      <vt:lpstr>G011A (Temmuz)</vt:lpstr>
      <vt:lpstr>G011A (Ağustos)</vt:lpstr>
      <vt:lpstr>G011A (Eylül)</vt:lpstr>
      <vt:lpstr>G011A (Ekim)</vt:lpstr>
      <vt:lpstr>G011A (Kasım)</vt:lpstr>
      <vt:lpstr>G011A (Aralık)</vt:lpstr>
      <vt:lpstr>G011B</vt:lpstr>
      <vt:lpstr>G011C</vt:lpstr>
      <vt:lpstr>G011</vt:lpstr>
      <vt:lpstr>G012</vt:lpstr>
      <vt:lpstr>G013</vt:lpstr>
      <vt:lpstr>G015A</vt:lpstr>
      <vt:lpstr>G015B</vt:lpstr>
      <vt:lpstr>G018</vt:lpstr>
      <vt:lpstr>G020</vt:lpstr>
      <vt:lpstr>AletTec</vt:lpstr>
      <vt:lpstr>AsgariUcret</vt:lpstr>
      <vt:lpstr>AUcret</vt:lpstr>
      <vt:lpstr>BasvuruTarihi</vt:lpstr>
      <vt:lpstr>DönemBaşlama</vt:lpstr>
      <vt:lpstr>DönemBitiş</vt:lpstr>
      <vt:lpstr>G011CTablo</vt:lpstr>
      <vt:lpstr>Hiz</vt:lpstr>
      <vt:lpstr>imzatirihi</vt:lpstr>
      <vt:lpstr>kurulusyetkilisi</vt:lpstr>
      <vt:lpstr>Personel</vt:lpstr>
      <vt:lpstr>PersonelTablo</vt:lpstr>
      <vt:lpstr>PKodu</vt:lpstr>
      <vt:lpstr>ProjeAdi</vt:lpstr>
      <vt:lpstr>ProjeNo</vt:lpstr>
      <vt:lpstr>Seyahat</vt:lpstr>
      <vt:lpstr>SGKTAVAN</vt:lpstr>
      <vt:lpstr>G011C!Yazdırma_Alanı</vt:lpstr>
      <vt:lpstr>KAPAK!Yazdırma_Alanı</vt:lpstr>
      <vt:lpstr>'Proje ve Personel Bilgileri'!Yazdırma_Alanı</vt:lpstr>
      <vt:lpstr>TAAHHÜTNAME!Yazdırma_Alanı</vt:lpstr>
      <vt:lpstr>Yıllar</vt:lpstr>
      <vt:lpstr>Yil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2023-02-23T11:45:26Z</cp:lastPrinted>
  <dcterms:created xsi:type="dcterms:W3CDTF">2019-01-30T11:52:38Z</dcterms:created>
  <dcterms:modified xsi:type="dcterms:W3CDTF">2024-12-27T14:06:27Z</dcterms:modified>
</cp:coreProperties>
</file>