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BB4AF35F-7F74-4295-83CD-70080519FF60}" xr6:coauthVersionLast="47" xr6:coauthVersionMax="47" xr10:uidLastSave="{00000000-0000-0000-0000-000000000000}"/>
  <bookViews>
    <workbookView xWindow="-109" yWindow="-109" windowWidth="26301" windowHeight="14169" tabRatio="881" xr2:uid="{00000000-000D-0000-FFFF-FFFF00000000}"/>
  </bookViews>
  <sheets>
    <sheet name="Proje ve Personel Bilgileri" sheetId="1" r:id="rId1"/>
    <sheet name="KAPAK" sheetId="2" r:id="rId2"/>
    <sheet name="İÇİNDEKİLER" sheetId="25" r:id="rId3"/>
    <sheet name="TAAHHÜTNAME (KAMU)" sheetId="3" r:id="rId4"/>
    <sheet name="TAAHHÜTNAME (VAKIF)" sheetId="28" r:id="rId5"/>
    <sheet name="G011A (Ocak-Temmuz)" sheetId="4" r:id="rId6"/>
    <sheet name="G011A (Şubat-Ağustos)" sheetId="5" r:id="rId7"/>
    <sheet name="G011A (Mart-Eylül)" sheetId="7" r:id="rId8"/>
    <sheet name="G011A (Nisan-Ekim)" sheetId="8" r:id="rId9"/>
    <sheet name="G011A (Mayıs-Kasım)" sheetId="9" r:id="rId10"/>
    <sheet name="G011A (Haziran-Aralık)" sheetId="10" r:id="rId11"/>
    <sheet name="G011B" sheetId="11" r:id="rId12"/>
    <sheet name="G011C" sheetId="12" r:id="rId13"/>
    <sheet name="G011" sheetId="13" r:id="rId14"/>
    <sheet name="G012" sheetId="14" r:id="rId15"/>
    <sheet name="G013" sheetId="15" r:id="rId16"/>
    <sheet name="G015A" sheetId="19" r:id="rId17"/>
    <sheet name="G015B" sheetId="21" r:id="rId18"/>
    <sheet name="G016" sheetId="22" r:id="rId19"/>
    <sheet name="G016A" sheetId="23" r:id="rId20"/>
    <sheet name="G017" sheetId="26" r:id="rId21"/>
    <sheet name="G018" sheetId="27" r:id="rId22"/>
    <sheet name="G020" sheetId="24" r:id="rId23"/>
  </sheets>
  <definedNames>
    <definedName name="_xlnm._FilterDatabase" localSheetId="0" hidden="1">'Proje ve Personel Bilgileri'!$L$15:$M$22</definedName>
    <definedName name="aletEkonKod">'G013'!$S$1:$S$14</definedName>
    <definedName name="AsgariUcret">'Proje ve Personel Bilgileri'!$I$16:$J$25</definedName>
    <definedName name="AUcret">'Proje ve Personel Bilgileri'!$D$13</definedName>
    <definedName name="BasvuruTarihi">'Proje ve Personel Bilgileri'!$D$7</definedName>
    <definedName name="bursiyernitelik">'G017'!$S$7:$S$13</definedName>
    <definedName name="Dönem">'Proje ve Personel Bilgileri'!$D$5</definedName>
    <definedName name="G011CTablo">G011C!$B$9:$P$68</definedName>
    <definedName name="hizmetEkonKod">G015A!$R$1:$R$16</definedName>
    <definedName name="imzatarihi">'Proje ve Personel Bilgileri'!$D$11</definedName>
    <definedName name="kurulusyetkilisi">'Proje ve Personel Bilgileri'!$D$12</definedName>
    <definedName name="malzemeEkonKod">'G016'!$U$1:$U$13</definedName>
    <definedName name="olcek">'Proje ve Personel Bilgileri'!$D$10</definedName>
    <definedName name="Personel">'Proje ve Personel Bilgileri'!$O$20</definedName>
    <definedName name="PersonelTablo">'Proje ve Personel Bilgileri'!$C$17:$F$56</definedName>
    <definedName name="PKodu">'Proje ve Personel Bilgileri'!$O$16</definedName>
    <definedName name="ProjeAdi">'Proje ve Personel Bilgileri'!$D$3</definedName>
    <definedName name="ProjeNo">'Proje ve Personel Bilgileri'!$D$2</definedName>
    <definedName name="seyahatEkonKod">'G012'!$O$1:$O$3</definedName>
    <definedName name="SGKTAVAN">'Proje ve Personel Bilgileri'!$L$16:$M$25</definedName>
    <definedName name="stok">G016A!$B$6</definedName>
    <definedName name="stoktoplam">G016A!$H$1324</definedName>
    <definedName name="testAsosiye">#REF!</definedName>
    <definedName name="ulkeler">#REF!</definedName>
    <definedName name="_xlnm.Print_Area" localSheetId="13">INDIRECT('G011'!$P$1)</definedName>
    <definedName name="_xlnm.Print_Area" localSheetId="10">INDIRECT('G011A (Haziran-Aralık)'!$V$1)</definedName>
    <definedName name="_xlnm.Print_Area" localSheetId="7">INDIRECT('G011A (Mart-Eylül)'!$V$1)</definedName>
    <definedName name="_xlnm.Print_Area" localSheetId="9">INDIRECT('G011A (Mayıs-Kasım)'!$V$1)</definedName>
    <definedName name="_xlnm.Print_Area" localSheetId="8">INDIRECT('G011A (Nisan-Ekim)'!$V$1)</definedName>
    <definedName name="_xlnm.Print_Area" localSheetId="5">INDIRECT('G011A (Ocak-Temmuz)'!$V$1)</definedName>
    <definedName name="_xlnm.Print_Area" localSheetId="6">INDIRECT('G011A (Şubat-Ağustos)'!$V$1)</definedName>
    <definedName name="_xlnm.Print_Area" localSheetId="11">INDIRECT(G011B!$AC$1)</definedName>
    <definedName name="_xlnm.Print_Area" localSheetId="12">INDIRECT(G011C!$U$1)</definedName>
    <definedName name="_xlnm.Print_Area" localSheetId="14">INDIRECT('G012'!$T$1)</definedName>
    <definedName name="_xlnm.Print_Area" localSheetId="15">INDIRECT('G013'!$N$1)</definedName>
    <definedName name="_xlnm.Print_Area" localSheetId="16">INDIRECT(G015A!$P$1)</definedName>
    <definedName name="_xlnm.Print_Area" localSheetId="17">INDIRECT(G015B!$P$1)</definedName>
    <definedName name="_xlnm.Print_Area" localSheetId="18">INDIRECT('G016'!$N$1)</definedName>
    <definedName name="_xlnm.Print_Area" localSheetId="19">INDIRECT(G016A!$L$1)</definedName>
    <definedName name="_xlnm.Print_Area" localSheetId="20">'G017'!$A$1:$N$32</definedName>
    <definedName name="_xlnm.Print_Area" localSheetId="21">'G018'!$A$1:$N$27</definedName>
    <definedName name="_xlnm.Print_Area" localSheetId="22">'G020'!$A$1:$G$25</definedName>
    <definedName name="_xlnm.Print_Area" localSheetId="1">KAPAK!$A$1:$C$37</definedName>
    <definedName name="_xlnm.Print_Area" localSheetId="0">INDIRECT('Proje ve Personel Bilgileri'!$O$1)</definedName>
    <definedName name="_xlnm.Print_Area" localSheetId="3">'TAAHHÜTNAME (KAMU)'!$A$1:$A$10</definedName>
    <definedName name="_xlnm.Print_Area" localSheetId="4">'TAAHHÜTNAME (VAKIF)'!$A$1:$A$10</definedName>
    <definedName name="yerlimali">'G013'!#REF!</definedName>
    <definedName name="Yıl">'Proje ve Personel Bilgileri'!$D$4</definedName>
    <definedName name="Yıllar">'Proje ve Personel Bilgileri'!$I$7:$I$10</definedName>
    <definedName name="YilDonem">'Proje ve Personel Bilgileri'!$D$6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9" i="10" l="1"/>
  <c r="O59" i="10"/>
  <c r="Q58" i="10"/>
  <c r="O58" i="10"/>
  <c r="Q57" i="10"/>
  <c r="O57" i="10"/>
  <c r="Q56" i="10"/>
  <c r="O56" i="10"/>
  <c r="Q55" i="10"/>
  <c r="O55" i="10"/>
  <c r="Q54" i="10"/>
  <c r="O54" i="10"/>
  <c r="Q53" i="10"/>
  <c r="O53" i="10"/>
  <c r="Q52" i="10"/>
  <c r="O52" i="10"/>
  <c r="Q51" i="10"/>
  <c r="O51" i="10"/>
  <c r="Q50" i="10"/>
  <c r="O50" i="10"/>
  <c r="Q49" i="10"/>
  <c r="O49" i="10"/>
  <c r="Q48" i="10"/>
  <c r="O48" i="10"/>
  <c r="Q47" i="10"/>
  <c r="O47" i="10"/>
  <c r="Q46" i="10"/>
  <c r="O46" i="10"/>
  <c r="Q45" i="10"/>
  <c r="O45" i="10"/>
  <c r="Q44" i="10"/>
  <c r="O44" i="10"/>
  <c r="Q43" i="10"/>
  <c r="O43" i="10"/>
  <c r="Q42" i="10"/>
  <c r="O42" i="10"/>
  <c r="Q41" i="10"/>
  <c r="O41" i="10"/>
  <c r="Q40" i="10"/>
  <c r="O40" i="10"/>
  <c r="Q27" i="10"/>
  <c r="O27" i="10"/>
  <c r="Q26" i="10"/>
  <c r="O26" i="10"/>
  <c r="Q25" i="10"/>
  <c r="O25" i="10"/>
  <c r="Q24" i="10"/>
  <c r="O24" i="10"/>
  <c r="Q23" i="10"/>
  <c r="O23" i="10"/>
  <c r="Q22" i="10"/>
  <c r="O22" i="10"/>
  <c r="Q21" i="10"/>
  <c r="O21" i="10"/>
  <c r="Q20" i="10"/>
  <c r="O20" i="10"/>
  <c r="Q19" i="10"/>
  <c r="O19" i="10"/>
  <c r="Q18" i="10"/>
  <c r="O18" i="10"/>
  <c r="Q17" i="10"/>
  <c r="O17" i="10"/>
  <c r="Q16" i="10"/>
  <c r="O16" i="10"/>
  <c r="Q15" i="10"/>
  <c r="O15" i="10"/>
  <c r="Q14" i="10"/>
  <c r="O14" i="10"/>
  <c r="Q13" i="10"/>
  <c r="O13" i="10"/>
  <c r="Q12" i="10"/>
  <c r="O12" i="10"/>
  <c r="Q11" i="10"/>
  <c r="O11" i="10"/>
  <c r="Q10" i="10"/>
  <c r="O10" i="10"/>
  <c r="Q9" i="10"/>
  <c r="O9" i="10"/>
  <c r="Q8" i="10"/>
  <c r="O8" i="10"/>
  <c r="Q59" i="9"/>
  <c r="O59" i="9"/>
  <c r="Q58" i="9"/>
  <c r="O58" i="9"/>
  <c r="Q57" i="9"/>
  <c r="O57" i="9"/>
  <c r="Q56" i="9"/>
  <c r="O56" i="9"/>
  <c r="Q55" i="9"/>
  <c r="O55" i="9"/>
  <c r="Q54" i="9"/>
  <c r="O54" i="9"/>
  <c r="Q53" i="9"/>
  <c r="O53" i="9"/>
  <c r="Q52" i="9"/>
  <c r="O52" i="9"/>
  <c r="Q51" i="9"/>
  <c r="O51" i="9"/>
  <c r="Q50" i="9"/>
  <c r="O50" i="9"/>
  <c r="Q49" i="9"/>
  <c r="O49" i="9"/>
  <c r="Q48" i="9"/>
  <c r="O48" i="9"/>
  <c r="Q47" i="9"/>
  <c r="O47" i="9"/>
  <c r="Q46" i="9"/>
  <c r="O46" i="9"/>
  <c r="Q45" i="9"/>
  <c r="O45" i="9"/>
  <c r="Q44" i="9"/>
  <c r="O44" i="9"/>
  <c r="Q43" i="9"/>
  <c r="O43" i="9"/>
  <c r="Q42" i="9"/>
  <c r="O42" i="9"/>
  <c r="Q41" i="9"/>
  <c r="O41" i="9"/>
  <c r="Q40" i="9"/>
  <c r="O40" i="9"/>
  <c r="Q27" i="9"/>
  <c r="O27" i="9"/>
  <c r="Q26" i="9"/>
  <c r="O26" i="9"/>
  <c r="Q25" i="9"/>
  <c r="O25" i="9"/>
  <c r="Q24" i="9"/>
  <c r="O24" i="9"/>
  <c r="Q23" i="9"/>
  <c r="O23" i="9"/>
  <c r="Q22" i="9"/>
  <c r="O22" i="9"/>
  <c r="Q21" i="9"/>
  <c r="O21" i="9"/>
  <c r="Q20" i="9"/>
  <c r="O20" i="9"/>
  <c r="Q19" i="9"/>
  <c r="O19" i="9"/>
  <c r="Q18" i="9"/>
  <c r="O18" i="9"/>
  <c r="Q17" i="9"/>
  <c r="O17" i="9"/>
  <c r="Q16" i="9"/>
  <c r="O16" i="9"/>
  <c r="Q15" i="9"/>
  <c r="O15" i="9"/>
  <c r="Q14" i="9"/>
  <c r="O14" i="9"/>
  <c r="Q13" i="9"/>
  <c r="O13" i="9"/>
  <c r="Q12" i="9"/>
  <c r="O12" i="9"/>
  <c r="Q11" i="9"/>
  <c r="O11" i="9"/>
  <c r="Q10" i="9"/>
  <c r="O10" i="9"/>
  <c r="Q9" i="9"/>
  <c r="O9" i="9"/>
  <c r="Q8" i="9"/>
  <c r="O8" i="9"/>
  <c r="Q59" i="8"/>
  <c r="O59" i="8"/>
  <c r="Q58" i="8"/>
  <c r="O58" i="8"/>
  <c r="Q57" i="8"/>
  <c r="O57" i="8"/>
  <c r="Q56" i="8"/>
  <c r="O56" i="8"/>
  <c r="Q55" i="8"/>
  <c r="O55" i="8"/>
  <c r="Q54" i="8"/>
  <c r="O54" i="8"/>
  <c r="Q53" i="8"/>
  <c r="O53" i="8"/>
  <c r="Q52" i="8"/>
  <c r="O52" i="8"/>
  <c r="Q51" i="8"/>
  <c r="O51" i="8"/>
  <c r="Q50" i="8"/>
  <c r="O50" i="8"/>
  <c r="Q49" i="8"/>
  <c r="O49" i="8"/>
  <c r="Q48" i="8"/>
  <c r="O48" i="8"/>
  <c r="Q47" i="8"/>
  <c r="O47" i="8"/>
  <c r="Q46" i="8"/>
  <c r="O46" i="8"/>
  <c r="Q45" i="8"/>
  <c r="O45" i="8"/>
  <c r="Q44" i="8"/>
  <c r="O44" i="8"/>
  <c r="Q43" i="8"/>
  <c r="O43" i="8"/>
  <c r="Q42" i="8"/>
  <c r="O42" i="8"/>
  <c r="Q41" i="8"/>
  <c r="O41" i="8"/>
  <c r="Q40" i="8"/>
  <c r="O40" i="8"/>
  <c r="Q27" i="8"/>
  <c r="O27" i="8"/>
  <c r="Q26" i="8"/>
  <c r="O26" i="8"/>
  <c r="Q25" i="8"/>
  <c r="O25" i="8"/>
  <c r="Q24" i="8"/>
  <c r="O24" i="8"/>
  <c r="Q23" i="8"/>
  <c r="O23" i="8"/>
  <c r="Q22" i="8"/>
  <c r="O22" i="8"/>
  <c r="Q21" i="8"/>
  <c r="O21" i="8"/>
  <c r="Q20" i="8"/>
  <c r="O20" i="8"/>
  <c r="Q19" i="8"/>
  <c r="O19" i="8"/>
  <c r="Q18" i="8"/>
  <c r="O18" i="8"/>
  <c r="Q17" i="8"/>
  <c r="O17" i="8"/>
  <c r="Q16" i="8"/>
  <c r="O16" i="8"/>
  <c r="Q15" i="8"/>
  <c r="O15" i="8"/>
  <c r="Q14" i="8"/>
  <c r="O14" i="8"/>
  <c r="Q13" i="8"/>
  <c r="O13" i="8"/>
  <c r="Q12" i="8"/>
  <c r="O12" i="8"/>
  <c r="Q11" i="8"/>
  <c r="O11" i="8"/>
  <c r="Q10" i="8"/>
  <c r="O10" i="8"/>
  <c r="Q9" i="8"/>
  <c r="O9" i="8"/>
  <c r="Q8" i="8"/>
  <c r="O8" i="8"/>
  <c r="Q59" i="7"/>
  <c r="O59" i="7"/>
  <c r="Q58" i="7"/>
  <c r="O58" i="7"/>
  <c r="Q57" i="7"/>
  <c r="O57" i="7"/>
  <c r="Q56" i="7"/>
  <c r="O56" i="7"/>
  <c r="Q55" i="7"/>
  <c r="O55" i="7"/>
  <c r="Q54" i="7"/>
  <c r="O54" i="7"/>
  <c r="Q53" i="7"/>
  <c r="O53" i="7"/>
  <c r="Q52" i="7"/>
  <c r="O52" i="7"/>
  <c r="Q51" i="7"/>
  <c r="O51" i="7"/>
  <c r="Q50" i="7"/>
  <c r="O50" i="7"/>
  <c r="Q49" i="7"/>
  <c r="O49" i="7"/>
  <c r="Q48" i="7"/>
  <c r="O48" i="7"/>
  <c r="Q47" i="7"/>
  <c r="O47" i="7"/>
  <c r="Q46" i="7"/>
  <c r="O46" i="7"/>
  <c r="Q45" i="7"/>
  <c r="O45" i="7"/>
  <c r="Q44" i="7"/>
  <c r="O44" i="7"/>
  <c r="Q43" i="7"/>
  <c r="O43" i="7"/>
  <c r="Q42" i="7"/>
  <c r="O42" i="7"/>
  <c r="Q41" i="7"/>
  <c r="O41" i="7"/>
  <c r="Q40" i="7"/>
  <c r="O40" i="7"/>
  <c r="Q27" i="7"/>
  <c r="O27" i="7"/>
  <c r="Q26" i="7"/>
  <c r="O26" i="7"/>
  <c r="Q25" i="7"/>
  <c r="O25" i="7"/>
  <c r="Q24" i="7"/>
  <c r="O24" i="7"/>
  <c r="Q23" i="7"/>
  <c r="O23" i="7"/>
  <c r="Q22" i="7"/>
  <c r="O22" i="7"/>
  <c r="Q21" i="7"/>
  <c r="O21" i="7"/>
  <c r="Q20" i="7"/>
  <c r="O20" i="7"/>
  <c r="Q19" i="7"/>
  <c r="O19" i="7"/>
  <c r="Q18" i="7"/>
  <c r="O18" i="7"/>
  <c r="Q17" i="7"/>
  <c r="O17" i="7"/>
  <c r="Q16" i="7"/>
  <c r="O16" i="7"/>
  <c r="Q15" i="7"/>
  <c r="O15" i="7"/>
  <c r="Q14" i="7"/>
  <c r="O14" i="7"/>
  <c r="Q13" i="7"/>
  <c r="O13" i="7"/>
  <c r="Q12" i="7"/>
  <c r="O12" i="7"/>
  <c r="Q11" i="7"/>
  <c r="O11" i="7"/>
  <c r="Q10" i="7"/>
  <c r="O10" i="7"/>
  <c r="Q9" i="7"/>
  <c r="O9" i="7"/>
  <c r="Q8" i="7"/>
  <c r="O8" i="7"/>
  <c r="Q59" i="5"/>
  <c r="O59" i="5"/>
  <c r="Q58" i="5"/>
  <c r="O58" i="5"/>
  <c r="Q57" i="5"/>
  <c r="O57" i="5"/>
  <c r="Q56" i="5"/>
  <c r="O56" i="5"/>
  <c r="Q55" i="5"/>
  <c r="O55" i="5"/>
  <c r="Q54" i="5"/>
  <c r="O54" i="5"/>
  <c r="Q53" i="5"/>
  <c r="O53" i="5"/>
  <c r="Q52" i="5"/>
  <c r="O52" i="5"/>
  <c r="Q51" i="5"/>
  <c r="O51" i="5"/>
  <c r="Q50" i="5"/>
  <c r="O50" i="5"/>
  <c r="Q49" i="5"/>
  <c r="O49" i="5"/>
  <c r="Q48" i="5"/>
  <c r="O48" i="5"/>
  <c r="Q47" i="5"/>
  <c r="O47" i="5"/>
  <c r="Q46" i="5"/>
  <c r="O46" i="5"/>
  <c r="Q45" i="5"/>
  <c r="O45" i="5"/>
  <c r="Q44" i="5"/>
  <c r="O44" i="5"/>
  <c r="Q43" i="5"/>
  <c r="O43" i="5"/>
  <c r="Q42" i="5"/>
  <c r="O42" i="5"/>
  <c r="Q41" i="5"/>
  <c r="O41" i="5"/>
  <c r="Q40" i="5"/>
  <c r="O40" i="5"/>
  <c r="Q27" i="5"/>
  <c r="O27" i="5"/>
  <c r="Q26" i="5"/>
  <c r="O26" i="5"/>
  <c r="Q25" i="5"/>
  <c r="O25" i="5"/>
  <c r="Q24" i="5"/>
  <c r="O24" i="5"/>
  <c r="Q23" i="5"/>
  <c r="O23" i="5"/>
  <c r="Q22" i="5"/>
  <c r="O22" i="5"/>
  <c r="Q21" i="5"/>
  <c r="O21" i="5"/>
  <c r="Q20" i="5"/>
  <c r="O20" i="5"/>
  <c r="Q19" i="5"/>
  <c r="O19" i="5"/>
  <c r="Q18" i="5"/>
  <c r="O18" i="5"/>
  <c r="Q17" i="5"/>
  <c r="O17" i="5"/>
  <c r="Q16" i="5"/>
  <c r="O16" i="5"/>
  <c r="Q15" i="5"/>
  <c r="O15" i="5"/>
  <c r="Q14" i="5"/>
  <c r="O14" i="5"/>
  <c r="Q13" i="5"/>
  <c r="O13" i="5"/>
  <c r="Q12" i="5"/>
  <c r="O12" i="5"/>
  <c r="Q11" i="5"/>
  <c r="O11" i="5"/>
  <c r="Q10" i="5"/>
  <c r="O10" i="5"/>
  <c r="Q9" i="5"/>
  <c r="O9" i="5"/>
  <c r="Q8" i="5"/>
  <c r="O8" i="5"/>
  <c r="Q59" i="4"/>
  <c r="O59" i="4"/>
  <c r="Q58" i="4"/>
  <c r="O58" i="4"/>
  <c r="Q57" i="4"/>
  <c r="O57" i="4"/>
  <c r="Q56" i="4"/>
  <c r="O56" i="4"/>
  <c r="Q55" i="4"/>
  <c r="O55" i="4"/>
  <c r="Q54" i="4"/>
  <c r="O54" i="4"/>
  <c r="Q53" i="4"/>
  <c r="O53" i="4"/>
  <c r="Q52" i="4"/>
  <c r="O52" i="4"/>
  <c r="Q51" i="4"/>
  <c r="O51" i="4"/>
  <c r="Q50" i="4"/>
  <c r="O50" i="4"/>
  <c r="Q49" i="4"/>
  <c r="O49" i="4"/>
  <c r="Q48" i="4"/>
  <c r="O48" i="4"/>
  <c r="Q47" i="4"/>
  <c r="O47" i="4"/>
  <c r="Q46" i="4"/>
  <c r="O46" i="4"/>
  <c r="Q45" i="4"/>
  <c r="O45" i="4"/>
  <c r="Q44" i="4"/>
  <c r="O44" i="4"/>
  <c r="Q43" i="4"/>
  <c r="O43" i="4"/>
  <c r="Q42" i="4"/>
  <c r="O42" i="4"/>
  <c r="Q41" i="4"/>
  <c r="O41" i="4"/>
  <c r="Q40" i="4"/>
  <c r="O40" i="4"/>
  <c r="Q27" i="4"/>
  <c r="O27" i="4"/>
  <c r="Q26" i="4"/>
  <c r="O26" i="4"/>
  <c r="Q25" i="4"/>
  <c r="O25" i="4"/>
  <c r="Q24" i="4"/>
  <c r="O24" i="4"/>
  <c r="Q23" i="4"/>
  <c r="O23" i="4"/>
  <c r="Q22" i="4"/>
  <c r="O22" i="4"/>
  <c r="Q21" i="4"/>
  <c r="O21" i="4"/>
  <c r="Q20" i="4"/>
  <c r="O20" i="4"/>
  <c r="Q19" i="4"/>
  <c r="O19" i="4"/>
  <c r="Q18" i="4"/>
  <c r="O18" i="4"/>
  <c r="Q17" i="4"/>
  <c r="O17" i="4"/>
  <c r="Q16" i="4"/>
  <c r="O16" i="4"/>
  <c r="Q15" i="4"/>
  <c r="O15" i="4"/>
  <c r="Q14" i="4"/>
  <c r="O14" i="4"/>
  <c r="Q13" i="4"/>
  <c r="O13" i="4"/>
  <c r="Q12" i="4"/>
  <c r="O12" i="4"/>
  <c r="Q11" i="4"/>
  <c r="O11" i="4"/>
  <c r="Q10" i="4"/>
  <c r="O10" i="4"/>
  <c r="Q9" i="4"/>
  <c r="O9" i="4"/>
  <c r="Q8" i="4"/>
  <c r="O8" i="4"/>
  <c r="M44" i="12"/>
  <c r="M45" i="12"/>
  <c r="M46" i="12"/>
  <c r="M47" i="12"/>
  <c r="M48" i="12"/>
  <c r="M49" i="12"/>
  <c r="M50" i="12"/>
  <c r="M51" i="12"/>
  <c r="M52" i="12"/>
  <c r="M53" i="12"/>
  <c r="M54" i="12"/>
  <c r="M55" i="12"/>
  <c r="M56" i="12"/>
  <c r="M57" i="12"/>
  <c r="M58" i="12"/>
  <c r="M59" i="12"/>
  <c r="M60" i="12"/>
  <c r="M61" i="12"/>
  <c r="M62" i="12"/>
  <c r="M43" i="12"/>
  <c r="M10" i="12"/>
  <c r="M11" i="12"/>
  <c r="M12" i="12"/>
  <c r="M13" i="12"/>
  <c r="M14" i="12"/>
  <c r="M15" i="12"/>
  <c r="M16" i="12"/>
  <c r="M17" i="12"/>
  <c r="M18" i="12"/>
  <c r="M19" i="12"/>
  <c r="M20" i="12"/>
  <c r="M21" i="12"/>
  <c r="M22" i="12"/>
  <c r="M23" i="12"/>
  <c r="M24" i="12"/>
  <c r="M25" i="12"/>
  <c r="M26" i="12"/>
  <c r="M27" i="12"/>
  <c r="M28" i="12"/>
  <c r="U1" i="12"/>
  <c r="N10" i="12"/>
  <c r="N11" i="12"/>
  <c r="N12" i="12"/>
  <c r="N13" i="12"/>
  <c r="N14" i="12"/>
  <c r="N15" i="12"/>
  <c r="N16" i="12"/>
  <c r="N17" i="12"/>
  <c r="N18" i="12"/>
  <c r="N19" i="12"/>
  <c r="N20" i="12"/>
  <c r="N21" i="12"/>
  <c r="N22" i="12"/>
  <c r="N23" i="12"/>
  <c r="N24" i="12"/>
  <c r="N25" i="12"/>
  <c r="N26" i="12"/>
  <c r="N27" i="12"/>
  <c r="N28" i="12"/>
  <c r="J819" i="13"/>
  <c r="J818" i="13"/>
  <c r="J817" i="13"/>
  <c r="J816" i="13"/>
  <c r="J815" i="13"/>
  <c r="J814" i="13"/>
  <c r="J813" i="13"/>
  <c r="J812" i="13"/>
  <c r="J811" i="13"/>
  <c r="J810" i="13"/>
  <c r="J809" i="13"/>
  <c r="J808" i="13"/>
  <c r="J807" i="13"/>
  <c r="J806" i="13"/>
  <c r="J805" i="13"/>
  <c r="J804" i="13"/>
  <c r="J803" i="13"/>
  <c r="J802" i="13"/>
  <c r="J801" i="13"/>
  <c r="J800" i="13"/>
  <c r="J786" i="13"/>
  <c r="J785" i="13"/>
  <c r="J784" i="13"/>
  <c r="J783" i="13"/>
  <c r="J782" i="13"/>
  <c r="J781" i="13"/>
  <c r="J780" i="13"/>
  <c r="J779" i="13"/>
  <c r="J778" i="13"/>
  <c r="J777" i="13"/>
  <c r="J776" i="13"/>
  <c r="J775" i="13"/>
  <c r="J774" i="13"/>
  <c r="J773" i="13"/>
  <c r="J772" i="13"/>
  <c r="J771" i="13"/>
  <c r="J770" i="13"/>
  <c r="J769" i="13"/>
  <c r="J768" i="13"/>
  <c r="J767" i="13"/>
  <c r="J753" i="13"/>
  <c r="J752" i="13"/>
  <c r="J751" i="13"/>
  <c r="J750" i="13"/>
  <c r="J749" i="13"/>
  <c r="J748" i="13"/>
  <c r="J747" i="13"/>
  <c r="J746" i="13"/>
  <c r="J745" i="13"/>
  <c r="J744" i="13"/>
  <c r="J743" i="13"/>
  <c r="J742" i="13"/>
  <c r="J741" i="13"/>
  <c r="J740" i="13"/>
  <c r="J739" i="13"/>
  <c r="J738" i="13"/>
  <c r="J737" i="13"/>
  <c r="J736" i="13"/>
  <c r="J735" i="13"/>
  <c r="J734" i="13"/>
  <c r="J720" i="13"/>
  <c r="J719" i="13"/>
  <c r="J718" i="13"/>
  <c r="J717" i="13"/>
  <c r="J716" i="13"/>
  <c r="J715" i="13"/>
  <c r="J714" i="13"/>
  <c r="J713" i="13"/>
  <c r="J712" i="13"/>
  <c r="J711" i="13"/>
  <c r="J710" i="13"/>
  <c r="J709" i="13"/>
  <c r="J708" i="13"/>
  <c r="J707" i="13"/>
  <c r="J706" i="13"/>
  <c r="J705" i="13"/>
  <c r="J704" i="13"/>
  <c r="J703" i="13"/>
  <c r="J702" i="13"/>
  <c r="J701" i="13"/>
  <c r="J687" i="13"/>
  <c r="J686" i="13"/>
  <c r="J685" i="13"/>
  <c r="J684" i="13"/>
  <c r="J683" i="13"/>
  <c r="J682" i="13"/>
  <c r="J681" i="13"/>
  <c r="J680" i="13"/>
  <c r="J679" i="13"/>
  <c r="J678" i="13"/>
  <c r="J677" i="13"/>
  <c r="J676" i="13"/>
  <c r="J675" i="13"/>
  <c r="J674" i="13"/>
  <c r="J673" i="13"/>
  <c r="J672" i="13"/>
  <c r="J671" i="13"/>
  <c r="J670" i="13"/>
  <c r="J669" i="13"/>
  <c r="J668" i="13"/>
  <c r="J654" i="13"/>
  <c r="J653" i="13"/>
  <c r="J652" i="13"/>
  <c r="J651" i="13"/>
  <c r="J650" i="13"/>
  <c r="J649" i="13"/>
  <c r="J648" i="13"/>
  <c r="J647" i="13"/>
  <c r="J646" i="13"/>
  <c r="J645" i="13"/>
  <c r="J644" i="13"/>
  <c r="J643" i="13"/>
  <c r="J642" i="13"/>
  <c r="J641" i="13"/>
  <c r="J640" i="13"/>
  <c r="J639" i="13"/>
  <c r="J638" i="13"/>
  <c r="J637" i="13"/>
  <c r="J636" i="13"/>
  <c r="J635" i="13"/>
  <c r="J621" i="13"/>
  <c r="J620" i="13"/>
  <c r="J619" i="13"/>
  <c r="J618" i="13"/>
  <c r="J617" i="13"/>
  <c r="J616" i="13"/>
  <c r="J615" i="13"/>
  <c r="J614" i="13"/>
  <c r="J613" i="13"/>
  <c r="J612" i="13"/>
  <c r="J611" i="13"/>
  <c r="J610" i="13"/>
  <c r="J609" i="13"/>
  <c r="J608" i="13"/>
  <c r="J607" i="13"/>
  <c r="J606" i="13"/>
  <c r="J605" i="13"/>
  <c r="J604" i="13"/>
  <c r="J603" i="13"/>
  <c r="J602" i="13"/>
  <c r="J588" i="13"/>
  <c r="J587" i="13"/>
  <c r="J586" i="13"/>
  <c r="J585" i="13"/>
  <c r="J584" i="13"/>
  <c r="J583" i="13"/>
  <c r="J582" i="13"/>
  <c r="J581" i="13"/>
  <c r="J580" i="13"/>
  <c r="J579" i="13"/>
  <c r="J578" i="13"/>
  <c r="J577" i="13"/>
  <c r="J576" i="13"/>
  <c r="J575" i="13"/>
  <c r="J574" i="13"/>
  <c r="J573" i="13"/>
  <c r="J572" i="13"/>
  <c r="J571" i="13"/>
  <c r="J570" i="13"/>
  <c r="J569" i="13"/>
  <c r="J555" i="13"/>
  <c r="J554" i="13"/>
  <c r="J553" i="13"/>
  <c r="J552" i="13"/>
  <c r="J551" i="13"/>
  <c r="J550" i="13"/>
  <c r="J549" i="13"/>
  <c r="J548" i="13"/>
  <c r="J547" i="13"/>
  <c r="J546" i="13"/>
  <c r="J545" i="13"/>
  <c r="J544" i="13"/>
  <c r="J543" i="13"/>
  <c r="J542" i="13"/>
  <c r="J541" i="13"/>
  <c r="J540" i="13"/>
  <c r="J539" i="13"/>
  <c r="J538" i="13"/>
  <c r="J537" i="13"/>
  <c r="J536" i="13"/>
  <c r="J522" i="13"/>
  <c r="J521" i="13"/>
  <c r="J520" i="13"/>
  <c r="J519" i="13"/>
  <c r="J518" i="13"/>
  <c r="J517" i="13"/>
  <c r="J516" i="13"/>
  <c r="J515" i="13"/>
  <c r="J514" i="13"/>
  <c r="J513" i="13"/>
  <c r="J512" i="13"/>
  <c r="J511" i="13"/>
  <c r="J510" i="13"/>
  <c r="J509" i="13"/>
  <c r="J508" i="13"/>
  <c r="J507" i="13"/>
  <c r="J506" i="13"/>
  <c r="J505" i="13"/>
  <c r="J504" i="13"/>
  <c r="J503" i="13"/>
  <c r="J489" i="13"/>
  <c r="J488" i="13"/>
  <c r="J487" i="13"/>
  <c r="J486" i="13"/>
  <c r="J485" i="13"/>
  <c r="J484" i="13"/>
  <c r="J483" i="13"/>
  <c r="J482" i="13"/>
  <c r="J481" i="13"/>
  <c r="J480" i="13"/>
  <c r="J479" i="13"/>
  <c r="J478" i="13"/>
  <c r="J477" i="13"/>
  <c r="J476" i="13"/>
  <c r="J475" i="13"/>
  <c r="J474" i="13"/>
  <c r="J473" i="13"/>
  <c r="J472" i="13"/>
  <c r="J471" i="13"/>
  <c r="J470" i="13"/>
  <c r="J456" i="13"/>
  <c r="J455" i="13"/>
  <c r="J454" i="13"/>
  <c r="J453" i="13"/>
  <c r="J452" i="13"/>
  <c r="J451" i="13"/>
  <c r="J450" i="13"/>
  <c r="J449" i="13"/>
  <c r="J448" i="13"/>
  <c r="J447" i="13"/>
  <c r="J446" i="13"/>
  <c r="J445" i="13"/>
  <c r="J444" i="13"/>
  <c r="J443" i="13"/>
  <c r="J442" i="13"/>
  <c r="J441" i="13"/>
  <c r="J440" i="13"/>
  <c r="J439" i="13"/>
  <c r="J438" i="13"/>
  <c r="J437" i="13"/>
  <c r="J423" i="13"/>
  <c r="J422" i="13"/>
  <c r="J421" i="13"/>
  <c r="J420" i="13"/>
  <c r="J419" i="13"/>
  <c r="J418" i="13"/>
  <c r="J417" i="13"/>
  <c r="J416" i="13"/>
  <c r="J415" i="13"/>
  <c r="J414" i="13"/>
  <c r="J413" i="13"/>
  <c r="J412" i="13"/>
  <c r="J411" i="13"/>
  <c r="J410" i="13"/>
  <c r="J409" i="13"/>
  <c r="J408" i="13"/>
  <c r="J407" i="13"/>
  <c r="J406" i="13"/>
  <c r="J405" i="13"/>
  <c r="J404" i="13"/>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27" i="13"/>
  <c r="J26" i="13"/>
  <c r="J25" i="13"/>
  <c r="J24" i="13"/>
  <c r="J23" i="13"/>
  <c r="J22" i="13"/>
  <c r="J21" i="13"/>
  <c r="J20" i="13"/>
  <c r="J19" i="13"/>
  <c r="J18" i="13"/>
  <c r="J17" i="13"/>
  <c r="J16" i="13"/>
  <c r="J15" i="13"/>
  <c r="J14" i="13"/>
  <c r="J13" i="13"/>
  <c r="J12" i="13"/>
  <c r="J11" i="13"/>
  <c r="J10" i="13"/>
  <c r="J9" i="13"/>
  <c r="J8" i="13"/>
  <c r="B1301" i="23" l="1"/>
  <c r="J1301" i="23" s="1"/>
  <c r="B1300" i="23"/>
  <c r="B1299" i="23"/>
  <c r="B1266" i="23"/>
  <c r="J1266" i="23" s="1"/>
  <c r="B1265" i="23"/>
  <c r="B1264" i="23"/>
  <c r="B1231" i="23"/>
  <c r="J1231" i="23" s="1"/>
  <c r="B1230" i="23"/>
  <c r="B1229" i="23"/>
  <c r="B1196" i="23"/>
  <c r="J1196" i="23" s="1"/>
  <c r="B1195" i="23"/>
  <c r="B1194" i="23"/>
  <c r="B1161" i="23"/>
  <c r="J1161" i="23" s="1"/>
  <c r="B1160" i="23"/>
  <c r="B1159" i="23"/>
  <c r="B1126" i="23"/>
  <c r="J1126" i="23" s="1"/>
  <c r="B1125" i="23"/>
  <c r="B1124" i="23"/>
  <c r="B1091" i="23"/>
  <c r="J1091" i="23" s="1"/>
  <c r="B1090" i="23"/>
  <c r="B1089" i="23"/>
  <c r="B1056" i="23"/>
  <c r="J1056" i="23" s="1"/>
  <c r="B1055" i="23"/>
  <c r="B1054" i="23"/>
  <c r="B1021" i="23"/>
  <c r="J1021" i="23" s="1"/>
  <c r="B1020" i="23"/>
  <c r="B1019" i="23"/>
  <c r="B986" i="23"/>
  <c r="J986" i="23" s="1"/>
  <c r="B985" i="23"/>
  <c r="B984" i="23"/>
  <c r="B951" i="23"/>
  <c r="J951" i="23" s="1"/>
  <c r="B950" i="23"/>
  <c r="B949" i="23"/>
  <c r="B916" i="23"/>
  <c r="J916" i="23" s="1"/>
  <c r="B915" i="23"/>
  <c r="B914" i="23"/>
  <c r="B881" i="23"/>
  <c r="J881" i="23" s="1"/>
  <c r="B880" i="23"/>
  <c r="B879" i="23"/>
  <c r="J846" i="23"/>
  <c r="B846" i="23"/>
  <c r="B845" i="23"/>
  <c r="B844" i="23"/>
  <c r="B811" i="23"/>
  <c r="J811" i="23" s="1"/>
  <c r="B810" i="23"/>
  <c r="B809" i="23"/>
  <c r="B776" i="23"/>
  <c r="J776" i="23" s="1"/>
  <c r="B775" i="23"/>
  <c r="B774" i="23"/>
  <c r="B741" i="23"/>
  <c r="J741" i="23" s="1"/>
  <c r="B740" i="23"/>
  <c r="B739" i="23"/>
  <c r="B706" i="23"/>
  <c r="J706" i="23" s="1"/>
  <c r="B705" i="23"/>
  <c r="B704" i="23"/>
  <c r="J671" i="23"/>
  <c r="B671" i="23"/>
  <c r="B670" i="23"/>
  <c r="B669" i="23"/>
  <c r="B636" i="23"/>
  <c r="J636" i="23" s="1"/>
  <c r="B635" i="23"/>
  <c r="B634" i="23"/>
  <c r="B601" i="23"/>
  <c r="J601" i="23" s="1"/>
  <c r="B600" i="23"/>
  <c r="B599" i="23"/>
  <c r="B566" i="23"/>
  <c r="J566" i="23" s="1"/>
  <c r="B565" i="23"/>
  <c r="B564" i="23"/>
  <c r="B531" i="23"/>
  <c r="J531" i="23" s="1"/>
  <c r="B530" i="23"/>
  <c r="B529" i="23"/>
  <c r="B496" i="23"/>
  <c r="J496" i="23" s="1"/>
  <c r="B495" i="23"/>
  <c r="B494" i="23"/>
  <c r="B461" i="23"/>
  <c r="J461" i="23" s="1"/>
  <c r="B460" i="23"/>
  <c r="B459" i="23"/>
  <c r="B426" i="23"/>
  <c r="J426" i="23" s="1"/>
  <c r="B425" i="23"/>
  <c r="B424" i="23"/>
  <c r="B391" i="23"/>
  <c r="J391" i="23" s="1"/>
  <c r="B390" i="23"/>
  <c r="B389" i="23"/>
  <c r="B356" i="23"/>
  <c r="J356" i="23" s="1"/>
  <c r="B355" i="23"/>
  <c r="B354" i="23"/>
  <c r="B321" i="23"/>
  <c r="J321" i="23" s="1"/>
  <c r="B320" i="23"/>
  <c r="B319" i="23"/>
  <c r="B286" i="23"/>
  <c r="J286" i="23" s="1"/>
  <c r="B285" i="23"/>
  <c r="B284" i="23"/>
  <c r="B251" i="23"/>
  <c r="J251" i="23" s="1"/>
  <c r="B250" i="23"/>
  <c r="B249" i="23"/>
  <c r="B216" i="23"/>
  <c r="J216" i="23" s="1"/>
  <c r="B215" i="23"/>
  <c r="B214" i="23"/>
  <c r="B181" i="23"/>
  <c r="J181" i="23" s="1"/>
  <c r="B180" i="23"/>
  <c r="B179" i="23"/>
  <c r="B146" i="23"/>
  <c r="J146" i="23" s="1"/>
  <c r="B145" i="23"/>
  <c r="B144" i="23"/>
  <c r="B111" i="23"/>
  <c r="J111" i="23" s="1"/>
  <c r="B110" i="23"/>
  <c r="B109" i="23"/>
  <c r="B76" i="23"/>
  <c r="J76" i="23" s="1"/>
  <c r="B75" i="23"/>
  <c r="B74" i="23"/>
  <c r="B41" i="23"/>
  <c r="J41" i="23" s="1"/>
  <c r="B40" i="23"/>
  <c r="B39" i="23"/>
  <c r="J6" i="23"/>
  <c r="B1671" i="22"/>
  <c r="B1670" i="22"/>
  <c r="B1637" i="22"/>
  <c r="B1636" i="22"/>
  <c r="B1603" i="22"/>
  <c r="B1602" i="22"/>
  <c r="B1569" i="22"/>
  <c r="B1568" i="22"/>
  <c r="B1535" i="22"/>
  <c r="B1534" i="22"/>
  <c r="B1501" i="22"/>
  <c r="B1500" i="22"/>
  <c r="B1467" i="22"/>
  <c r="B1466" i="22"/>
  <c r="B1433" i="22"/>
  <c r="B1432" i="22"/>
  <c r="B1399" i="22"/>
  <c r="B1398" i="22"/>
  <c r="B1365" i="22"/>
  <c r="B1364" i="22"/>
  <c r="B1331" i="22"/>
  <c r="B1330" i="22"/>
  <c r="B1297" i="22"/>
  <c r="B1296" i="22"/>
  <c r="B1263" i="22"/>
  <c r="B1262" i="22"/>
  <c r="B1229" i="22"/>
  <c r="B1228" i="22"/>
  <c r="B1195" i="22"/>
  <c r="B1194" i="22"/>
  <c r="B1161" i="22"/>
  <c r="B1160" i="22"/>
  <c r="B1127" i="22"/>
  <c r="B1126" i="22"/>
  <c r="B1093" i="22"/>
  <c r="B1092" i="22"/>
  <c r="B1059" i="22"/>
  <c r="B1058" i="22"/>
  <c r="B1025" i="22"/>
  <c r="B1024" i="22"/>
  <c r="B991" i="22"/>
  <c r="B990" i="22"/>
  <c r="B957" i="22"/>
  <c r="B956" i="22"/>
  <c r="B923" i="22"/>
  <c r="B922" i="22"/>
  <c r="B889" i="22"/>
  <c r="B888" i="22"/>
  <c r="B855" i="22"/>
  <c r="B854" i="22"/>
  <c r="B821" i="22"/>
  <c r="B820" i="22"/>
  <c r="B787" i="22"/>
  <c r="B786" i="22"/>
  <c r="B753" i="22"/>
  <c r="B752" i="22"/>
  <c r="B719" i="22"/>
  <c r="B718" i="22"/>
  <c r="B685" i="22"/>
  <c r="B684" i="22"/>
  <c r="B651" i="22"/>
  <c r="B650" i="22"/>
  <c r="B617" i="22"/>
  <c r="B616" i="22"/>
  <c r="B583" i="22"/>
  <c r="B582" i="22"/>
  <c r="B549" i="22"/>
  <c r="B548" i="22"/>
  <c r="B515" i="22"/>
  <c r="B514" i="22"/>
  <c r="B481" i="22"/>
  <c r="B480" i="22"/>
  <c r="B447" i="22"/>
  <c r="B446" i="22"/>
  <c r="B413" i="22"/>
  <c r="B412" i="22"/>
  <c r="B379" i="22"/>
  <c r="B378" i="22"/>
  <c r="B345" i="22"/>
  <c r="B344" i="22"/>
  <c r="B311" i="22"/>
  <c r="B310" i="22"/>
  <c r="B277" i="22"/>
  <c r="B276" i="22"/>
  <c r="B243" i="22"/>
  <c r="B242" i="22"/>
  <c r="B209" i="22"/>
  <c r="B208" i="22"/>
  <c r="B175" i="22"/>
  <c r="B174" i="22"/>
  <c r="B141" i="22"/>
  <c r="B140" i="22"/>
  <c r="B107" i="22"/>
  <c r="B106" i="22"/>
  <c r="B73" i="22"/>
  <c r="B72" i="22"/>
  <c r="B39" i="22"/>
  <c r="B38" i="22"/>
  <c r="B140" i="21"/>
  <c r="B139" i="21"/>
  <c r="B113" i="21"/>
  <c r="B112" i="21"/>
  <c r="B86" i="21"/>
  <c r="B85" i="21"/>
  <c r="B59" i="21"/>
  <c r="B58" i="21"/>
  <c r="B32" i="21"/>
  <c r="B31" i="21"/>
  <c r="B140" i="19"/>
  <c r="B139" i="19"/>
  <c r="B113" i="19"/>
  <c r="B112" i="19"/>
  <c r="B86" i="19"/>
  <c r="B85" i="19"/>
  <c r="B59" i="19"/>
  <c r="B58" i="19"/>
  <c r="B32" i="19"/>
  <c r="B31" i="19"/>
  <c r="B185" i="15"/>
  <c r="B184" i="15"/>
  <c r="B155" i="15"/>
  <c r="B154" i="15"/>
  <c r="B125" i="15"/>
  <c r="B124" i="15"/>
  <c r="B95" i="15"/>
  <c r="B94" i="15"/>
  <c r="B65" i="15"/>
  <c r="B64" i="15"/>
  <c r="B35" i="15"/>
  <c r="B34" i="15"/>
  <c r="B237" i="14"/>
  <c r="B236" i="14"/>
  <c r="B208" i="14"/>
  <c r="B207" i="14"/>
  <c r="B179" i="14"/>
  <c r="B178" i="14"/>
  <c r="B150" i="14"/>
  <c r="B149" i="14"/>
  <c r="B121" i="14"/>
  <c r="B120" i="14"/>
  <c r="B92" i="14"/>
  <c r="B91" i="14"/>
  <c r="B63" i="14"/>
  <c r="B62" i="14"/>
  <c r="B34" i="14"/>
  <c r="B33" i="14"/>
  <c r="B4" i="14"/>
  <c r="B5" i="14"/>
  <c r="B4" i="21" l="1"/>
  <c r="B5" i="21"/>
  <c r="O19" i="26"/>
  <c r="O20" i="26"/>
  <c r="O21" i="26"/>
  <c r="O22" i="26"/>
  <c r="O23" i="26"/>
  <c r="O24" i="26"/>
  <c r="O25" i="26"/>
  <c r="O26" i="26"/>
  <c r="O27" i="26"/>
  <c r="C797" i="13" l="1"/>
  <c r="C796" i="13"/>
  <c r="C764" i="13"/>
  <c r="C763" i="13"/>
  <c r="C731" i="13"/>
  <c r="C730" i="13"/>
  <c r="C698" i="13"/>
  <c r="C697" i="13"/>
  <c r="C665" i="13"/>
  <c r="C664" i="13"/>
  <c r="C632" i="13"/>
  <c r="C631" i="13"/>
  <c r="C599" i="13"/>
  <c r="C598" i="13"/>
  <c r="C566" i="13"/>
  <c r="C565" i="13"/>
  <c r="C533" i="13"/>
  <c r="C532" i="13"/>
  <c r="C500" i="13"/>
  <c r="C499" i="13"/>
  <c r="C467" i="13"/>
  <c r="C466" i="13"/>
  <c r="C434" i="13"/>
  <c r="C433" i="13"/>
  <c r="C401" i="13"/>
  <c r="C400" i="13"/>
  <c r="C368" i="13"/>
  <c r="C367" i="13"/>
  <c r="C335" i="13"/>
  <c r="C334" i="13"/>
  <c r="C302" i="13"/>
  <c r="C301" i="13"/>
  <c r="C269" i="13"/>
  <c r="C268" i="13"/>
  <c r="C236" i="13"/>
  <c r="C235" i="13"/>
  <c r="C203" i="13"/>
  <c r="C202" i="13"/>
  <c r="C170" i="13"/>
  <c r="C169" i="13"/>
  <c r="C137" i="13"/>
  <c r="C136" i="13"/>
  <c r="M130" i="21"/>
  <c r="M129" i="21"/>
  <c r="M128" i="21"/>
  <c r="M127" i="21"/>
  <c r="M126" i="21"/>
  <c r="M125" i="21"/>
  <c r="M124" i="21"/>
  <c r="M123" i="21"/>
  <c r="M122" i="21"/>
  <c r="M121" i="21"/>
  <c r="M120" i="21"/>
  <c r="M119" i="21"/>
  <c r="M118" i="21"/>
  <c r="M117" i="21"/>
  <c r="M116" i="21"/>
  <c r="M103" i="21"/>
  <c r="M102" i="21"/>
  <c r="M101" i="21"/>
  <c r="M100" i="21"/>
  <c r="M99" i="21"/>
  <c r="M98" i="21"/>
  <c r="M97" i="21"/>
  <c r="M96" i="21"/>
  <c r="M95" i="21"/>
  <c r="M94" i="21"/>
  <c r="M93" i="21"/>
  <c r="M92" i="21"/>
  <c r="M91" i="21"/>
  <c r="M90" i="21"/>
  <c r="M89" i="21"/>
  <c r="M76" i="21"/>
  <c r="M75" i="21"/>
  <c r="M74" i="21"/>
  <c r="M73" i="21"/>
  <c r="M72" i="21"/>
  <c r="M71" i="21"/>
  <c r="M70" i="21"/>
  <c r="M69" i="21"/>
  <c r="M68" i="21"/>
  <c r="M67" i="21"/>
  <c r="M66" i="21"/>
  <c r="M65" i="21"/>
  <c r="M64" i="21"/>
  <c r="M63" i="21"/>
  <c r="M62" i="21"/>
  <c r="M49" i="21"/>
  <c r="M48" i="21"/>
  <c r="M47" i="21"/>
  <c r="M46" i="21"/>
  <c r="M45" i="21"/>
  <c r="M44" i="21"/>
  <c r="M43" i="21"/>
  <c r="M42" i="21"/>
  <c r="M41" i="21"/>
  <c r="M40" i="21"/>
  <c r="M39" i="21"/>
  <c r="M38" i="21"/>
  <c r="M37" i="21"/>
  <c r="M36" i="21"/>
  <c r="M35" i="21"/>
  <c r="M22" i="21"/>
  <c r="M21" i="21"/>
  <c r="M20" i="21"/>
  <c r="M19" i="21"/>
  <c r="M18" i="21"/>
  <c r="M17" i="21"/>
  <c r="M16" i="21"/>
  <c r="M15" i="21"/>
  <c r="M14" i="21"/>
  <c r="M13" i="21"/>
  <c r="M12" i="21"/>
  <c r="M11" i="21"/>
  <c r="M10" i="21"/>
  <c r="M9" i="21"/>
  <c r="M8" i="21"/>
  <c r="M144" i="21"/>
  <c r="M145" i="21"/>
  <c r="M146" i="21"/>
  <c r="M147" i="21"/>
  <c r="M148" i="21"/>
  <c r="M149" i="21"/>
  <c r="M150" i="21"/>
  <c r="M151" i="21"/>
  <c r="M152" i="21"/>
  <c r="M153" i="21"/>
  <c r="M154" i="21"/>
  <c r="M155" i="21"/>
  <c r="M156" i="21"/>
  <c r="M157" i="21"/>
  <c r="M143" i="21"/>
  <c r="B18" i="24"/>
  <c r="L23" i="14" l="1"/>
  <c r="L52" i="14" s="1"/>
  <c r="L81" i="14" s="1"/>
  <c r="L110" i="14" s="1"/>
  <c r="L139" i="14" s="1"/>
  <c r="L168" i="14" s="1"/>
  <c r="L197" i="14" s="1"/>
  <c r="L226" i="14" s="1"/>
  <c r="L255" i="14" s="1"/>
  <c r="S255" i="14"/>
  <c r="S226" i="14"/>
  <c r="S197" i="14"/>
  <c r="S168" i="14"/>
  <c r="S139" i="14"/>
  <c r="S110" i="14"/>
  <c r="S81" i="14"/>
  <c r="S52" i="14"/>
  <c r="K23" i="21"/>
  <c r="K50" i="21" s="1"/>
  <c r="K77" i="21" s="1"/>
  <c r="K104" i="21" s="1"/>
  <c r="K131" i="21" s="1"/>
  <c r="K158" i="21" s="1"/>
  <c r="T1" i="14" l="1"/>
  <c r="C140" i="13" l="1"/>
  <c r="D140" i="13"/>
  <c r="H140" i="13"/>
  <c r="K140" i="13"/>
  <c r="L140" i="13"/>
  <c r="G140" i="13" s="1"/>
  <c r="C141" i="13"/>
  <c r="D141" i="13"/>
  <c r="H141" i="13"/>
  <c r="K141" i="13"/>
  <c r="L141" i="13"/>
  <c r="G141" i="13" s="1"/>
  <c r="C104" i="13"/>
  <c r="C103" i="13"/>
  <c r="C71" i="13"/>
  <c r="C70" i="13"/>
  <c r="C38" i="13"/>
  <c r="C37" i="13"/>
  <c r="M140" i="13" l="1"/>
  <c r="M141" i="13"/>
  <c r="I141" i="13"/>
  <c r="I140" i="13"/>
  <c r="A8" i="28" l="1"/>
  <c r="E258" i="14"/>
  <c r="Q254" i="14"/>
  <c r="P254" i="14"/>
  <c r="O254" i="14"/>
  <c r="N254" i="14"/>
  <c r="Q253" i="14"/>
  <c r="P253" i="14"/>
  <c r="O253" i="14"/>
  <c r="N253" i="14"/>
  <c r="Q252" i="14"/>
  <c r="P252" i="14"/>
  <c r="O252" i="14"/>
  <c r="N252" i="14"/>
  <c r="Q251" i="14"/>
  <c r="P251" i="14"/>
  <c r="O251" i="14"/>
  <c r="N251" i="14"/>
  <c r="Q250" i="14"/>
  <c r="P250" i="14"/>
  <c r="O250" i="14"/>
  <c r="N250" i="14"/>
  <c r="Q249" i="14"/>
  <c r="P249" i="14"/>
  <c r="O249" i="14"/>
  <c r="N249" i="14"/>
  <c r="Q248" i="14"/>
  <c r="P248" i="14"/>
  <c r="O248" i="14"/>
  <c r="N248" i="14"/>
  <c r="Q247" i="14"/>
  <c r="P247" i="14"/>
  <c r="O247" i="14"/>
  <c r="N247" i="14"/>
  <c r="Q246" i="14"/>
  <c r="P246" i="14"/>
  <c r="O246" i="14"/>
  <c r="N246" i="14"/>
  <c r="Q242" i="14"/>
  <c r="P242" i="14"/>
  <c r="O242" i="14"/>
  <c r="N242" i="14"/>
  <c r="Q241" i="14"/>
  <c r="P241" i="14"/>
  <c r="O241" i="14"/>
  <c r="N241" i="14"/>
  <c r="Q240" i="14"/>
  <c r="P240" i="14"/>
  <c r="O240" i="14"/>
  <c r="N240" i="14"/>
  <c r="E229" i="14"/>
  <c r="Q225" i="14"/>
  <c r="P225" i="14"/>
  <c r="O225" i="14"/>
  <c r="N225" i="14"/>
  <c r="Q224" i="14"/>
  <c r="P224" i="14"/>
  <c r="O224" i="14"/>
  <c r="N224" i="14"/>
  <c r="Q223" i="14"/>
  <c r="P223" i="14"/>
  <c r="O223" i="14"/>
  <c r="N223" i="14"/>
  <c r="Q222" i="14"/>
  <c r="P222" i="14"/>
  <c r="O222" i="14"/>
  <c r="N222" i="14"/>
  <c r="Q221" i="14"/>
  <c r="P221" i="14"/>
  <c r="O221" i="14"/>
  <c r="N221" i="14"/>
  <c r="Q220" i="14"/>
  <c r="P220" i="14"/>
  <c r="O220" i="14"/>
  <c r="N220" i="14"/>
  <c r="Q219" i="14"/>
  <c r="P219" i="14"/>
  <c r="O219" i="14"/>
  <c r="N219" i="14"/>
  <c r="Q218" i="14"/>
  <c r="P218" i="14"/>
  <c r="O218" i="14"/>
  <c r="N218" i="14"/>
  <c r="Q217" i="14"/>
  <c r="P217" i="14"/>
  <c r="O217" i="14"/>
  <c r="N217" i="14"/>
  <c r="Q213" i="14"/>
  <c r="P213" i="14"/>
  <c r="O213" i="14"/>
  <c r="N213" i="14"/>
  <c r="Q212" i="14"/>
  <c r="P212" i="14"/>
  <c r="O212" i="14"/>
  <c r="N212" i="14"/>
  <c r="Q211" i="14"/>
  <c r="P211" i="14"/>
  <c r="O211" i="14"/>
  <c r="N211" i="14"/>
  <c r="E200" i="14"/>
  <c r="Q196" i="14"/>
  <c r="P196" i="14"/>
  <c r="O196" i="14"/>
  <c r="N196" i="14"/>
  <c r="Q195" i="14"/>
  <c r="P195" i="14"/>
  <c r="O195" i="14"/>
  <c r="N195" i="14"/>
  <c r="Q194" i="14"/>
  <c r="P194" i="14"/>
  <c r="O194" i="14"/>
  <c r="N194" i="14"/>
  <c r="Q193" i="14"/>
  <c r="P193" i="14"/>
  <c r="O193" i="14"/>
  <c r="N193" i="14"/>
  <c r="Q192" i="14"/>
  <c r="P192" i="14"/>
  <c r="O192" i="14"/>
  <c r="N192" i="14"/>
  <c r="Q191" i="14"/>
  <c r="P191" i="14"/>
  <c r="O191" i="14"/>
  <c r="N191" i="14"/>
  <c r="Q190" i="14"/>
  <c r="P190" i="14"/>
  <c r="O190" i="14"/>
  <c r="N190" i="14"/>
  <c r="Q189" i="14"/>
  <c r="P189" i="14"/>
  <c r="O189" i="14"/>
  <c r="N189" i="14"/>
  <c r="Q188" i="14"/>
  <c r="P188" i="14"/>
  <c r="O188" i="14"/>
  <c r="N188" i="14"/>
  <c r="Q184" i="14"/>
  <c r="P184" i="14"/>
  <c r="O184" i="14"/>
  <c r="N184" i="14"/>
  <c r="Q183" i="14"/>
  <c r="P183" i="14"/>
  <c r="O183" i="14"/>
  <c r="N183" i="14"/>
  <c r="Q182" i="14"/>
  <c r="P182" i="14"/>
  <c r="O182" i="14"/>
  <c r="N182" i="14"/>
  <c r="E171" i="14"/>
  <c r="Q167" i="14"/>
  <c r="P167" i="14"/>
  <c r="O167" i="14"/>
  <c r="N167" i="14"/>
  <c r="Q166" i="14"/>
  <c r="P166" i="14"/>
  <c r="O166" i="14"/>
  <c r="N166" i="14"/>
  <c r="Q165" i="14"/>
  <c r="P165" i="14"/>
  <c r="O165" i="14"/>
  <c r="N165" i="14"/>
  <c r="Q164" i="14"/>
  <c r="P164" i="14"/>
  <c r="O164" i="14"/>
  <c r="N164" i="14"/>
  <c r="Q163" i="14"/>
  <c r="P163" i="14"/>
  <c r="O163" i="14"/>
  <c r="N163" i="14"/>
  <c r="Q162" i="14"/>
  <c r="P162" i="14"/>
  <c r="O162" i="14"/>
  <c r="N162" i="14"/>
  <c r="Q161" i="14"/>
  <c r="P161" i="14"/>
  <c r="O161" i="14"/>
  <c r="N161" i="14"/>
  <c r="Q160" i="14"/>
  <c r="P160" i="14"/>
  <c r="O160" i="14"/>
  <c r="N160" i="14"/>
  <c r="Q159" i="14"/>
  <c r="P159" i="14"/>
  <c r="O159" i="14"/>
  <c r="N159" i="14"/>
  <c r="Q155" i="14"/>
  <c r="P155" i="14"/>
  <c r="O155" i="14"/>
  <c r="N155" i="14"/>
  <c r="Q154" i="14"/>
  <c r="P154" i="14"/>
  <c r="O154" i="14"/>
  <c r="N154" i="14"/>
  <c r="Q153" i="14"/>
  <c r="P153" i="14"/>
  <c r="O153" i="14"/>
  <c r="N153" i="14"/>
  <c r="E142" i="14"/>
  <c r="Q138" i="14"/>
  <c r="P138" i="14"/>
  <c r="O138" i="14"/>
  <c r="N138" i="14"/>
  <c r="Q137" i="14"/>
  <c r="P137" i="14"/>
  <c r="O137" i="14"/>
  <c r="N137" i="14"/>
  <c r="Q136" i="14"/>
  <c r="P136" i="14"/>
  <c r="O136" i="14"/>
  <c r="N136" i="14"/>
  <c r="Q135" i="14"/>
  <c r="P135" i="14"/>
  <c r="O135" i="14"/>
  <c r="N135" i="14"/>
  <c r="Q134" i="14"/>
  <c r="P134" i="14"/>
  <c r="O134" i="14"/>
  <c r="N134" i="14"/>
  <c r="Q133" i="14"/>
  <c r="P133" i="14"/>
  <c r="O133" i="14"/>
  <c r="N133" i="14"/>
  <c r="Q132" i="14"/>
  <c r="P132" i="14"/>
  <c r="O132" i="14"/>
  <c r="N132" i="14"/>
  <c r="Q131" i="14"/>
  <c r="P131" i="14"/>
  <c r="O131" i="14"/>
  <c r="N131" i="14"/>
  <c r="Q127" i="14"/>
  <c r="P127" i="14"/>
  <c r="O127" i="14"/>
  <c r="N127" i="14"/>
  <c r="Q126" i="14"/>
  <c r="P126" i="14"/>
  <c r="O126" i="14"/>
  <c r="N126" i="14"/>
  <c r="Q125" i="14"/>
  <c r="P125" i="14"/>
  <c r="O125" i="14"/>
  <c r="N125" i="14"/>
  <c r="Q124" i="14"/>
  <c r="P124" i="14"/>
  <c r="O124" i="14"/>
  <c r="N124" i="14"/>
  <c r="E113" i="14"/>
  <c r="Q109" i="14"/>
  <c r="P109" i="14"/>
  <c r="O109" i="14"/>
  <c r="N109" i="14"/>
  <c r="Q108" i="14"/>
  <c r="P108" i="14"/>
  <c r="O108" i="14"/>
  <c r="N108" i="14"/>
  <c r="Q107" i="14"/>
  <c r="P107" i="14"/>
  <c r="O107" i="14"/>
  <c r="N107" i="14"/>
  <c r="Q106" i="14"/>
  <c r="P106" i="14"/>
  <c r="O106" i="14"/>
  <c r="N106" i="14"/>
  <c r="Q105" i="14"/>
  <c r="P105" i="14"/>
  <c r="O105" i="14"/>
  <c r="N105" i="14"/>
  <c r="Q104" i="14"/>
  <c r="P104" i="14"/>
  <c r="O104" i="14"/>
  <c r="N104" i="14"/>
  <c r="Q103" i="14"/>
  <c r="P103" i="14"/>
  <c r="O103" i="14"/>
  <c r="N103" i="14"/>
  <c r="Q99" i="14"/>
  <c r="P99" i="14"/>
  <c r="O99" i="14"/>
  <c r="N99" i="14"/>
  <c r="Q98" i="14"/>
  <c r="P98" i="14"/>
  <c r="O98" i="14"/>
  <c r="N98" i="14"/>
  <c r="Q97" i="14"/>
  <c r="P97" i="14"/>
  <c r="O97" i="14"/>
  <c r="N97" i="14"/>
  <c r="Q96" i="14"/>
  <c r="P96" i="14"/>
  <c r="O96" i="14"/>
  <c r="N96" i="14"/>
  <c r="Q95" i="14"/>
  <c r="P95" i="14"/>
  <c r="O95" i="14"/>
  <c r="N95" i="14"/>
  <c r="E84" i="14"/>
  <c r="Q80" i="14"/>
  <c r="P80" i="14"/>
  <c r="O80" i="14"/>
  <c r="N80" i="14"/>
  <c r="Q79" i="14"/>
  <c r="P79" i="14"/>
  <c r="O79" i="14"/>
  <c r="N79" i="14"/>
  <c r="Q78" i="14"/>
  <c r="P78" i="14"/>
  <c r="O78" i="14"/>
  <c r="N78" i="14"/>
  <c r="Q77" i="14"/>
  <c r="P77" i="14"/>
  <c r="O77" i="14"/>
  <c r="N77" i="14"/>
  <c r="Q76" i="14"/>
  <c r="P76" i="14"/>
  <c r="O76" i="14"/>
  <c r="N76" i="14"/>
  <c r="Q75" i="14"/>
  <c r="P75" i="14"/>
  <c r="O75" i="14"/>
  <c r="N75" i="14"/>
  <c r="Q74" i="14"/>
  <c r="P74" i="14"/>
  <c r="O74" i="14"/>
  <c r="N74" i="14"/>
  <c r="Q73" i="14"/>
  <c r="P73" i="14"/>
  <c r="O73" i="14"/>
  <c r="N73" i="14"/>
  <c r="Q72" i="14"/>
  <c r="P72" i="14"/>
  <c r="O72" i="14"/>
  <c r="N72" i="14"/>
  <c r="Q68" i="14"/>
  <c r="P68" i="14"/>
  <c r="O68" i="14"/>
  <c r="N68" i="14"/>
  <c r="Q67" i="14"/>
  <c r="P67" i="14"/>
  <c r="O67" i="14"/>
  <c r="N67" i="14"/>
  <c r="Q66" i="14"/>
  <c r="P66" i="14"/>
  <c r="O66" i="14"/>
  <c r="N66" i="14"/>
  <c r="E55" i="14"/>
  <c r="Q51" i="14"/>
  <c r="P51" i="14"/>
  <c r="O51" i="14"/>
  <c r="N51" i="14"/>
  <c r="Q50" i="14"/>
  <c r="P50" i="14"/>
  <c r="O50" i="14"/>
  <c r="N50" i="14"/>
  <c r="Q49" i="14"/>
  <c r="P49" i="14"/>
  <c r="O49" i="14"/>
  <c r="N49" i="14"/>
  <c r="Q48" i="14"/>
  <c r="P48" i="14"/>
  <c r="O48" i="14"/>
  <c r="N48" i="14"/>
  <c r="Q47" i="14"/>
  <c r="P47" i="14"/>
  <c r="O47" i="14"/>
  <c r="N47" i="14"/>
  <c r="Q46" i="14"/>
  <c r="P46" i="14"/>
  <c r="O46" i="14"/>
  <c r="N46" i="14"/>
  <c r="Q42" i="14"/>
  <c r="P42" i="14"/>
  <c r="O42" i="14"/>
  <c r="N42" i="14"/>
  <c r="Q41" i="14"/>
  <c r="P41" i="14"/>
  <c r="O41" i="14"/>
  <c r="N41" i="14"/>
  <c r="Q40" i="14"/>
  <c r="P40" i="14"/>
  <c r="O40" i="14"/>
  <c r="N40" i="14"/>
  <c r="Q39" i="14"/>
  <c r="P39" i="14"/>
  <c r="O39" i="14"/>
  <c r="N39" i="14"/>
  <c r="Q38" i="14"/>
  <c r="P38" i="14"/>
  <c r="O38" i="14"/>
  <c r="N38" i="14"/>
  <c r="Q37" i="14"/>
  <c r="P37" i="14"/>
  <c r="O37" i="14"/>
  <c r="N37" i="14"/>
  <c r="E26" i="14"/>
  <c r="M23" i="14"/>
  <c r="M52" i="14" s="1"/>
  <c r="M81" i="14" s="1"/>
  <c r="M110" i="14" s="1"/>
  <c r="M139" i="14" s="1"/>
  <c r="M168" i="14" s="1"/>
  <c r="M197" i="14" s="1"/>
  <c r="M226" i="14" s="1"/>
  <c r="M255" i="14" s="1"/>
  <c r="G10" i="24" s="1"/>
  <c r="Q22" i="14"/>
  <c r="P22" i="14"/>
  <c r="O22" i="14"/>
  <c r="N22" i="14"/>
  <c r="Q21" i="14"/>
  <c r="P21" i="14"/>
  <c r="O21" i="14"/>
  <c r="N21" i="14"/>
  <c r="Q20" i="14"/>
  <c r="P20" i="14"/>
  <c r="O20" i="14"/>
  <c r="N20" i="14"/>
  <c r="Q16" i="14"/>
  <c r="P16" i="14"/>
  <c r="O16" i="14"/>
  <c r="N16" i="14"/>
  <c r="Q15" i="14"/>
  <c r="P15" i="14"/>
  <c r="O15" i="14"/>
  <c r="N15" i="14"/>
  <c r="Q14" i="14"/>
  <c r="P14" i="14"/>
  <c r="O14" i="14"/>
  <c r="N14" i="14"/>
  <c r="Q13" i="14"/>
  <c r="P13" i="14"/>
  <c r="O13" i="14"/>
  <c r="N13" i="14"/>
  <c r="Q12" i="14"/>
  <c r="P12" i="14"/>
  <c r="O12" i="14"/>
  <c r="N12" i="14"/>
  <c r="Q11" i="14"/>
  <c r="P11" i="14"/>
  <c r="O11" i="14"/>
  <c r="N11" i="14"/>
  <c r="Q10" i="14"/>
  <c r="P10" i="14"/>
  <c r="O10" i="14"/>
  <c r="N10" i="14"/>
  <c r="Q9" i="14"/>
  <c r="P9" i="14"/>
  <c r="O9" i="14"/>
  <c r="N9" i="14"/>
  <c r="Q8" i="14"/>
  <c r="P8" i="14"/>
  <c r="O8" i="14"/>
  <c r="N8" i="14"/>
  <c r="R223" i="14" l="1"/>
  <c r="R249" i="14"/>
  <c r="R211" i="14"/>
  <c r="R222" i="14"/>
  <c r="R96" i="14"/>
  <c r="R98" i="14"/>
  <c r="R103" i="14"/>
  <c r="R105" i="14"/>
  <c r="R109" i="14"/>
  <c r="R124" i="14"/>
  <c r="R131" i="14"/>
  <c r="R167" i="14"/>
  <c r="R97" i="14"/>
  <c r="R104" i="14"/>
  <c r="R108" i="14"/>
  <c r="R125" i="14"/>
  <c r="R127" i="14"/>
  <c r="R132" i="14"/>
  <c r="R183" i="14"/>
  <c r="R188" i="14"/>
  <c r="R196" i="14"/>
  <c r="R51" i="14"/>
  <c r="R75" i="14"/>
  <c r="R133" i="14"/>
  <c r="R161" i="14"/>
  <c r="R9" i="14"/>
  <c r="R11" i="14"/>
  <c r="R13" i="14"/>
  <c r="R20" i="14"/>
  <c r="R22" i="14"/>
  <c r="R37" i="14"/>
  <c r="R48" i="14"/>
  <c r="R78" i="14"/>
  <c r="R80" i="14"/>
  <c r="R160" i="14"/>
  <c r="R8" i="14"/>
  <c r="R12" i="14"/>
  <c r="R15" i="14"/>
  <c r="R67" i="14"/>
  <c r="R72" i="14"/>
  <c r="R191" i="14"/>
  <c r="R212" i="14"/>
  <c r="R217" i="14"/>
  <c r="R219" i="14"/>
  <c r="R221" i="14"/>
  <c r="R225" i="14"/>
  <c r="R240" i="14"/>
  <c r="R247" i="14"/>
  <c r="R251" i="14"/>
  <c r="R95" i="14"/>
  <c r="R106" i="14"/>
  <c r="R134" i="14"/>
  <c r="R136" i="14"/>
  <c r="R138" i="14"/>
  <c r="R155" i="14"/>
  <c r="R162" i="14"/>
  <c r="R166" i="14"/>
  <c r="R14" i="14"/>
  <c r="R21" i="14"/>
  <c r="R40" i="14"/>
  <c r="R42" i="14"/>
  <c r="R194" i="14"/>
  <c r="R213" i="14"/>
  <c r="R220" i="14"/>
  <c r="R224" i="14"/>
  <c r="R241" i="14"/>
  <c r="R246" i="14"/>
  <c r="R248" i="14"/>
  <c r="R250" i="14"/>
  <c r="R252" i="14"/>
  <c r="R254" i="14"/>
  <c r="R107" i="14"/>
  <c r="R135" i="14"/>
  <c r="R154" i="14"/>
  <c r="R159" i="14"/>
  <c r="R163" i="14"/>
  <c r="R165" i="14"/>
  <c r="R47" i="14"/>
  <c r="R49" i="14"/>
  <c r="R74" i="14"/>
  <c r="R76" i="14"/>
  <c r="R153" i="14"/>
  <c r="R184" i="14"/>
  <c r="R189" i="14"/>
  <c r="R193" i="14"/>
  <c r="R218" i="14"/>
  <c r="R253" i="14"/>
  <c r="R39" i="14"/>
  <c r="R66" i="14"/>
  <c r="R126" i="14"/>
  <c r="R164" i="14"/>
  <c r="R195" i="14"/>
  <c r="R10" i="14"/>
  <c r="R41" i="14"/>
  <c r="R46" i="14"/>
  <c r="R50" i="14"/>
  <c r="R68" i="14"/>
  <c r="R73" i="14"/>
  <c r="R77" i="14"/>
  <c r="R99" i="14"/>
  <c r="R137" i="14"/>
  <c r="R190" i="14"/>
  <c r="R192" i="14"/>
  <c r="R16" i="14"/>
  <c r="R38" i="14"/>
  <c r="R79" i="14"/>
  <c r="R182" i="14"/>
  <c r="R242" i="14"/>
  <c r="F161" i="21" l="1"/>
  <c r="L159" i="21"/>
  <c r="O157" i="21"/>
  <c r="L157" i="21"/>
  <c r="L156" i="21"/>
  <c r="N155" i="21"/>
  <c r="N154" i="21"/>
  <c r="N153" i="21"/>
  <c r="N152" i="21"/>
  <c r="N151" i="21"/>
  <c r="N150" i="21"/>
  <c r="L149" i="21"/>
  <c r="N148" i="21"/>
  <c r="N147" i="21"/>
  <c r="N146" i="21"/>
  <c r="N145" i="21"/>
  <c r="N144" i="21"/>
  <c r="N143" i="21"/>
  <c r="F134" i="21"/>
  <c r="L132" i="21"/>
  <c r="O130" i="21"/>
  <c r="N130" i="21"/>
  <c r="N129" i="21"/>
  <c r="N128" i="21"/>
  <c r="N127" i="21"/>
  <c r="N126" i="21"/>
  <c r="N125" i="21"/>
  <c r="L124" i="21"/>
  <c r="L123" i="21"/>
  <c r="N122" i="21"/>
  <c r="N121" i="21"/>
  <c r="N120" i="21"/>
  <c r="L119" i="21"/>
  <c r="N118" i="21"/>
  <c r="N117" i="21"/>
  <c r="L116" i="21"/>
  <c r="F107" i="21"/>
  <c r="L105" i="21"/>
  <c r="O103" i="21"/>
  <c r="N103" i="21"/>
  <c r="N102" i="21"/>
  <c r="N101" i="21"/>
  <c r="N100" i="21"/>
  <c r="L99" i="21"/>
  <c r="N98" i="21"/>
  <c r="N97" i="21"/>
  <c r="N96" i="21"/>
  <c r="N95" i="21"/>
  <c r="N94" i="21"/>
  <c r="N93" i="21"/>
  <c r="N92" i="21"/>
  <c r="L91" i="21"/>
  <c r="N90" i="21"/>
  <c r="N89" i="21"/>
  <c r="F80" i="21"/>
  <c r="L78" i="21"/>
  <c r="O76" i="21"/>
  <c r="N76" i="21"/>
  <c r="N75" i="21"/>
  <c r="L74" i="21"/>
  <c r="L73" i="21"/>
  <c r="N72" i="21"/>
  <c r="N71" i="21"/>
  <c r="N70" i="21"/>
  <c r="N69" i="21"/>
  <c r="L69" i="21"/>
  <c r="N68" i="21"/>
  <c r="N67" i="21"/>
  <c r="L66" i="21"/>
  <c r="L65" i="21"/>
  <c r="N64" i="21"/>
  <c r="N63" i="21"/>
  <c r="L63" i="21"/>
  <c r="N62" i="21"/>
  <c r="F53" i="21"/>
  <c r="L51" i="21"/>
  <c r="O49" i="21"/>
  <c r="L49" i="21"/>
  <c r="N48" i="21"/>
  <c r="N47" i="21"/>
  <c r="N46" i="21"/>
  <c r="N45" i="21"/>
  <c r="L44" i="21"/>
  <c r="N43" i="21"/>
  <c r="N42" i="21"/>
  <c r="L41" i="21"/>
  <c r="N40" i="21"/>
  <c r="N39" i="21"/>
  <c r="N38" i="21"/>
  <c r="N37" i="21"/>
  <c r="L36" i="21"/>
  <c r="N35" i="21"/>
  <c r="F26" i="21"/>
  <c r="L24" i="21"/>
  <c r="J23" i="21"/>
  <c r="J50" i="21" s="1"/>
  <c r="J77" i="21" s="1"/>
  <c r="J104" i="21" s="1"/>
  <c r="J131" i="21" s="1"/>
  <c r="J158" i="21" s="1"/>
  <c r="G13" i="24" s="1"/>
  <c r="N22" i="21"/>
  <c r="L21" i="21"/>
  <c r="N20" i="21"/>
  <c r="N19" i="21"/>
  <c r="N18" i="21"/>
  <c r="N17" i="21"/>
  <c r="N16" i="21"/>
  <c r="N15" i="21"/>
  <c r="N14" i="21"/>
  <c r="L13" i="21"/>
  <c r="N12" i="21"/>
  <c r="N11" i="21"/>
  <c r="L10" i="21"/>
  <c r="N9" i="21"/>
  <c r="L8" i="21"/>
  <c r="K23" i="19"/>
  <c r="K50" i="19" s="1"/>
  <c r="K77" i="19" s="1"/>
  <c r="K104" i="19" s="1"/>
  <c r="K131" i="19" s="1"/>
  <c r="K158" i="19" s="1"/>
  <c r="I23" i="15"/>
  <c r="I53" i="15" s="1"/>
  <c r="I83" i="15" s="1"/>
  <c r="I113" i="15" s="1"/>
  <c r="I143" i="15" s="1"/>
  <c r="I173" i="15" s="1"/>
  <c r="I203" i="15" s="1"/>
  <c r="D26" i="27"/>
  <c r="O22" i="27"/>
  <c r="N22" i="27"/>
  <c r="O21" i="27"/>
  <c r="N21" i="27"/>
  <c r="O20" i="27"/>
  <c r="N20" i="27"/>
  <c r="O19" i="27"/>
  <c r="N19" i="27"/>
  <c r="O18" i="27"/>
  <c r="N18" i="27"/>
  <c r="O17" i="27"/>
  <c r="N17" i="27"/>
  <c r="O16" i="27"/>
  <c r="N16" i="27"/>
  <c r="O15" i="27"/>
  <c r="N15" i="27"/>
  <c r="O14" i="27"/>
  <c r="N14" i="27"/>
  <c r="O13" i="27"/>
  <c r="N13" i="27"/>
  <c r="O12" i="27"/>
  <c r="N12" i="27"/>
  <c r="O11" i="27"/>
  <c r="N11" i="27"/>
  <c r="O10" i="27"/>
  <c r="N10" i="27"/>
  <c r="O9" i="27"/>
  <c r="N9" i="27"/>
  <c r="O8" i="27"/>
  <c r="N8" i="27"/>
  <c r="B5" i="27"/>
  <c r="B4" i="27"/>
  <c r="N23" i="26"/>
  <c r="N24" i="26"/>
  <c r="N25" i="26"/>
  <c r="N26" i="26"/>
  <c r="N27" i="26"/>
  <c r="M7" i="26"/>
  <c r="L7" i="26"/>
  <c r="K7" i="26"/>
  <c r="J7" i="26"/>
  <c r="I7" i="26"/>
  <c r="H7" i="26"/>
  <c r="D31" i="26"/>
  <c r="N22" i="26"/>
  <c r="N21" i="26"/>
  <c r="N20" i="26"/>
  <c r="N19" i="26"/>
  <c r="O18" i="26"/>
  <c r="N18" i="26"/>
  <c r="O17" i="26"/>
  <c r="N17" i="26"/>
  <c r="O16" i="26"/>
  <c r="N16" i="26"/>
  <c r="O15" i="26"/>
  <c r="N15" i="26"/>
  <c r="O14" i="26"/>
  <c r="N14" i="26"/>
  <c r="O13" i="26"/>
  <c r="N13" i="26"/>
  <c r="O12" i="26"/>
  <c r="N12" i="26"/>
  <c r="O11" i="26"/>
  <c r="N11" i="26"/>
  <c r="O10" i="26"/>
  <c r="N10" i="26"/>
  <c r="O9" i="26"/>
  <c r="N9" i="26"/>
  <c r="O8" i="26"/>
  <c r="N8" i="26"/>
  <c r="B5" i="26"/>
  <c r="B4" i="26"/>
  <c r="P1" i="21" l="1"/>
  <c r="L67" i="21"/>
  <c r="L96" i="21"/>
  <c r="L103" i="21"/>
  <c r="L117" i="21"/>
  <c r="L148" i="21"/>
  <c r="L22" i="21"/>
  <c r="L144" i="21"/>
  <c r="L102" i="21"/>
  <c r="L14" i="21"/>
  <c r="L121" i="21"/>
  <c r="L16" i="21"/>
  <c r="L129" i="21"/>
  <c r="L92" i="21"/>
  <c r="N123" i="21"/>
  <c r="L71" i="21"/>
  <c r="L125" i="21"/>
  <c r="L48" i="21"/>
  <c r="L62" i="21"/>
  <c r="L94" i="21"/>
  <c r="L153" i="21"/>
  <c r="L18" i="21"/>
  <c r="L127" i="21"/>
  <c r="N28" i="26"/>
  <c r="G15" i="24" s="1"/>
  <c r="L70" i="21"/>
  <c r="L75" i="21"/>
  <c r="L100" i="21"/>
  <c r="L152" i="21"/>
  <c r="N10" i="21"/>
  <c r="N119" i="21"/>
  <c r="N23" i="27"/>
  <c r="G16" i="24" s="1"/>
  <c r="L40" i="21"/>
  <c r="L95" i="21"/>
  <c r="N36" i="21"/>
  <c r="N44" i="21"/>
  <c r="N65" i="21"/>
  <c r="N73" i="21"/>
  <c r="L12" i="21"/>
  <c r="L20" i="21"/>
  <c r="L37" i="21"/>
  <c r="L45" i="21"/>
  <c r="N156" i="21"/>
  <c r="L145" i="21"/>
  <c r="L9" i="21"/>
  <c r="L17" i="21"/>
  <c r="L38" i="21"/>
  <c r="L42" i="21"/>
  <c r="L46" i="21"/>
  <c r="L90" i="21"/>
  <c r="L98" i="21"/>
  <c r="L120" i="21"/>
  <c r="L128" i="21"/>
  <c r="L146" i="21"/>
  <c r="L150" i="21"/>
  <c r="L154" i="21"/>
  <c r="N8" i="21"/>
  <c r="L11" i="21"/>
  <c r="N13" i="21"/>
  <c r="L19" i="21"/>
  <c r="N21" i="21"/>
  <c r="L39" i="21"/>
  <c r="N41" i="21"/>
  <c r="L47" i="21"/>
  <c r="N49" i="21"/>
  <c r="L64" i="21"/>
  <c r="N66" i="21"/>
  <c r="L72" i="21"/>
  <c r="N74" i="21"/>
  <c r="L89" i="21"/>
  <c r="N91" i="21"/>
  <c r="L97" i="21"/>
  <c r="N99" i="21"/>
  <c r="N116" i="21"/>
  <c r="L122" i="21"/>
  <c r="N124" i="21"/>
  <c r="L130" i="21"/>
  <c r="L147" i="21"/>
  <c r="N149" i="21"/>
  <c r="L155" i="21"/>
  <c r="N157" i="21"/>
  <c r="L15" i="21"/>
  <c r="L35" i="21"/>
  <c r="L43" i="21"/>
  <c r="L68" i="21"/>
  <c r="L76" i="21"/>
  <c r="L93" i="21"/>
  <c r="L101" i="21"/>
  <c r="L118" i="21"/>
  <c r="L126" i="21"/>
  <c r="L143" i="21"/>
  <c r="L151" i="21"/>
  <c r="F63" i="10"/>
  <c r="U59" i="10"/>
  <c r="N59" i="10"/>
  <c r="R59" i="10" s="1"/>
  <c r="B59" i="10"/>
  <c r="L59" i="10" s="1"/>
  <c r="N58" i="10"/>
  <c r="R58" i="10" s="1"/>
  <c r="B58" i="10"/>
  <c r="L58" i="10" s="1"/>
  <c r="N57" i="10"/>
  <c r="R57" i="10" s="1"/>
  <c r="B57" i="10"/>
  <c r="L57" i="10" s="1"/>
  <c r="N56" i="10"/>
  <c r="B56" i="10"/>
  <c r="L56" i="10" s="1"/>
  <c r="N55" i="10"/>
  <c r="B55" i="10"/>
  <c r="L55" i="10" s="1"/>
  <c r="N54" i="10"/>
  <c r="B54" i="10"/>
  <c r="L54" i="10" s="1"/>
  <c r="N53" i="10"/>
  <c r="B53" i="10"/>
  <c r="L53" i="10" s="1"/>
  <c r="N52" i="10"/>
  <c r="B52" i="10"/>
  <c r="L52" i="10" s="1"/>
  <c r="N51" i="10"/>
  <c r="B51" i="10"/>
  <c r="L51" i="10" s="1"/>
  <c r="N50" i="10"/>
  <c r="B50" i="10"/>
  <c r="L50" i="10" s="1"/>
  <c r="N49" i="10"/>
  <c r="B49" i="10"/>
  <c r="L49" i="10" s="1"/>
  <c r="N48" i="10"/>
  <c r="B48" i="10"/>
  <c r="L48" i="10" s="1"/>
  <c r="N47" i="10"/>
  <c r="B47" i="10"/>
  <c r="L47" i="10" s="1"/>
  <c r="N46" i="10"/>
  <c r="B46" i="10"/>
  <c r="L46" i="10" s="1"/>
  <c r="N45" i="10"/>
  <c r="B45" i="10"/>
  <c r="L45" i="10" s="1"/>
  <c r="N44" i="10"/>
  <c r="B44" i="10"/>
  <c r="L44" i="10" s="1"/>
  <c r="N43" i="10"/>
  <c r="B43" i="10"/>
  <c r="L43" i="10" s="1"/>
  <c r="N42" i="10"/>
  <c r="B42" i="10"/>
  <c r="L42" i="10" s="1"/>
  <c r="N41" i="10"/>
  <c r="B41" i="10"/>
  <c r="L41" i="10" s="1"/>
  <c r="N40" i="10"/>
  <c r="B40" i="10"/>
  <c r="L40" i="10" s="1"/>
  <c r="B37" i="10"/>
  <c r="B36" i="10"/>
  <c r="F31" i="10"/>
  <c r="N27" i="10"/>
  <c r="B27" i="10"/>
  <c r="L27" i="10" s="1"/>
  <c r="N26" i="10"/>
  <c r="R26" i="10" s="1"/>
  <c r="B26" i="10"/>
  <c r="L26" i="10" s="1"/>
  <c r="N25" i="10"/>
  <c r="R25" i="10" s="1"/>
  <c r="B25" i="10"/>
  <c r="L25" i="10" s="1"/>
  <c r="N24" i="10"/>
  <c r="R24" i="10" s="1"/>
  <c r="B24" i="10"/>
  <c r="L24" i="10" s="1"/>
  <c r="N23" i="10"/>
  <c r="B23" i="10"/>
  <c r="L23" i="10" s="1"/>
  <c r="N22" i="10"/>
  <c r="B22" i="10"/>
  <c r="L22" i="10" s="1"/>
  <c r="N21" i="10"/>
  <c r="B21" i="10"/>
  <c r="L21" i="10" s="1"/>
  <c r="N20" i="10"/>
  <c r="B20" i="10"/>
  <c r="L20" i="10" s="1"/>
  <c r="N19" i="10"/>
  <c r="B19" i="10"/>
  <c r="L19" i="10" s="1"/>
  <c r="N18" i="10"/>
  <c r="B18" i="10"/>
  <c r="L18" i="10" s="1"/>
  <c r="N17" i="10"/>
  <c r="B17" i="10"/>
  <c r="L17" i="10" s="1"/>
  <c r="N16" i="10"/>
  <c r="B16" i="10"/>
  <c r="L16" i="10" s="1"/>
  <c r="N15" i="10"/>
  <c r="B15" i="10"/>
  <c r="L15" i="10" s="1"/>
  <c r="N14" i="10"/>
  <c r="B14" i="10"/>
  <c r="L14" i="10" s="1"/>
  <c r="N13" i="10"/>
  <c r="R13" i="10" s="1"/>
  <c r="B13" i="10"/>
  <c r="L13" i="10" s="1"/>
  <c r="N12" i="10"/>
  <c r="B12" i="10"/>
  <c r="L12" i="10" s="1"/>
  <c r="N11" i="10"/>
  <c r="B11" i="10"/>
  <c r="L11" i="10" s="1"/>
  <c r="N10" i="10"/>
  <c r="R10" i="10" s="1"/>
  <c r="L10" i="10"/>
  <c r="B10" i="10"/>
  <c r="N9" i="10"/>
  <c r="B9" i="10"/>
  <c r="L9" i="10" s="1"/>
  <c r="N8" i="10"/>
  <c r="B8" i="10"/>
  <c r="B5" i="10"/>
  <c r="B4" i="10"/>
  <c r="F63" i="9"/>
  <c r="U59" i="9"/>
  <c r="N59" i="9"/>
  <c r="B59" i="9"/>
  <c r="L59" i="9" s="1"/>
  <c r="N58" i="9"/>
  <c r="B58" i="9"/>
  <c r="L58" i="9" s="1"/>
  <c r="N57" i="9"/>
  <c r="R57" i="9" s="1"/>
  <c r="B57" i="9"/>
  <c r="L57" i="9" s="1"/>
  <c r="R56" i="9"/>
  <c r="N56" i="9"/>
  <c r="B56" i="9"/>
  <c r="L56" i="9" s="1"/>
  <c r="N55" i="9"/>
  <c r="R55" i="9" s="1"/>
  <c r="B55" i="9"/>
  <c r="L55" i="9" s="1"/>
  <c r="N54" i="9"/>
  <c r="B54" i="9"/>
  <c r="L54" i="9" s="1"/>
  <c r="N53" i="9"/>
  <c r="R53" i="9" s="1"/>
  <c r="B53" i="9"/>
  <c r="L53" i="9" s="1"/>
  <c r="N52" i="9"/>
  <c r="B52" i="9"/>
  <c r="L52" i="9" s="1"/>
  <c r="N51" i="9"/>
  <c r="R51" i="9" s="1"/>
  <c r="B51" i="9"/>
  <c r="L51" i="9" s="1"/>
  <c r="N50" i="9"/>
  <c r="B50" i="9"/>
  <c r="L50" i="9" s="1"/>
  <c r="N49" i="9"/>
  <c r="B49" i="9"/>
  <c r="L49" i="9" s="1"/>
  <c r="N48" i="9"/>
  <c r="B48" i="9"/>
  <c r="L48" i="9" s="1"/>
  <c r="N47" i="9"/>
  <c r="B47" i="9"/>
  <c r="L47" i="9" s="1"/>
  <c r="N46" i="9"/>
  <c r="B46" i="9"/>
  <c r="L46" i="9" s="1"/>
  <c r="N45" i="9"/>
  <c r="B45" i="9"/>
  <c r="L45" i="9" s="1"/>
  <c r="N44" i="9"/>
  <c r="B44" i="9"/>
  <c r="L44" i="9" s="1"/>
  <c r="N43" i="9"/>
  <c r="B43" i="9"/>
  <c r="L43" i="9" s="1"/>
  <c r="N42" i="9"/>
  <c r="B42" i="9"/>
  <c r="L42" i="9" s="1"/>
  <c r="N41" i="9"/>
  <c r="B41" i="9"/>
  <c r="L41" i="9" s="1"/>
  <c r="N40" i="9"/>
  <c r="B40" i="9"/>
  <c r="L40" i="9" s="1"/>
  <c r="B37" i="9"/>
  <c r="B36" i="9"/>
  <c r="F31" i="9"/>
  <c r="N27" i="9"/>
  <c r="B27" i="9"/>
  <c r="L27" i="9" s="1"/>
  <c r="N26" i="9"/>
  <c r="B26" i="9"/>
  <c r="L26" i="9" s="1"/>
  <c r="N25" i="9"/>
  <c r="R25" i="9" s="1"/>
  <c r="B25" i="9"/>
  <c r="L25" i="9" s="1"/>
  <c r="N24" i="9"/>
  <c r="R24" i="9" s="1"/>
  <c r="B24" i="9"/>
  <c r="L24" i="9" s="1"/>
  <c r="R23" i="9"/>
  <c r="N23" i="9"/>
  <c r="B23" i="9"/>
  <c r="L23" i="9" s="1"/>
  <c r="N22" i="9"/>
  <c r="B22" i="9"/>
  <c r="L22" i="9" s="1"/>
  <c r="N21" i="9"/>
  <c r="B21" i="9"/>
  <c r="L21" i="9" s="1"/>
  <c r="N20" i="9"/>
  <c r="B20" i="9"/>
  <c r="L20" i="9" s="1"/>
  <c r="N19" i="9"/>
  <c r="B19" i="9"/>
  <c r="L19" i="9" s="1"/>
  <c r="N18" i="9"/>
  <c r="R18" i="9" s="1"/>
  <c r="B18" i="9"/>
  <c r="L18" i="9" s="1"/>
  <c r="N17" i="9"/>
  <c r="R17" i="9" s="1"/>
  <c r="B17" i="9"/>
  <c r="L17" i="9" s="1"/>
  <c r="N16" i="9"/>
  <c r="B16" i="9"/>
  <c r="L16" i="9" s="1"/>
  <c r="N15" i="9"/>
  <c r="B15" i="9"/>
  <c r="L15" i="9" s="1"/>
  <c r="N14" i="9"/>
  <c r="B14" i="9"/>
  <c r="L14" i="9" s="1"/>
  <c r="N13" i="9"/>
  <c r="B13" i="9"/>
  <c r="L13" i="9" s="1"/>
  <c r="N12" i="9"/>
  <c r="R12" i="9" s="1"/>
  <c r="B12" i="9"/>
  <c r="L12" i="9" s="1"/>
  <c r="N11" i="9"/>
  <c r="B11" i="9"/>
  <c r="L11" i="9" s="1"/>
  <c r="N10" i="9"/>
  <c r="R10" i="9" s="1"/>
  <c r="B10" i="9"/>
  <c r="L10" i="9" s="1"/>
  <c r="N9" i="9"/>
  <c r="R9" i="9" s="1"/>
  <c r="B9" i="9"/>
  <c r="L9" i="9" s="1"/>
  <c r="N8" i="9"/>
  <c r="B8" i="9"/>
  <c r="B5" i="9"/>
  <c r="B4" i="9"/>
  <c r="F63" i="8"/>
  <c r="U59" i="8"/>
  <c r="N59" i="8"/>
  <c r="B59" i="8"/>
  <c r="L59" i="8" s="1"/>
  <c r="N58" i="8"/>
  <c r="B58" i="8"/>
  <c r="L58" i="8" s="1"/>
  <c r="N57" i="8"/>
  <c r="B57" i="8"/>
  <c r="L57" i="8" s="1"/>
  <c r="N56" i="8"/>
  <c r="B56" i="8"/>
  <c r="L56" i="8" s="1"/>
  <c r="N55" i="8"/>
  <c r="B55" i="8"/>
  <c r="L55" i="8" s="1"/>
  <c r="N54" i="8"/>
  <c r="R54" i="8" s="1"/>
  <c r="B54" i="8"/>
  <c r="L54" i="8" s="1"/>
  <c r="N53" i="8"/>
  <c r="B53" i="8"/>
  <c r="L53" i="8" s="1"/>
  <c r="N52" i="8"/>
  <c r="B52" i="8"/>
  <c r="L52" i="8" s="1"/>
  <c r="N51" i="8"/>
  <c r="B51" i="8"/>
  <c r="L51" i="8" s="1"/>
  <c r="N50" i="8"/>
  <c r="R50" i="8" s="1"/>
  <c r="B50" i="8"/>
  <c r="L50" i="8" s="1"/>
  <c r="N49" i="8"/>
  <c r="B49" i="8"/>
  <c r="L49" i="8" s="1"/>
  <c r="N48" i="8"/>
  <c r="B48" i="8"/>
  <c r="L48" i="8" s="1"/>
  <c r="N47" i="8"/>
  <c r="B47" i="8"/>
  <c r="L47" i="8" s="1"/>
  <c r="N46" i="8"/>
  <c r="B46" i="8"/>
  <c r="L46" i="8" s="1"/>
  <c r="N45" i="8"/>
  <c r="B45" i="8"/>
  <c r="L45" i="8" s="1"/>
  <c r="N44" i="8"/>
  <c r="B44" i="8"/>
  <c r="L44" i="8" s="1"/>
  <c r="N43" i="8"/>
  <c r="B43" i="8"/>
  <c r="L43" i="8" s="1"/>
  <c r="N42" i="8"/>
  <c r="B42" i="8"/>
  <c r="L42" i="8" s="1"/>
  <c r="N41" i="8"/>
  <c r="B41" i="8"/>
  <c r="L41" i="8" s="1"/>
  <c r="N40" i="8"/>
  <c r="B40" i="8"/>
  <c r="L40" i="8" s="1"/>
  <c r="B37" i="8"/>
  <c r="B36" i="8"/>
  <c r="F31" i="8"/>
  <c r="N27" i="8"/>
  <c r="B27" i="8"/>
  <c r="L27" i="8" s="1"/>
  <c r="N26" i="8"/>
  <c r="R26" i="8" s="1"/>
  <c r="B26" i="8"/>
  <c r="L26" i="8" s="1"/>
  <c r="N25" i="8"/>
  <c r="B25" i="8"/>
  <c r="L25" i="8" s="1"/>
  <c r="N24" i="8"/>
  <c r="B24" i="8"/>
  <c r="L24" i="8" s="1"/>
  <c r="N23" i="8"/>
  <c r="B23" i="8"/>
  <c r="L23" i="8" s="1"/>
  <c r="N22" i="8"/>
  <c r="R22" i="8" s="1"/>
  <c r="B22" i="8"/>
  <c r="L22" i="8" s="1"/>
  <c r="N21" i="8"/>
  <c r="B21" i="8"/>
  <c r="L21" i="8" s="1"/>
  <c r="N20" i="8"/>
  <c r="B20" i="8"/>
  <c r="L20" i="8" s="1"/>
  <c r="N19" i="8"/>
  <c r="B19" i="8"/>
  <c r="L19" i="8" s="1"/>
  <c r="N18" i="8"/>
  <c r="B18" i="8"/>
  <c r="L18" i="8" s="1"/>
  <c r="N17" i="8"/>
  <c r="B17" i="8"/>
  <c r="L17" i="8" s="1"/>
  <c r="N16" i="8"/>
  <c r="B16" i="8"/>
  <c r="L16" i="8" s="1"/>
  <c r="N15" i="8"/>
  <c r="L15" i="8"/>
  <c r="B15" i="8"/>
  <c r="N14" i="8"/>
  <c r="B14" i="8"/>
  <c r="L14" i="8" s="1"/>
  <c r="N13" i="8"/>
  <c r="B13" i="8"/>
  <c r="L13" i="8" s="1"/>
  <c r="N12" i="8"/>
  <c r="B12" i="8"/>
  <c r="L12" i="8" s="1"/>
  <c r="N11" i="8"/>
  <c r="B11" i="8"/>
  <c r="L11" i="8" s="1"/>
  <c r="N10" i="8"/>
  <c r="R10" i="8" s="1"/>
  <c r="B10" i="8"/>
  <c r="L10" i="8" s="1"/>
  <c r="N9" i="8"/>
  <c r="B9" i="8"/>
  <c r="L9" i="8" s="1"/>
  <c r="N8" i="8"/>
  <c r="B8" i="8"/>
  <c r="B5" i="8"/>
  <c r="B4" i="8"/>
  <c r="F63" i="7"/>
  <c r="U59" i="7"/>
  <c r="N59" i="7"/>
  <c r="R59" i="7" s="1"/>
  <c r="B59" i="7"/>
  <c r="L59" i="7" s="1"/>
  <c r="N58" i="7"/>
  <c r="B58" i="7"/>
  <c r="L58" i="7" s="1"/>
  <c r="N57" i="7"/>
  <c r="B57" i="7"/>
  <c r="L57" i="7" s="1"/>
  <c r="N56" i="7"/>
  <c r="B56" i="7"/>
  <c r="L56" i="7" s="1"/>
  <c r="N55" i="7"/>
  <c r="R55" i="7" s="1"/>
  <c r="B55" i="7"/>
  <c r="L55" i="7" s="1"/>
  <c r="N54" i="7"/>
  <c r="B54" i="7"/>
  <c r="L54" i="7" s="1"/>
  <c r="N53" i="7"/>
  <c r="R53" i="7" s="1"/>
  <c r="B53" i="7"/>
  <c r="L53" i="7" s="1"/>
  <c r="N52" i="7"/>
  <c r="B52" i="7"/>
  <c r="L52" i="7" s="1"/>
  <c r="N51" i="7"/>
  <c r="R51" i="7" s="1"/>
  <c r="B51" i="7"/>
  <c r="L51" i="7" s="1"/>
  <c r="N50" i="7"/>
  <c r="B50" i="7"/>
  <c r="L50" i="7" s="1"/>
  <c r="N49" i="7"/>
  <c r="B49" i="7"/>
  <c r="L49" i="7" s="1"/>
  <c r="N48" i="7"/>
  <c r="B48" i="7"/>
  <c r="L48" i="7" s="1"/>
  <c r="N47" i="7"/>
  <c r="R47" i="7" s="1"/>
  <c r="B47" i="7"/>
  <c r="L47" i="7" s="1"/>
  <c r="N46" i="7"/>
  <c r="B46" i="7"/>
  <c r="L46" i="7" s="1"/>
  <c r="N45" i="7"/>
  <c r="B45" i="7"/>
  <c r="L45" i="7" s="1"/>
  <c r="N44" i="7"/>
  <c r="B44" i="7"/>
  <c r="L44" i="7" s="1"/>
  <c r="N43" i="7"/>
  <c r="R43" i="7" s="1"/>
  <c r="B43" i="7"/>
  <c r="L43" i="7" s="1"/>
  <c r="N42" i="7"/>
  <c r="B42" i="7"/>
  <c r="L42" i="7" s="1"/>
  <c r="N41" i="7"/>
  <c r="R41" i="7" s="1"/>
  <c r="B41" i="7"/>
  <c r="L41" i="7" s="1"/>
  <c r="N40" i="7"/>
  <c r="B40" i="7"/>
  <c r="L40" i="7" s="1"/>
  <c r="B37" i="7"/>
  <c r="B36" i="7"/>
  <c r="F31" i="7"/>
  <c r="N27" i="7"/>
  <c r="B27" i="7"/>
  <c r="L27" i="7" s="1"/>
  <c r="N26" i="7"/>
  <c r="B26" i="7"/>
  <c r="L26" i="7" s="1"/>
  <c r="N25" i="7"/>
  <c r="R25" i="7" s="1"/>
  <c r="B25" i="7"/>
  <c r="L25" i="7" s="1"/>
  <c r="N24" i="7"/>
  <c r="B24" i="7"/>
  <c r="L24" i="7" s="1"/>
  <c r="N23" i="7"/>
  <c r="R23" i="7" s="1"/>
  <c r="B23" i="7"/>
  <c r="L23" i="7" s="1"/>
  <c r="N22" i="7"/>
  <c r="B22" i="7"/>
  <c r="L22" i="7" s="1"/>
  <c r="N21" i="7"/>
  <c r="B21" i="7"/>
  <c r="L21" i="7" s="1"/>
  <c r="N20" i="7"/>
  <c r="R20" i="7" s="1"/>
  <c r="B20" i="7"/>
  <c r="L20" i="7" s="1"/>
  <c r="N19" i="7"/>
  <c r="B19" i="7"/>
  <c r="L19" i="7" s="1"/>
  <c r="N18" i="7"/>
  <c r="B18" i="7"/>
  <c r="L18" i="7" s="1"/>
  <c r="N17" i="7"/>
  <c r="R17" i="7" s="1"/>
  <c r="B17" i="7"/>
  <c r="L17" i="7" s="1"/>
  <c r="N16" i="7"/>
  <c r="B16" i="7"/>
  <c r="L16" i="7" s="1"/>
  <c r="N15" i="7"/>
  <c r="R15" i="7" s="1"/>
  <c r="B15" i="7"/>
  <c r="L15" i="7" s="1"/>
  <c r="N14" i="7"/>
  <c r="B14" i="7"/>
  <c r="L14" i="7" s="1"/>
  <c r="N13" i="7"/>
  <c r="R13" i="7" s="1"/>
  <c r="B13" i="7"/>
  <c r="L13" i="7" s="1"/>
  <c r="N12" i="7"/>
  <c r="B12" i="7"/>
  <c r="L12" i="7" s="1"/>
  <c r="N11" i="7"/>
  <c r="B11" i="7"/>
  <c r="L11" i="7" s="1"/>
  <c r="N10" i="7"/>
  <c r="B10" i="7"/>
  <c r="L10" i="7" s="1"/>
  <c r="N9" i="7"/>
  <c r="B9" i="7"/>
  <c r="L9" i="7" s="1"/>
  <c r="N8" i="7"/>
  <c r="B8" i="7"/>
  <c r="B5" i="7"/>
  <c r="B4" i="7"/>
  <c r="F63" i="5"/>
  <c r="U59" i="5"/>
  <c r="V1" i="5" s="1"/>
  <c r="N59" i="5"/>
  <c r="B59" i="5"/>
  <c r="L59" i="5" s="1"/>
  <c r="N58" i="5"/>
  <c r="B58" i="5"/>
  <c r="L58" i="5" s="1"/>
  <c r="N57" i="5"/>
  <c r="B57" i="5"/>
  <c r="L57" i="5" s="1"/>
  <c r="N56" i="5"/>
  <c r="B56" i="5"/>
  <c r="L56" i="5" s="1"/>
  <c r="N55" i="5"/>
  <c r="R55" i="5" s="1"/>
  <c r="B55" i="5"/>
  <c r="L55" i="5" s="1"/>
  <c r="N54" i="5"/>
  <c r="B54" i="5"/>
  <c r="L54" i="5" s="1"/>
  <c r="N53" i="5"/>
  <c r="B53" i="5"/>
  <c r="L53" i="5" s="1"/>
  <c r="N52" i="5"/>
  <c r="B52" i="5"/>
  <c r="L52" i="5" s="1"/>
  <c r="N51" i="5"/>
  <c r="R51" i="5" s="1"/>
  <c r="B51" i="5"/>
  <c r="L51" i="5" s="1"/>
  <c r="N50" i="5"/>
  <c r="B50" i="5"/>
  <c r="L50" i="5" s="1"/>
  <c r="N49" i="5"/>
  <c r="R49" i="5" s="1"/>
  <c r="B49" i="5"/>
  <c r="L49" i="5" s="1"/>
  <c r="N48" i="5"/>
  <c r="B48" i="5"/>
  <c r="L48" i="5" s="1"/>
  <c r="N47" i="5"/>
  <c r="R47" i="5" s="1"/>
  <c r="B47" i="5"/>
  <c r="L47" i="5" s="1"/>
  <c r="N46" i="5"/>
  <c r="R46" i="5" s="1"/>
  <c r="B46" i="5"/>
  <c r="L46" i="5" s="1"/>
  <c r="N45" i="5"/>
  <c r="R45" i="5" s="1"/>
  <c r="B45" i="5"/>
  <c r="L45" i="5" s="1"/>
  <c r="N44" i="5"/>
  <c r="R44" i="5" s="1"/>
  <c r="B44" i="5"/>
  <c r="L44" i="5" s="1"/>
  <c r="N43" i="5"/>
  <c r="B43" i="5"/>
  <c r="L43" i="5" s="1"/>
  <c r="N42" i="5"/>
  <c r="B42" i="5"/>
  <c r="L42" i="5" s="1"/>
  <c r="N41" i="5"/>
  <c r="R41" i="5" s="1"/>
  <c r="B41" i="5"/>
  <c r="L41" i="5" s="1"/>
  <c r="N40" i="5"/>
  <c r="B40" i="5"/>
  <c r="L40" i="5" s="1"/>
  <c r="B37" i="5"/>
  <c r="B36" i="5"/>
  <c r="F31" i="5"/>
  <c r="N27" i="5"/>
  <c r="R27" i="5" s="1"/>
  <c r="B27" i="5"/>
  <c r="L27" i="5" s="1"/>
  <c r="N26" i="5"/>
  <c r="B26" i="5"/>
  <c r="L26" i="5" s="1"/>
  <c r="N25" i="5"/>
  <c r="R25" i="5" s="1"/>
  <c r="B25" i="5"/>
  <c r="L25" i="5" s="1"/>
  <c r="N24" i="5"/>
  <c r="B24" i="5"/>
  <c r="L24" i="5" s="1"/>
  <c r="N23" i="5"/>
  <c r="R23" i="5" s="1"/>
  <c r="B23" i="5"/>
  <c r="L23" i="5" s="1"/>
  <c r="N22" i="5"/>
  <c r="R22" i="5" s="1"/>
  <c r="B22" i="5"/>
  <c r="L22" i="5" s="1"/>
  <c r="N21" i="5"/>
  <c r="B21" i="5"/>
  <c r="L21" i="5" s="1"/>
  <c r="N20" i="5"/>
  <c r="B20" i="5"/>
  <c r="L20" i="5" s="1"/>
  <c r="N19" i="5"/>
  <c r="R19" i="5" s="1"/>
  <c r="B19" i="5"/>
  <c r="L19" i="5" s="1"/>
  <c r="N18" i="5"/>
  <c r="R18" i="5" s="1"/>
  <c r="B18" i="5"/>
  <c r="L18" i="5" s="1"/>
  <c r="N17" i="5"/>
  <c r="B17" i="5"/>
  <c r="L17" i="5" s="1"/>
  <c r="N16" i="5"/>
  <c r="B16" i="5"/>
  <c r="L16" i="5" s="1"/>
  <c r="N15" i="5"/>
  <c r="R15" i="5" s="1"/>
  <c r="B15" i="5"/>
  <c r="L15" i="5" s="1"/>
  <c r="N14" i="5"/>
  <c r="R14" i="5" s="1"/>
  <c r="B14" i="5"/>
  <c r="L14" i="5" s="1"/>
  <c r="N13" i="5"/>
  <c r="B13" i="5"/>
  <c r="L13" i="5" s="1"/>
  <c r="N12" i="5"/>
  <c r="B12" i="5"/>
  <c r="L12" i="5" s="1"/>
  <c r="N11" i="5"/>
  <c r="R11" i="5" s="1"/>
  <c r="B11" i="5"/>
  <c r="L11" i="5" s="1"/>
  <c r="N10" i="5"/>
  <c r="B10" i="5"/>
  <c r="L10" i="5" s="1"/>
  <c r="N9" i="5"/>
  <c r="R9" i="5" s="1"/>
  <c r="B9" i="5"/>
  <c r="L9" i="5" s="1"/>
  <c r="N8" i="5"/>
  <c r="B8" i="5"/>
  <c r="B5" i="5"/>
  <c r="B4" i="5"/>
  <c r="R43" i="5" l="1"/>
  <c r="R15" i="8"/>
  <c r="R56" i="8"/>
  <c r="R44" i="8"/>
  <c r="R18" i="10"/>
  <c r="V1" i="10"/>
  <c r="R10" i="7"/>
  <c r="V1" i="7"/>
  <c r="R19" i="7"/>
  <c r="R51" i="8"/>
  <c r="R19" i="9"/>
  <c r="R54" i="10"/>
  <c r="R21" i="5"/>
  <c r="R40" i="5"/>
  <c r="R26" i="7"/>
  <c r="R57" i="7"/>
  <c r="R49" i="7"/>
  <c r="R40" i="8"/>
  <c r="R21" i="10"/>
  <c r="R22" i="10"/>
  <c r="V1" i="8"/>
  <c r="R11" i="9"/>
  <c r="R59" i="9"/>
  <c r="R9" i="10"/>
  <c r="R49" i="10"/>
  <c r="R22" i="7"/>
  <c r="R20" i="9"/>
  <c r="R15" i="10"/>
  <c r="V1" i="9"/>
  <c r="R47" i="9"/>
  <c r="R10" i="5"/>
  <c r="R48" i="5"/>
  <c r="R21" i="7"/>
  <c r="R9" i="7"/>
  <c r="R42" i="5"/>
  <c r="R52" i="5"/>
  <c r="R59" i="5"/>
  <c r="R13" i="5"/>
  <c r="R26" i="5"/>
  <c r="R27" i="7"/>
  <c r="R45" i="7"/>
  <c r="R18" i="7"/>
  <c r="R23" i="8"/>
  <c r="R24" i="7"/>
  <c r="R56" i="5"/>
  <c r="R17" i="5"/>
  <c r="R14" i="7"/>
  <c r="R59" i="8"/>
  <c r="R11" i="8"/>
  <c r="R24" i="8"/>
  <c r="R27" i="8"/>
  <c r="R12" i="8"/>
  <c r="R19" i="8"/>
  <c r="R55" i="8"/>
  <c r="R42" i="8"/>
  <c r="R47" i="8"/>
  <c r="R27" i="9"/>
  <c r="R43" i="8"/>
  <c r="R41" i="9"/>
  <c r="R44" i="9"/>
  <c r="R48" i="9"/>
  <c r="R15" i="9"/>
  <c r="R21" i="9"/>
  <c r="R52" i="9"/>
  <c r="R27" i="10"/>
  <c r="R41" i="10"/>
  <c r="R53" i="10"/>
  <c r="R13" i="9"/>
  <c r="R22" i="9"/>
  <c r="R45" i="9"/>
  <c r="R49" i="9"/>
  <c r="R23" i="10"/>
  <c r="R40" i="9"/>
  <c r="R14" i="9"/>
  <c r="R43" i="9"/>
  <c r="R51" i="10"/>
  <c r="R11" i="10"/>
  <c r="R45" i="10"/>
  <c r="R20" i="10"/>
  <c r="R43" i="10"/>
  <c r="R47" i="10"/>
  <c r="R14" i="10"/>
  <c r="R16" i="10"/>
  <c r="R8" i="10"/>
  <c r="R12" i="10"/>
  <c r="R48" i="10"/>
  <c r="R52" i="10"/>
  <c r="R56" i="10"/>
  <c r="R40" i="10"/>
  <c r="R44" i="10"/>
  <c r="R50" i="10"/>
  <c r="R17" i="10"/>
  <c r="R42" i="10"/>
  <c r="R46" i="10"/>
  <c r="R19" i="10"/>
  <c r="R55" i="10"/>
  <c r="R58" i="9"/>
  <c r="R8" i="9"/>
  <c r="R16" i="9"/>
  <c r="R42" i="9"/>
  <c r="R46" i="9"/>
  <c r="R26" i="9"/>
  <c r="R50" i="9"/>
  <c r="R54" i="9"/>
  <c r="R9" i="8"/>
  <c r="R49" i="8"/>
  <c r="R52" i="8"/>
  <c r="R57" i="8"/>
  <c r="R58" i="8"/>
  <c r="R21" i="8"/>
  <c r="R8" i="8"/>
  <c r="R45" i="8"/>
  <c r="R46" i="8"/>
  <c r="R48" i="8"/>
  <c r="R17" i="8"/>
  <c r="R18" i="8"/>
  <c r="R20" i="8"/>
  <c r="R53" i="8"/>
  <c r="R25" i="8"/>
  <c r="R41" i="8"/>
  <c r="R13" i="8"/>
  <c r="R14" i="8"/>
  <c r="R16" i="8"/>
  <c r="R11" i="7"/>
  <c r="R8" i="7"/>
  <c r="R12" i="7"/>
  <c r="R40" i="7"/>
  <c r="R42" i="7"/>
  <c r="R44" i="7"/>
  <c r="R46" i="7"/>
  <c r="R48" i="7"/>
  <c r="R50" i="7"/>
  <c r="R52" i="7"/>
  <c r="R54" i="7"/>
  <c r="R56" i="7"/>
  <c r="R58" i="7"/>
  <c r="R16" i="7"/>
  <c r="R8" i="5"/>
  <c r="R12" i="5"/>
  <c r="R16" i="5"/>
  <c r="R20" i="5"/>
  <c r="R24" i="5"/>
  <c r="R53" i="5"/>
  <c r="R57" i="5"/>
  <c r="R50" i="5"/>
  <c r="R54" i="5"/>
  <c r="R58" i="5"/>
  <c r="O1" i="1" l="1"/>
  <c r="D24" i="24"/>
  <c r="E1328" i="23"/>
  <c r="E1293" i="23"/>
  <c r="E1258" i="23"/>
  <c r="E1223" i="23"/>
  <c r="E1188" i="23"/>
  <c r="E1153" i="23"/>
  <c r="E1118" i="23"/>
  <c r="E1083" i="23"/>
  <c r="E1048" i="23"/>
  <c r="E1013" i="23"/>
  <c r="E978" i="23"/>
  <c r="E943" i="23"/>
  <c r="E908" i="23"/>
  <c r="E873" i="23"/>
  <c r="E838" i="23"/>
  <c r="E803" i="23"/>
  <c r="E768" i="23"/>
  <c r="E733" i="23"/>
  <c r="E698" i="23"/>
  <c r="E663" i="23"/>
  <c r="E628" i="23"/>
  <c r="E593" i="23"/>
  <c r="E558" i="23"/>
  <c r="E523" i="23"/>
  <c r="E488" i="23"/>
  <c r="E453" i="23"/>
  <c r="E418" i="23"/>
  <c r="E383" i="23"/>
  <c r="E348" i="23"/>
  <c r="E313" i="23"/>
  <c r="E278" i="23"/>
  <c r="E243" i="23"/>
  <c r="E208" i="23"/>
  <c r="E173" i="23"/>
  <c r="E138" i="23"/>
  <c r="E103" i="23"/>
  <c r="E68" i="23"/>
  <c r="E33" i="23"/>
  <c r="E1698" i="22"/>
  <c r="E1664" i="22"/>
  <c r="E1630" i="22"/>
  <c r="E1596" i="22"/>
  <c r="E1562" i="22"/>
  <c r="E1528" i="22"/>
  <c r="E1494" i="22"/>
  <c r="E1460" i="22"/>
  <c r="E1426" i="22"/>
  <c r="E1392" i="22"/>
  <c r="E1358" i="22"/>
  <c r="E1324" i="22"/>
  <c r="E1290" i="22"/>
  <c r="E1256" i="22"/>
  <c r="E1222" i="22"/>
  <c r="E1188" i="22"/>
  <c r="E1154" i="22"/>
  <c r="E1120" i="22"/>
  <c r="E1086" i="22"/>
  <c r="E1052" i="22"/>
  <c r="E1018" i="22"/>
  <c r="E984" i="22"/>
  <c r="E950" i="22"/>
  <c r="E916" i="22"/>
  <c r="E882" i="22"/>
  <c r="E848" i="22"/>
  <c r="E814" i="22"/>
  <c r="E780" i="22"/>
  <c r="E746" i="22"/>
  <c r="E712" i="22"/>
  <c r="E678" i="22"/>
  <c r="E644" i="22"/>
  <c r="E610" i="22"/>
  <c r="E576" i="22"/>
  <c r="E542" i="22"/>
  <c r="E508" i="22"/>
  <c r="E474" i="22"/>
  <c r="E440" i="22"/>
  <c r="E406" i="22"/>
  <c r="E372" i="22"/>
  <c r="E338" i="22"/>
  <c r="E304" i="22"/>
  <c r="E270" i="22"/>
  <c r="E236" i="22"/>
  <c r="E202" i="22"/>
  <c r="E168" i="22"/>
  <c r="E134" i="22"/>
  <c r="E100" i="22"/>
  <c r="E66" i="22"/>
  <c r="E32" i="22"/>
  <c r="F161" i="19"/>
  <c r="F134" i="19"/>
  <c r="F107" i="19"/>
  <c r="F80" i="19"/>
  <c r="F53" i="19"/>
  <c r="F26" i="19"/>
  <c r="E207" i="15"/>
  <c r="E177" i="15"/>
  <c r="E147" i="15"/>
  <c r="E117" i="15"/>
  <c r="E87" i="15"/>
  <c r="E57" i="15"/>
  <c r="E27" i="15"/>
  <c r="D824" i="13"/>
  <c r="D791" i="13"/>
  <c r="D758" i="13"/>
  <c r="D725" i="13"/>
  <c r="D692" i="13"/>
  <c r="D659" i="13"/>
  <c r="D626" i="13"/>
  <c r="D593" i="13"/>
  <c r="D560" i="13"/>
  <c r="D527" i="13"/>
  <c r="D494" i="13"/>
  <c r="D461" i="13"/>
  <c r="D428" i="13"/>
  <c r="D395" i="13"/>
  <c r="D362" i="13"/>
  <c r="D329" i="13"/>
  <c r="D296" i="13"/>
  <c r="D263" i="13"/>
  <c r="D230" i="13"/>
  <c r="D197" i="13"/>
  <c r="D164" i="13"/>
  <c r="D131" i="13"/>
  <c r="D98" i="13"/>
  <c r="D65" i="13"/>
  <c r="D32" i="13"/>
  <c r="E67" i="12"/>
  <c r="E33" i="12"/>
  <c r="E63" i="11"/>
  <c r="E31" i="11"/>
  <c r="F63" i="4"/>
  <c r="F31" i="4"/>
  <c r="A8" i="3"/>
  <c r="D11" i="1"/>
  <c r="A9" i="28" l="1"/>
  <c r="C258" i="14"/>
  <c r="C142" i="14"/>
  <c r="C26" i="14"/>
  <c r="C55" i="14"/>
  <c r="C229" i="14"/>
  <c r="C113" i="14"/>
  <c r="C171" i="14"/>
  <c r="C200" i="14"/>
  <c r="C84" i="14"/>
  <c r="D53" i="21"/>
  <c r="D161" i="21"/>
  <c r="D26" i="21"/>
  <c r="D80" i="21"/>
  <c r="D107" i="21"/>
  <c r="D134" i="21"/>
  <c r="B31" i="26"/>
  <c r="B26" i="27"/>
  <c r="B31" i="10"/>
  <c r="B63" i="10"/>
  <c r="B63" i="9"/>
  <c r="B31" i="9"/>
  <c r="B63" i="8"/>
  <c r="B31" i="8"/>
  <c r="B63" i="7"/>
  <c r="B31" i="7"/>
  <c r="A9" i="3"/>
  <c r="B31" i="5"/>
  <c r="B63" i="5"/>
  <c r="B25" i="24"/>
  <c r="B1328" i="23"/>
  <c r="B1293" i="23"/>
  <c r="B1258" i="23"/>
  <c r="B1223" i="23"/>
  <c r="B1188" i="23"/>
  <c r="B1153" i="23"/>
  <c r="B1118" i="23"/>
  <c r="B1083" i="23"/>
  <c r="B1048" i="23"/>
  <c r="B1013" i="23"/>
  <c r="B978" i="23"/>
  <c r="B943" i="23"/>
  <c r="B908" i="23"/>
  <c r="B873" i="23"/>
  <c r="B838" i="23"/>
  <c r="B803" i="23"/>
  <c r="B768" i="23"/>
  <c r="B733" i="23"/>
  <c r="B698" i="23"/>
  <c r="B663" i="23"/>
  <c r="B628" i="23"/>
  <c r="B593" i="23"/>
  <c r="B558" i="23"/>
  <c r="B523" i="23"/>
  <c r="B488" i="23"/>
  <c r="B453" i="23"/>
  <c r="B418" i="23"/>
  <c r="B383" i="23"/>
  <c r="B348" i="23"/>
  <c r="B313" i="23"/>
  <c r="B278" i="23"/>
  <c r="B243" i="23"/>
  <c r="B208" i="23"/>
  <c r="B173" i="23"/>
  <c r="B138" i="23"/>
  <c r="B103" i="23"/>
  <c r="B68" i="23"/>
  <c r="B33" i="23"/>
  <c r="B1698" i="22"/>
  <c r="B1664" i="22"/>
  <c r="B1630" i="22"/>
  <c r="B1596" i="22"/>
  <c r="B1562" i="22"/>
  <c r="B1528" i="22"/>
  <c r="B1494" i="22"/>
  <c r="B1460" i="22"/>
  <c r="B1426" i="22"/>
  <c r="B1392" i="22"/>
  <c r="B1358" i="22"/>
  <c r="B1324" i="22"/>
  <c r="B1290" i="22"/>
  <c r="B1256" i="22"/>
  <c r="B1222" i="22"/>
  <c r="B1188" i="22"/>
  <c r="B1154" i="22"/>
  <c r="B1120" i="22"/>
  <c r="B1086" i="22"/>
  <c r="B1052" i="22"/>
  <c r="B1018" i="22"/>
  <c r="B984" i="22"/>
  <c r="B950" i="22"/>
  <c r="B916" i="22"/>
  <c r="B882" i="22"/>
  <c r="B848" i="22"/>
  <c r="B814" i="22"/>
  <c r="B780" i="22"/>
  <c r="B746" i="22"/>
  <c r="B712" i="22"/>
  <c r="B678" i="22"/>
  <c r="B644" i="22"/>
  <c r="B610" i="22"/>
  <c r="B576" i="22"/>
  <c r="B542" i="22"/>
  <c r="B508" i="22"/>
  <c r="B474" i="22"/>
  <c r="B440" i="22"/>
  <c r="B406" i="22"/>
  <c r="B372" i="22"/>
  <c r="B338" i="22"/>
  <c r="B304" i="22"/>
  <c r="B270" i="22"/>
  <c r="B236" i="22"/>
  <c r="B202" i="22"/>
  <c r="B168" i="22"/>
  <c r="B134" i="22"/>
  <c r="B100" i="22"/>
  <c r="B66" i="22"/>
  <c r="B32" i="22"/>
  <c r="D161" i="19"/>
  <c r="D134" i="19"/>
  <c r="D107" i="19"/>
  <c r="D80" i="19"/>
  <c r="D53" i="19"/>
  <c r="D26" i="19"/>
  <c r="B207" i="15"/>
  <c r="B177" i="15"/>
  <c r="B147" i="15"/>
  <c r="B117" i="15"/>
  <c r="B87" i="15"/>
  <c r="B57" i="15"/>
  <c r="B27" i="15"/>
  <c r="B824" i="13"/>
  <c r="B791" i="13"/>
  <c r="B758" i="13"/>
  <c r="B725" i="13"/>
  <c r="B692" i="13"/>
  <c r="B659" i="13"/>
  <c r="B626" i="13"/>
  <c r="B593" i="13"/>
  <c r="B560" i="13"/>
  <c r="B527" i="13"/>
  <c r="B494" i="13"/>
  <c r="B461" i="13"/>
  <c r="B428" i="13"/>
  <c r="B395" i="13"/>
  <c r="B329" i="13"/>
  <c r="B362" i="13"/>
  <c r="B296" i="13"/>
  <c r="B263" i="13"/>
  <c r="B230" i="13"/>
  <c r="B197" i="13"/>
  <c r="B164" i="13"/>
  <c r="B131" i="13"/>
  <c r="B98" i="13"/>
  <c r="B65" i="13"/>
  <c r="B32" i="13"/>
  <c r="B67" i="12"/>
  <c r="B33" i="12"/>
  <c r="B63" i="11"/>
  <c r="B31" i="11"/>
  <c r="B63" i="4"/>
  <c r="B31" i="4"/>
  <c r="H819" i="13" l="1"/>
  <c r="H818" i="13"/>
  <c r="H817" i="13"/>
  <c r="H816" i="13"/>
  <c r="H815" i="13"/>
  <c r="H814" i="13"/>
  <c r="H813" i="13"/>
  <c r="H812" i="13"/>
  <c r="H811" i="13"/>
  <c r="H810" i="13"/>
  <c r="H809" i="13"/>
  <c r="H808" i="13"/>
  <c r="H807" i="13"/>
  <c r="H806" i="13"/>
  <c r="H805" i="13"/>
  <c r="H804" i="13"/>
  <c r="H803" i="13"/>
  <c r="H802" i="13"/>
  <c r="H801" i="13"/>
  <c r="H800" i="13"/>
  <c r="H786" i="13"/>
  <c r="H785" i="13"/>
  <c r="H784" i="13"/>
  <c r="H783" i="13"/>
  <c r="H782" i="13"/>
  <c r="H781" i="13"/>
  <c r="H780" i="13"/>
  <c r="H779" i="13"/>
  <c r="H778" i="13"/>
  <c r="H777" i="13"/>
  <c r="H776" i="13"/>
  <c r="H775" i="13"/>
  <c r="H774" i="13"/>
  <c r="H773" i="13"/>
  <c r="H772" i="13"/>
  <c r="H771" i="13"/>
  <c r="H770" i="13"/>
  <c r="H769" i="13"/>
  <c r="H768" i="13"/>
  <c r="H767" i="13"/>
  <c r="H753" i="13"/>
  <c r="H752" i="13"/>
  <c r="H751" i="13"/>
  <c r="H750" i="13"/>
  <c r="H749" i="13"/>
  <c r="H748" i="13"/>
  <c r="H747" i="13"/>
  <c r="H746" i="13"/>
  <c r="H745" i="13"/>
  <c r="H744" i="13"/>
  <c r="H743" i="13"/>
  <c r="H742" i="13"/>
  <c r="H741" i="13"/>
  <c r="H740" i="13"/>
  <c r="H739" i="13"/>
  <c r="H738" i="13"/>
  <c r="H737" i="13"/>
  <c r="H736" i="13"/>
  <c r="H735" i="13"/>
  <c r="H734" i="13"/>
  <c r="H720" i="13"/>
  <c r="H719" i="13"/>
  <c r="H718" i="13"/>
  <c r="H717" i="13"/>
  <c r="H716" i="13"/>
  <c r="H715" i="13"/>
  <c r="H714" i="13"/>
  <c r="H713" i="13"/>
  <c r="H712" i="13"/>
  <c r="H711" i="13"/>
  <c r="H710" i="13"/>
  <c r="H709" i="13"/>
  <c r="H708" i="13"/>
  <c r="H707" i="13"/>
  <c r="H706" i="13"/>
  <c r="H705" i="13"/>
  <c r="H704" i="13"/>
  <c r="H703" i="13"/>
  <c r="H702" i="13"/>
  <c r="H701" i="13"/>
  <c r="H687" i="13"/>
  <c r="H686" i="13"/>
  <c r="H685" i="13"/>
  <c r="H684" i="13"/>
  <c r="H683" i="13"/>
  <c r="H682" i="13"/>
  <c r="H681" i="13"/>
  <c r="H680" i="13"/>
  <c r="H679" i="13"/>
  <c r="H678" i="13"/>
  <c r="H677" i="13"/>
  <c r="H676" i="13"/>
  <c r="H675" i="13"/>
  <c r="H674" i="13"/>
  <c r="H673" i="13"/>
  <c r="H672" i="13"/>
  <c r="H671" i="13"/>
  <c r="H670" i="13"/>
  <c r="H669" i="13"/>
  <c r="H668" i="13"/>
  <c r="H654" i="13"/>
  <c r="H653" i="13"/>
  <c r="H652" i="13"/>
  <c r="H651" i="13"/>
  <c r="H650" i="13"/>
  <c r="H649" i="13"/>
  <c r="H648" i="13"/>
  <c r="H647" i="13"/>
  <c r="H646" i="13"/>
  <c r="H645" i="13"/>
  <c r="H644" i="13"/>
  <c r="H643" i="13"/>
  <c r="H642" i="13"/>
  <c r="H641" i="13"/>
  <c r="H640" i="13"/>
  <c r="H639" i="13"/>
  <c r="H638" i="13"/>
  <c r="H637" i="13"/>
  <c r="H636" i="13"/>
  <c r="H635" i="13"/>
  <c r="H621" i="13"/>
  <c r="H620" i="13"/>
  <c r="H619" i="13"/>
  <c r="H618" i="13"/>
  <c r="H617" i="13"/>
  <c r="H616" i="13"/>
  <c r="H615" i="13"/>
  <c r="H614" i="13"/>
  <c r="H613" i="13"/>
  <c r="H612" i="13"/>
  <c r="H611" i="13"/>
  <c r="H610" i="13"/>
  <c r="H609" i="13"/>
  <c r="H608" i="13"/>
  <c r="H607" i="13"/>
  <c r="H606" i="13"/>
  <c r="H605" i="13"/>
  <c r="H604" i="13"/>
  <c r="H603" i="13"/>
  <c r="H602" i="13"/>
  <c r="H588" i="13"/>
  <c r="H587" i="13"/>
  <c r="H586" i="13"/>
  <c r="H585" i="13"/>
  <c r="H584" i="13"/>
  <c r="H583" i="13"/>
  <c r="H582" i="13"/>
  <c r="H581" i="13"/>
  <c r="H580" i="13"/>
  <c r="H579" i="13"/>
  <c r="H578" i="13"/>
  <c r="H577" i="13"/>
  <c r="H576" i="13"/>
  <c r="H575" i="13"/>
  <c r="H574" i="13"/>
  <c r="H573" i="13"/>
  <c r="H572" i="13"/>
  <c r="H571" i="13"/>
  <c r="H570" i="13"/>
  <c r="H569" i="13"/>
  <c r="H555" i="13"/>
  <c r="H554" i="13"/>
  <c r="H553" i="13"/>
  <c r="H552" i="13"/>
  <c r="H551" i="13"/>
  <c r="H550" i="13"/>
  <c r="H549" i="13"/>
  <c r="H548" i="13"/>
  <c r="H547" i="13"/>
  <c r="H546" i="13"/>
  <c r="H545" i="13"/>
  <c r="H544" i="13"/>
  <c r="H543" i="13"/>
  <c r="H542" i="13"/>
  <c r="H541" i="13"/>
  <c r="H540" i="13"/>
  <c r="H539" i="13"/>
  <c r="H538" i="13"/>
  <c r="H537" i="13"/>
  <c r="H536" i="13"/>
  <c r="H522" i="13"/>
  <c r="H521" i="13"/>
  <c r="H520" i="13"/>
  <c r="H519" i="13"/>
  <c r="H518" i="13"/>
  <c r="H517" i="13"/>
  <c r="H516" i="13"/>
  <c r="H515" i="13"/>
  <c r="H514" i="13"/>
  <c r="H513" i="13"/>
  <c r="H512" i="13"/>
  <c r="H511" i="13"/>
  <c r="H510" i="13"/>
  <c r="H509" i="13"/>
  <c r="H508" i="13"/>
  <c r="H507" i="13"/>
  <c r="H506" i="13"/>
  <c r="H505" i="13"/>
  <c r="H504" i="13"/>
  <c r="H503" i="13"/>
  <c r="H489" i="13"/>
  <c r="H488" i="13"/>
  <c r="H487" i="13"/>
  <c r="H486" i="13"/>
  <c r="H485" i="13"/>
  <c r="H484" i="13"/>
  <c r="H483" i="13"/>
  <c r="H482" i="13"/>
  <c r="H481" i="13"/>
  <c r="H480" i="13"/>
  <c r="H479" i="13"/>
  <c r="H478" i="13"/>
  <c r="H477" i="13"/>
  <c r="H476" i="13"/>
  <c r="H475" i="13"/>
  <c r="H474" i="13"/>
  <c r="H473" i="13"/>
  <c r="H472" i="13"/>
  <c r="H471" i="13"/>
  <c r="H470" i="13"/>
  <c r="H456" i="13"/>
  <c r="H455" i="13"/>
  <c r="H454" i="13"/>
  <c r="H453" i="13"/>
  <c r="H452" i="13"/>
  <c r="H451" i="13"/>
  <c r="H450" i="13"/>
  <c r="H449" i="13"/>
  <c r="H448" i="13"/>
  <c r="H447" i="13"/>
  <c r="H446" i="13"/>
  <c r="H445" i="13"/>
  <c r="H444" i="13"/>
  <c r="H443" i="13"/>
  <c r="H442" i="13"/>
  <c r="H441" i="13"/>
  <c r="H440" i="13"/>
  <c r="H439" i="13"/>
  <c r="H438" i="13"/>
  <c r="H437" i="13"/>
  <c r="H423" i="13"/>
  <c r="H422" i="13"/>
  <c r="H421" i="13"/>
  <c r="H420" i="13"/>
  <c r="H419" i="13"/>
  <c r="H418" i="13"/>
  <c r="H417" i="13"/>
  <c r="H416" i="13"/>
  <c r="H415" i="13"/>
  <c r="H414" i="13"/>
  <c r="H413" i="13"/>
  <c r="H412" i="13"/>
  <c r="H411" i="13"/>
  <c r="H410" i="13"/>
  <c r="H409" i="13"/>
  <c r="H408" i="13"/>
  <c r="H407" i="13"/>
  <c r="H406" i="13"/>
  <c r="H405" i="13"/>
  <c r="H404" i="13"/>
  <c r="H390" i="13"/>
  <c r="H389" i="13"/>
  <c r="H388" i="13"/>
  <c r="H387" i="13"/>
  <c r="H386" i="13"/>
  <c r="H385" i="13"/>
  <c r="H384" i="13"/>
  <c r="H383" i="13"/>
  <c r="H382" i="13"/>
  <c r="H381" i="13"/>
  <c r="H380" i="13"/>
  <c r="H379" i="13"/>
  <c r="H378" i="13"/>
  <c r="H377" i="13"/>
  <c r="H376" i="13"/>
  <c r="H375" i="13"/>
  <c r="H374" i="13"/>
  <c r="H373" i="13"/>
  <c r="H372" i="13"/>
  <c r="H371" i="13"/>
  <c r="H357" i="13"/>
  <c r="H356" i="13"/>
  <c r="H355" i="13"/>
  <c r="H354" i="13"/>
  <c r="H353" i="13"/>
  <c r="H352" i="13"/>
  <c r="H351" i="13"/>
  <c r="H350" i="13"/>
  <c r="H349" i="13"/>
  <c r="H348" i="13"/>
  <c r="H347" i="13"/>
  <c r="H346" i="13"/>
  <c r="H345" i="13"/>
  <c r="H344" i="13"/>
  <c r="H343" i="13"/>
  <c r="H342" i="13"/>
  <c r="H341" i="13"/>
  <c r="H340" i="13"/>
  <c r="H339" i="13"/>
  <c r="H338" i="13"/>
  <c r="H324" i="13"/>
  <c r="H323" i="13"/>
  <c r="H322" i="13"/>
  <c r="H321" i="13"/>
  <c r="H320" i="13"/>
  <c r="H319" i="13"/>
  <c r="H318" i="13"/>
  <c r="H317" i="13"/>
  <c r="H316" i="13"/>
  <c r="H315" i="13"/>
  <c r="H314" i="13"/>
  <c r="H313" i="13"/>
  <c r="H312" i="13"/>
  <c r="H311" i="13"/>
  <c r="H310" i="13"/>
  <c r="H309" i="13"/>
  <c r="H308" i="13"/>
  <c r="H307" i="13"/>
  <c r="H306" i="13"/>
  <c r="H305" i="13"/>
  <c r="H291" i="13"/>
  <c r="H290" i="13"/>
  <c r="H289" i="13"/>
  <c r="H288" i="13"/>
  <c r="H287" i="13"/>
  <c r="H286" i="13"/>
  <c r="H285" i="13"/>
  <c r="H284" i="13"/>
  <c r="H283" i="13"/>
  <c r="H282" i="13"/>
  <c r="H281" i="13"/>
  <c r="H280" i="13"/>
  <c r="H279" i="13"/>
  <c r="H278" i="13"/>
  <c r="H277" i="13"/>
  <c r="H276" i="13"/>
  <c r="H275" i="13"/>
  <c r="H274" i="13"/>
  <c r="H273" i="13"/>
  <c r="H272" i="13"/>
  <c r="H258" i="13"/>
  <c r="H257" i="13"/>
  <c r="H256" i="13"/>
  <c r="H255" i="13"/>
  <c r="H254" i="13"/>
  <c r="H253" i="13"/>
  <c r="H252" i="13"/>
  <c r="H251" i="13"/>
  <c r="H250" i="13"/>
  <c r="H249" i="13"/>
  <c r="H248" i="13"/>
  <c r="H247" i="13"/>
  <c r="H246" i="13"/>
  <c r="H245" i="13"/>
  <c r="H244" i="13"/>
  <c r="H243" i="13"/>
  <c r="H242" i="13"/>
  <c r="H241" i="13"/>
  <c r="H240" i="13"/>
  <c r="H239" i="13"/>
  <c r="H225" i="13"/>
  <c r="H224" i="13"/>
  <c r="H223" i="13"/>
  <c r="H222" i="13"/>
  <c r="H221" i="13"/>
  <c r="H220" i="13"/>
  <c r="H219" i="13"/>
  <c r="H218" i="13"/>
  <c r="H217" i="13"/>
  <c r="H216" i="13"/>
  <c r="H215" i="13"/>
  <c r="H214" i="13"/>
  <c r="H213" i="13"/>
  <c r="H212" i="13"/>
  <c r="H211" i="13"/>
  <c r="H210" i="13"/>
  <c r="H209" i="13"/>
  <c r="H208" i="13"/>
  <c r="H207" i="13"/>
  <c r="H206" i="13"/>
  <c r="H192" i="13"/>
  <c r="H191" i="13"/>
  <c r="H190" i="13"/>
  <c r="H189" i="13"/>
  <c r="H188" i="13"/>
  <c r="H187" i="13"/>
  <c r="H186" i="13"/>
  <c r="H185" i="13"/>
  <c r="H184" i="13"/>
  <c r="H183" i="13"/>
  <c r="H182" i="13"/>
  <c r="H181" i="13"/>
  <c r="H180" i="13"/>
  <c r="H179" i="13"/>
  <c r="H178" i="13"/>
  <c r="H177" i="13"/>
  <c r="H176" i="13"/>
  <c r="H175" i="13"/>
  <c r="H174" i="13"/>
  <c r="H173" i="13"/>
  <c r="H159" i="13"/>
  <c r="H158" i="13"/>
  <c r="H157" i="13"/>
  <c r="H156" i="13"/>
  <c r="H155" i="13"/>
  <c r="H154" i="13"/>
  <c r="H153" i="13"/>
  <c r="H152" i="13"/>
  <c r="H151" i="13"/>
  <c r="H150" i="13"/>
  <c r="H149" i="13"/>
  <c r="H148" i="13"/>
  <c r="H147" i="13"/>
  <c r="H146" i="13"/>
  <c r="H145" i="13"/>
  <c r="H144" i="13"/>
  <c r="H143" i="13"/>
  <c r="H142" i="13"/>
  <c r="H126" i="13"/>
  <c r="H125" i="13"/>
  <c r="H124" i="13"/>
  <c r="H123" i="13"/>
  <c r="H122" i="13"/>
  <c r="H121" i="13"/>
  <c r="H120" i="13"/>
  <c r="H119" i="13"/>
  <c r="H118" i="13"/>
  <c r="H117" i="13"/>
  <c r="H116" i="13"/>
  <c r="H115" i="13"/>
  <c r="H114" i="13"/>
  <c r="H113" i="13"/>
  <c r="H112" i="13"/>
  <c r="H111" i="13"/>
  <c r="H110" i="13"/>
  <c r="H109" i="13"/>
  <c r="H108" i="13"/>
  <c r="H107" i="13"/>
  <c r="H93" i="13"/>
  <c r="H92" i="13"/>
  <c r="H91" i="13"/>
  <c r="H90" i="13"/>
  <c r="H89" i="13"/>
  <c r="H88" i="13"/>
  <c r="H87" i="13"/>
  <c r="H86" i="13"/>
  <c r="H85" i="13"/>
  <c r="H84" i="13"/>
  <c r="H83" i="13"/>
  <c r="H82" i="13"/>
  <c r="H81" i="13"/>
  <c r="H80" i="13"/>
  <c r="H79" i="13"/>
  <c r="H78" i="13"/>
  <c r="H77" i="13"/>
  <c r="H76" i="13"/>
  <c r="H75" i="13"/>
  <c r="H74" i="13"/>
  <c r="H60" i="13"/>
  <c r="H59" i="13"/>
  <c r="H58" i="13"/>
  <c r="H57" i="13"/>
  <c r="H56" i="13"/>
  <c r="H55" i="13"/>
  <c r="H54" i="13"/>
  <c r="H53" i="13"/>
  <c r="H52" i="13"/>
  <c r="H51" i="13"/>
  <c r="H50" i="13"/>
  <c r="H49" i="13"/>
  <c r="H48" i="13"/>
  <c r="H47" i="13"/>
  <c r="H46" i="13"/>
  <c r="H45" i="13"/>
  <c r="H44" i="13"/>
  <c r="H43" i="13"/>
  <c r="H42" i="13"/>
  <c r="H41" i="13"/>
  <c r="H27" i="13"/>
  <c r="H26" i="13"/>
  <c r="H25" i="13"/>
  <c r="H24" i="13"/>
  <c r="H23" i="13"/>
  <c r="H22" i="13"/>
  <c r="H21" i="13"/>
  <c r="H20" i="13"/>
  <c r="H19" i="13"/>
  <c r="H18" i="13"/>
  <c r="H17" i="13"/>
  <c r="H16" i="13"/>
  <c r="H15" i="13"/>
  <c r="H14" i="13"/>
  <c r="H13" i="13"/>
  <c r="H12" i="13"/>
  <c r="H11" i="13"/>
  <c r="H10" i="13"/>
  <c r="H9" i="13"/>
  <c r="C40" i="12" l="1"/>
  <c r="C39" i="12"/>
  <c r="C38" i="12"/>
  <c r="B37" i="4" l="1"/>
  <c r="B36" i="4"/>
  <c r="U59" i="4" l="1"/>
  <c r="V1" i="4" l="1"/>
  <c r="G22" i="24"/>
  <c r="H44" i="23" l="1"/>
  <c r="O157" i="19" l="1"/>
  <c r="O130" i="19"/>
  <c r="O103" i="19"/>
  <c r="O76" i="19"/>
  <c r="O49" i="19"/>
  <c r="P1" i="19" s="1"/>
  <c r="M202" i="15"/>
  <c r="M172" i="15"/>
  <c r="M142" i="15"/>
  <c r="M112" i="15"/>
  <c r="M82" i="15"/>
  <c r="M52" i="15"/>
  <c r="N820" i="13"/>
  <c r="N787" i="13"/>
  <c r="N754" i="13"/>
  <c r="N721" i="13"/>
  <c r="N688" i="13"/>
  <c r="N655" i="13"/>
  <c r="N622" i="13"/>
  <c r="N589" i="13"/>
  <c r="N556" i="13"/>
  <c r="N523" i="13"/>
  <c r="N490" i="13"/>
  <c r="N457" i="13"/>
  <c r="N391" i="13"/>
  <c r="N424" i="13"/>
  <c r="N358" i="13"/>
  <c r="N325" i="13"/>
  <c r="N292" i="13"/>
  <c r="N259" i="13"/>
  <c r="N226" i="13"/>
  <c r="N193" i="13"/>
  <c r="N160" i="13"/>
  <c r="N127" i="13"/>
  <c r="N94" i="13"/>
  <c r="N61" i="13"/>
  <c r="N1" i="15" l="1"/>
  <c r="P1" i="13"/>
  <c r="C8" i="11"/>
  <c r="E8" i="11"/>
  <c r="G8" i="11"/>
  <c r="I8" i="11"/>
  <c r="K8" i="11"/>
  <c r="M8" i="11"/>
  <c r="C9" i="11"/>
  <c r="E9" i="11"/>
  <c r="G9" i="11"/>
  <c r="I9" i="11"/>
  <c r="K9" i="11"/>
  <c r="M9" i="11"/>
  <c r="C10" i="11"/>
  <c r="E10" i="11"/>
  <c r="G10" i="11"/>
  <c r="I10" i="11"/>
  <c r="K10" i="11"/>
  <c r="M10" i="11"/>
  <c r="C11" i="11"/>
  <c r="E11" i="11"/>
  <c r="G11" i="11"/>
  <c r="I11" i="11"/>
  <c r="K11" i="11"/>
  <c r="M11" i="11"/>
  <c r="C12" i="11"/>
  <c r="E12" i="11"/>
  <c r="G12" i="11"/>
  <c r="I12" i="11"/>
  <c r="K12" i="11"/>
  <c r="M12" i="11"/>
  <c r="C13" i="11"/>
  <c r="E13" i="11"/>
  <c r="G13" i="11"/>
  <c r="I13" i="11"/>
  <c r="K13" i="11"/>
  <c r="M13" i="11"/>
  <c r="C14" i="11"/>
  <c r="E14" i="11"/>
  <c r="G14" i="11"/>
  <c r="I14" i="11"/>
  <c r="K14" i="11"/>
  <c r="M14" i="11"/>
  <c r="C15" i="11"/>
  <c r="E15" i="11"/>
  <c r="G15" i="11"/>
  <c r="I15" i="11"/>
  <c r="K15" i="11"/>
  <c r="M15" i="11"/>
  <c r="C16" i="11"/>
  <c r="E16" i="11"/>
  <c r="G16" i="11"/>
  <c r="I16" i="11"/>
  <c r="K16" i="11"/>
  <c r="M16" i="11"/>
  <c r="C17" i="11"/>
  <c r="E17" i="11"/>
  <c r="G17" i="11"/>
  <c r="I17" i="11"/>
  <c r="K17" i="11"/>
  <c r="M17" i="11"/>
  <c r="C18" i="11"/>
  <c r="E18" i="11"/>
  <c r="G18" i="11"/>
  <c r="I18" i="11"/>
  <c r="K18" i="11"/>
  <c r="M18" i="11"/>
  <c r="C19" i="11"/>
  <c r="E19" i="11"/>
  <c r="G19" i="11"/>
  <c r="I19" i="11"/>
  <c r="K19" i="11"/>
  <c r="M19" i="11"/>
  <c r="C20" i="11"/>
  <c r="E20" i="11"/>
  <c r="G20" i="11"/>
  <c r="I20" i="11"/>
  <c r="K20" i="11"/>
  <c r="M20" i="11"/>
  <c r="C21" i="11"/>
  <c r="E21" i="11"/>
  <c r="G21" i="11"/>
  <c r="I21" i="11"/>
  <c r="K21" i="11"/>
  <c r="M21" i="11"/>
  <c r="C22" i="11"/>
  <c r="E22" i="11"/>
  <c r="G22" i="11"/>
  <c r="I22" i="11"/>
  <c r="K22" i="11"/>
  <c r="M22" i="11"/>
  <c r="C23" i="11"/>
  <c r="E23" i="11"/>
  <c r="G23" i="11"/>
  <c r="I23" i="11"/>
  <c r="K23" i="11"/>
  <c r="M23" i="11"/>
  <c r="C24" i="11"/>
  <c r="E24" i="11"/>
  <c r="G24" i="11"/>
  <c r="I24" i="11"/>
  <c r="K24" i="11"/>
  <c r="M24" i="11"/>
  <c r="C25" i="11"/>
  <c r="E25" i="11"/>
  <c r="G25" i="11"/>
  <c r="I25" i="11"/>
  <c r="K25" i="11"/>
  <c r="M25" i="11"/>
  <c r="C26" i="11"/>
  <c r="E26" i="11"/>
  <c r="G26" i="11"/>
  <c r="I26" i="11"/>
  <c r="K26" i="11"/>
  <c r="M26" i="11"/>
  <c r="C27" i="11"/>
  <c r="E27" i="11"/>
  <c r="G27" i="11"/>
  <c r="I27" i="11"/>
  <c r="K27" i="11"/>
  <c r="M27" i="11"/>
  <c r="O8" i="11" l="1"/>
  <c r="Q8" i="11" s="1"/>
  <c r="O17" i="11"/>
  <c r="Q17" i="11" s="1"/>
  <c r="O16" i="11"/>
  <c r="Q16" i="11" s="1"/>
  <c r="O14" i="11"/>
  <c r="Q14" i="11" s="1"/>
  <c r="O13" i="11"/>
  <c r="Q13" i="11" s="1"/>
  <c r="O11" i="11"/>
  <c r="Q11" i="11" s="1"/>
  <c r="O9" i="11"/>
  <c r="Q9" i="11" s="1"/>
  <c r="O27" i="11"/>
  <c r="Q27" i="11" s="1"/>
  <c r="O25" i="11"/>
  <c r="Q25" i="11" s="1"/>
  <c r="O20" i="11"/>
  <c r="Q20" i="11" s="1"/>
  <c r="O12" i="11"/>
  <c r="Q12" i="11" s="1"/>
  <c r="O10" i="11"/>
  <c r="Q10" i="11" s="1"/>
  <c r="O23" i="11"/>
  <c r="Q23" i="11" s="1"/>
  <c r="O15" i="11"/>
  <c r="Q15" i="11" s="1"/>
  <c r="O21" i="11"/>
  <c r="Q21" i="11" s="1"/>
  <c r="O26" i="11"/>
  <c r="Q26" i="11" s="1"/>
  <c r="O24" i="11"/>
  <c r="Q24" i="11" s="1"/>
  <c r="O19" i="11"/>
  <c r="Q19" i="11" s="1"/>
  <c r="O22" i="11"/>
  <c r="Q22" i="11" s="1"/>
  <c r="O18" i="11"/>
  <c r="Q18" i="11" s="1"/>
  <c r="H9" i="23" l="1"/>
  <c r="H29" i="23" s="1"/>
  <c r="J1323" i="23"/>
  <c r="J1322" i="23"/>
  <c r="J1321" i="23"/>
  <c r="J1320" i="23"/>
  <c r="J1319" i="23"/>
  <c r="J1318" i="23"/>
  <c r="J1317" i="23"/>
  <c r="J1316" i="23"/>
  <c r="J1315" i="23"/>
  <c r="J1314" i="23"/>
  <c r="J1313" i="23"/>
  <c r="J1312" i="23"/>
  <c r="J1311" i="23"/>
  <c r="J1310" i="23"/>
  <c r="J1309" i="23"/>
  <c r="J1308" i="23"/>
  <c r="J1307" i="23"/>
  <c r="J1306" i="23"/>
  <c r="J1305" i="23"/>
  <c r="J1304" i="23"/>
  <c r="J1288" i="23"/>
  <c r="J1287" i="23"/>
  <c r="J1286" i="23"/>
  <c r="J1285" i="23"/>
  <c r="J1284" i="23"/>
  <c r="J1283" i="23"/>
  <c r="J1282" i="23"/>
  <c r="J1281" i="23"/>
  <c r="J1280" i="23"/>
  <c r="J1279" i="23"/>
  <c r="J1278" i="23"/>
  <c r="J1277" i="23"/>
  <c r="J1276" i="23"/>
  <c r="J1275" i="23"/>
  <c r="J1274" i="23"/>
  <c r="J1273" i="23"/>
  <c r="J1272" i="23"/>
  <c r="J1271" i="23"/>
  <c r="J1270" i="23"/>
  <c r="J1269" i="23"/>
  <c r="J1253" i="23"/>
  <c r="J1252" i="23"/>
  <c r="J1251" i="23"/>
  <c r="J1250" i="23"/>
  <c r="J1249" i="23"/>
  <c r="J1248" i="23"/>
  <c r="J1247" i="23"/>
  <c r="J1246" i="23"/>
  <c r="J1245" i="23"/>
  <c r="J1244" i="23"/>
  <c r="J1243" i="23"/>
  <c r="J1242" i="23"/>
  <c r="J1241" i="23"/>
  <c r="J1240" i="23"/>
  <c r="J1239" i="23"/>
  <c r="J1238" i="23"/>
  <c r="J1237" i="23"/>
  <c r="J1236" i="23"/>
  <c r="J1235" i="23"/>
  <c r="J1234" i="23"/>
  <c r="J1218" i="23"/>
  <c r="J1217" i="23"/>
  <c r="J1216" i="23"/>
  <c r="J1215" i="23"/>
  <c r="J1214" i="23"/>
  <c r="J1213" i="23"/>
  <c r="J1212" i="23"/>
  <c r="J1211" i="23"/>
  <c r="J1210" i="23"/>
  <c r="J1209" i="23"/>
  <c r="J1208" i="23"/>
  <c r="J1207" i="23"/>
  <c r="J1206" i="23"/>
  <c r="J1205" i="23"/>
  <c r="J1204" i="23"/>
  <c r="J1203" i="23"/>
  <c r="J1202" i="23"/>
  <c r="J1201" i="23"/>
  <c r="J1200" i="23"/>
  <c r="J1199" i="23"/>
  <c r="J1183" i="23"/>
  <c r="J1182" i="23"/>
  <c r="J1181" i="23"/>
  <c r="J1180" i="23"/>
  <c r="J1179" i="23"/>
  <c r="J1178" i="23"/>
  <c r="J1177" i="23"/>
  <c r="J1176" i="23"/>
  <c r="J1175" i="23"/>
  <c r="J1174" i="23"/>
  <c r="J1173" i="23"/>
  <c r="J1172" i="23"/>
  <c r="J1171" i="23"/>
  <c r="J1170" i="23"/>
  <c r="J1169" i="23"/>
  <c r="J1168" i="23"/>
  <c r="J1167" i="23"/>
  <c r="J1166" i="23"/>
  <c r="J1165" i="23"/>
  <c r="J1164" i="23"/>
  <c r="J1148" i="23"/>
  <c r="J1147" i="23"/>
  <c r="J1146" i="23"/>
  <c r="J1145" i="23"/>
  <c r="J1144" i="23"/>
  <c r="J1143" i="23"/>
  <c r="J1142" i="23"/>
  <c r="J1141" i="23"/>
  <c r="J1140" i="23"/>
  <c r="J1139" i="23"/>
  <c r="J1138" i="23"/>
  <c r="J1137" i="23"/>
  <c r="J1136" i="23"/>
  <c r="J1135" i="23"/>
  <c r="J1134" i="23"/>
  <c r="J1133" i="23"/>
  <c r="J1132" i="23"/>
  <c r="J1131" i="23"/>
  <c r="J1130" i="23"/>
  <c r="J1129" i="23"/>
  <c r="J1113" i="23"/>
  <c r="J1112" i="23"/>
  <c r="J1111" i="23"/>
  <c r="J1110" i="23"/>
  <c r="J1109" i="23"/>
  <c r="J1108" i="23"/>
  <c r="J1107" i="23"/>
  <c r="J1106" i="23"/>
  <c r="J1105" i="23"/>
  <c r="J1104" i="23"/>
  <c r="J1103" i="23"/>
  <c r="J1102" i="23"/>
  <c r="J1101" i="23"/>
  <c r="J1100" i="23"/>
  <c r="J1099" i="23"/>
  <c r="J1098" i="23"/>
  <c r="J1097" i="23"/>
  <c r="J1096" i="23"/>
  <c r="J1095" i="23"/>
  <c r="J1094" i="23"/>
  <c r="J1078" i="23"/>
  <c r="J1077" i="23"/>
  <c r="J1076" i="23"/>
  <c r="J1075" i="23"/>
  <c r="J1074" i="23"/>
  <c r="J1073" i="23"/>
  <c r="J1072" i="23"/>
  <c r="J1071" i="23"/>
  <c r="J1070" i="23"/>
  <c r="J1069" i="23"/>
  <c r="J1068" i="23"/>
  <c r="J1067" i="23"/>
  <c r="J1066" i="23"/>
  <c r="J1065" i="23"/>
  <c r="J1064" i="23"/>
  <c r="J1063" i="23"/>
  <c r="J1062" i="23"/>
  <c r="J1061" i="23"/>
  <c r="J1060" i="23"/>
  <c r="J1059" i="23"/>
  <c r="J1043" i="23"/>
  <c r="J1042" i="23"/>
  <c r="J1041" i="23"/>
  <c r="J1040" i="23"/>
  <c r="J1039" i="23"/>
  <c r="J1038" i="23"/>
  <c r="J1037" i="23"/>
  <c r="J1036" i="23"/>
  <c r="J1035" i="23"/>
  <c r="J1034" i="23"/>
  <c r="J1033" i="23"/>
  <c r="J1032" i="23"/>
  <c r="J1031" i="23"/>
  <c r="J1030" i="23"/>
  <c r="J1029" i="23"/>
  <c r="J1028" i="23"/>
  <c r="J1027" i="23"/>
  <c r="J1026" i="23"/>
  <c r="J1025" i="23"/>
  <c r="J1024" i="23"/>
  <c r="J1008" i="23"/>
  <c r="J1007" i="23"/>
  <c r="J1006" i="23"/>
  <c r="J1005" i="23"/>
  <c r="J1004" i="23"/>
  <c r="J1003" i="23"/>
  <c r="J1002" i="23"/>
  <c r="J1001" i="23"/>
  <c r="J1000" i="23"/>
  <c r="J999" i="23"/>
  <c r="J998" i="23"/>
  <c r="J997" i="23"/>
  <c r="J996" i="23"/>
  <c r="J995" i="23"/>
  <c r="J994" i="23"/>
  <c r="J993" i="23"/>
  <c r="J992" i="23"/>
  <c r="J991" i="23"/>
  <c r="J990" i="23"/>
  <c r="J989" i="23"/>
  <c r="J973" i="23"/>
  <c r="J972" i="23"/>
  <c r="J971" i="23"/>
  <c r="J970" i="23"/>
  <c r="J969" i="23"/>
  <c r="J968" i="23"/>
  <c r="J967" i="23"/>
  <c r="J966" i="23"/>
  <c r="J965" i="23"/>
  <c r="J964" i="23"/>
  <c r="J963" i="23"/>
  <c r="J962" i="23"/>
  <c r="J961" i="23"/>
  <c r="J960" i="23"/>
  <c r="J959" i="23"/>
  <c r="J958" i="23"/>
  <c r="J957" i="23"/>
  <c r="J956" i="23"/>
  <c r="J955" i="23"/>
  <c r="J954" i="23"/>
  <c r="J938" i="23"/>
  <c r="J937" i="23"/>
  <c r="J936" i="23"/>
  <c r="J935" i="23"/>
  <c r="J934" i="23"/>
  <c r="J933" i="23"/>
  <c r="J932" i="23"/>
  <c r="J931" i="23"/>
  <c r="J930" i="23"/>
  <c r="J929" i="23"/>
  <c r="J928" i="23"/>
  <c r="J927" i="23"/>
  <c r="J926" i="23"/>
  <c r="J925" i="23"/>
  <c r="J924" i="23"/>
  <c r="J923" i="23"/>
  <c r="J922" i="23"/>
  <c r="J921" i="23"/>
  <c r="J920" i="23"/>
  <c r="J919" i="23"/>
  <c r="J903" i="23"/>
  <c r="J902" i="23"/>
  <c r="J901" i="23"/>
  <c r="J900" i="23"/>
  <c r="J899" i="23"/>
  <c r="J898" i="23"/>
  <c r="J897" i="23"/>
  <c r="J896" i="23"/>
  <c r="J895" i="23"/>
  <c r="J894" i="23"/>
  <c r="J893" i="23"/>
  <c r="J892" i="23"/>
  <c r="J891" i="23"/>
  <c r="J890" i="23"/>
  <c r="J889" i="23"/>
  <c r="J888" i="23"/>
  <c r="J887" i="23"/>
  <c r="J886" i="23"/>
  <c r="J885" i="23"/>
  <c r="J884" i="23"/>
  <c r="J868" i="23"/>
  <c r="J867" i="23"/>
  <c r="J866" i="23"/>
  <c r="J865" i="23"/>
  <c r="J864" i="23"/>
  <c r="J863" i="23"/>
  <c r="J862" i="23"/>
  <c r="J861" i="23"/>
  <c r="J860" i="23"/>
  <c r="J859" i="23"/>
  <c r="J858" i="23"/>
  <c r="J857" i="23"/>
  <c r="J856" i="23"/>
  <c r="J855" i="23"/>
  <c r="J854" i="23"/>
  <c r="J853" i="23"/>
  <c r="J852" i="23"/>
  <c r="J851" i="23"/>
  <c r="J850" i="23"/>
  <c r="J849" i="23"/>
  <c r="J833" i="23"/>
  <c r="J832" i="23"/>
  <c r="J831" i="23"/>
  <c r="J830" i="23"/>
  <c r="J829" i="23"/>
  <c r="J828" i="23"/>
  <c r="J827" i="23"/>
  <c r="J826" i="23"/>
  <c r="J825" i="23"/>
  <c r="J824" i="23"/>
  <c r="J823" i="23"/>
  <c r="J822" i="23"/>
  <c r="J821" i="23"/>
  <c r="J820" i="23"/>
  <c r="J819" i="23"/>
  <c r="J818" i="23"/>
  <c r="J817" i="23"/>
  <c r="J816" i="23"/>
  <c r="J815" i="23"/>
  <c r="J814" i="23"/>
  <c r="J798" i="23"/>
  <c r="J797" i="23"/>
  <c r="J796" i="23"/>
  <c r="J795" i="23"/>
  <c r="J794" i="23"/>
  <c r="J793" i="23"/>
  <c r="J792" i="23"/>
  <c r="J791" i="23"/>
  <c r="J790" i="23"/>
  <c r="J789" i="23"/>
  <c r="J788" i="23"/>
  <c r="J787" i="23"/>
  <c r="J786" i="23"/>
  <c r="J785" i="23"/>
  <c r="J784" i="23"/>
  <c r="J783" i="23"/>
  <c r="J782" i="23"/>
  <c r="J781" i="23"/>
  <c r="J780" i="23"/>
  <c r="J779" i="23"/>
  <c r="J763" i="23"/>
  <c r="J762" i="23"/>
  <c r="J761" i="23"/>
  <c r="J760" i="23"/>
  <c r="J759" i="23"/>
  <c r="J758" i="23"/>
  <c r="J757" i="23"/>
  <c r="J756" i="23"/>
  <c r="J755" i="23"/>
  <c r="J754" i="23"/>
  <c r="J753" i="23"/>
  <c r="J752" i="23"/>
  <c r="J751" i="23"/>
  <c r="J750" i="23"/>
  <c r="J749" i="23"/>
  <c r="J748" i="23"/>
  <c r="J747" i="23"/>
  <c r="J746" i="23"/>
  <c r="J745" i="23"/>
  <c r="J744" i="23"/>
  <c r="J728" i="23"/>
  <c r="J727" i="23"/>
  <c r="J726" i="23"/>
  <c r="J725" i="23"/>
  <c r="J724" i="23"/>
  <c r="J723" i="23"/>
  <c r="J722" i="23"/>
  <c r="J721" i="23"/>
  <c r="J720" i="23"/>
  <c r="J719" i="23"/>
  <c r="J718" i="23"/>
  <c r="J717" i="23"/>
  <c r="J716" i="23"/>
  <c r="J715" i="23"/>
  <c r="J714" i="23"/>
  <c r="J713" i="23"/>
  <c r="J712" i="23"/>
  <c r="J711" i="23"/>
  <c r="J710" i="23"/>
  <c r="J709" i="23"/>
  <c r="J693" i="23"/>
  <c r="J692" i="23"/>
  <c r="J691" i="23"/>
  <c r="J690" i="23"/>
  <c r="J689" i="23"/>
  <c r="J688" i="23"/>
  <c r="J687" i="23"/>
  <c r="J686" i="23"/>
  <c r="J685" i="23"/>
  <c r="J684" i="23"/>
  <c r="J683" i="23"/>
  <c r="J682" i="23"/>
  <c r="J681" i="23"/>
  <c r="J680" i="23"/>
  <c r="J679" i="23"/>
  <c r="J678" i="23"/>
  <c r="J677" i="23"/>
  <c r="J676" i="23"/>
  <c r="J675" i="23"/>
  <c r="J674" i="23"/>
  <c r="J658" i="23"/>
  <c r="J657" i="23"/>
  <c r="J656" i="23"/>
  <c r="J655" i="23"/>
  <c r="J654" i="23"/>
  <c r="J653" i="23"/>
  <c r="J652" i="23"/>
  <c r="J651" i="23"/>
  <c r="J650" i="23"/>
  <c r="J649" i="23"/>
  <c r="J648" i="23"/>
  <c r="J647" i="23"/>
  <c r="J646" i="23"/>
  <c r="J645" i="23"/>
  <c r="J644" i="23"/>
  <c r="J643" i="23"/>
  <c r="J642" i="23"/>
  <c r="J641" i="23"/>
  <c r="J640" i="23"/>
  <c r="J639" i="23"/>
  <c r="J623" i="23"/>
  <c r="J622" i="23"/>
  <c r="J621" i="23"/>
  <c r="J620" i="23"/>
  <c r="J619" i="23"/>
  <c r="J618" i="23"/>
  <c r="J617" i="23"/>
  <c r="J616" i="23"/>
  <c r="J615" i="23"/>
  <c r="J614" i="23"/>
  <c r="J613" i="23"/>
  <c r="J612" i="23"/>
  <c r="J611" i="23"/>
  <c r="J610" i="23"/>
  <c r="J609" i="23"/>
  <c r="J608" i="23"/>
  <c r="J607" i="23"/>
  <c r="J606" i="23"/>
  <c r="J605" i="23"/>
  <c r="J604" i="23"/>
  <c r="J588" i="23"/>
  <c r="J587" i="23"/>
  <c r="J586" i="23"/>
  <c r="J585" i="23"/>
  <c r="J584" i="23"/>
  <c r="J583" i="23"/>
  <c r="J582" i="23"/>
  <c r="J581" i="23"/>
  <c r="J580" i="23"/>
  <c r="J579" i="23"/>
  <c r="J578" i="23"/>
  <c r="J577" i="23"/>
  <c r="J576" i="23"/>
  <c r="J575" i="23"/>
  <c r="J574" i="23"/>
  <c r="J573" i="23"/>
  <c r="J572" i="23"/>
  <c r="J571" i="23"/>
  <c r="J570" i="23"/>
  <c r="J569" i="23"/>
  <c r="J553" i="23"/>
  <c r="J552" i="23"/>
  <c r="J551" i="23"/>
  <c r="J550" i="23"/>
  <c r="J549" i="23"/>
  <c r="J548" i="23"/>
  <c r="J547" i="23"/>
  <c r="J546" i="23"/>
  <c r="J545" i="23"/>
  <c r="J544" i="23"/>
  <c r="J543" i="23"/>
  <c r="J542" i="23"/>
  <c r="J541" i="23"/>
  <c r="J540" i="23"/>
  <c r="J539" i="23"/>
  <c r="J538" i="23"/>
  <c r="J537" i="23"/>
  <c r="J536" i="23"/>
  <c r="J535" i="23"/>
  <c r="J534" i="23"/>
  <c r="J518" i="23"/>
  <c r="J517" i="23"/>
  <c r="J516" i="23"/>
  <c r="J515" i="23"/>
  <c r="J514" i="23"/>
  <c r="J513" i="23"/>
  <c r="J512" i="23"/>
  <c r="J511" i="23"/>
  <c r="J510" i="23"/>
  <c r="J509" i="23"/>
  <c r="J508" i="23"/>
  <c r="J507" i="23"/>
  <c r="J506" i="23"/>
  <c r="J505" i="23"/>
  <c r="J504" i="23"/>
  <c r="J503" i="23"/>
  <c r="J502" i="23"/>
  <c r="J501" i="23"/>
  <c r="J500" i="23"/>
  <c r="J499" i="23"/>
  <c r="J483" i="23"/>
  <c r="J482" i="23"/>
  <c r="J481" i="23"/>
  <c r="J480" i="23"/>
  <c r="J479" i="23"/>
  <c r="J478" i="23"/>
  <c r="J477" i="23"/>
  <c r="J476" i="23"/>
  <c r="J475" i="23"/>
  <c r="J474" i="23"/>
  <c r="J473" i="23"/>
  <c r="J472" i="23"/>
  <c r="J471" i="23"/>
  <c r="J470" i="23"/>
  <c r="J469" i="23"/>
  <c r="J468" i="23"/>
  <c r="J467" i="23"/>
  <c r="J466" i="23"/>
  <c r="J465" i="23"/>
  <c r="J464" i="23"/>
  <c r="J448" i="23"/>
  <c r="J447" i="23"/>
  <c r="J446" i="23"/>
  <c r="J445" i="23"/>
  <c r="J444" i="23"/>
  <c r="J443" i="23"/>
  <c r="J442" i="23"/>
  <c r="J441" i="23"/>
  <c r="J440" i="23"/>
  <c r="J439" i="23"/>
  <c r="J438" i="23"/>
  <c r="J437" i="23"/>
  <c r="J436" i="23"/>
  <c r="J435" i="23"/>
  <c r="J434" i="23"/>
  <c r="J433" i="23"/>
  <c r="J432" i="23"/>
  <c r="J431" i="23"/>
  <c r="J430" i="23"/>
  <c r="J429" i="23"/>
  <c r="J413" i="23"/>
  <c r="J412" i="23"/>
  <c r="J411" i="23"/>
  <c r="J410" i="23"/>
  <c r="J409" i="23"/>
  <c r="J408" i="23"/>
  <c r="J407" i="23"/>
  <c r="J406" i="23"/>
  <c r="J405" i="23"/>
  <c r="J404" i="23"/>
  <c r="J403" i="23"/>
  <c r="J402" i="23"/>
  <c r="J401" i="23"/>
  <c r="J400" i="23"/>
  <c r="J399" i="23"/>
  <c r="J398" i="23"/>
  <c r="J397" i="23"/>
  <c r="J396" i="23"/>
  <c r="J395" i="23"/>
  <c r="J394" i="23"/>
  <c r="J378" i="23"/>
  <c r="J377" i="23"/>
  <c r="J376" i="23"/>
  <c r="J375" i="23"/>
  <c r="J374" i="23"/>
  <c r="J373" i="23"/>
  <c r="J372" i="23"/>
  <c r="J371" i="23"/>
  <c r="J370" i="23"/>
  <c r="J369" i="23"/>
  <c r="J368" i="23"/>
  <c r="J367" i="23"/>
  <c r="J366" i="23"/>
  <c r="J365" i="23"/>
  <c r="J364" i="23"/>
  <c r="J363" i="23"/>
  <c r="J362" i="23"/>
  <c r="J361" i="23"/>
  <c r="J360" i="23"/>
  <c r="J359" i="23"/>
  <c r="J343" i="23"/>
  <c r="J342" i="23"/>
  <c r="J341" i="23"/>
  <c r="J340" i="23"/>
  <c r="J339" i="23"/>
  <c r="J338" i="23"/>
  <c r="J337" i="23"/>
  <c r="J336" i="23"/>
  <c r="J335" i="23"/>
  <c r="J334" i="23"/>
  <c r="J333" i="23"/>
  <c r="J332" i="23"/>
  <c r="J331" i="23"/>
  <c r="J330" i="23"/>
  <c r="J329" i="23"/>
  <c r="J328" i="23"/>
  <c r="J327" i="23"/>
  <c r="J326" i="23"/>
  <c r="J325" i="23"/>
  <c r="J324" i="23"/>
  <c r="J308" i="23"/>
  <c r="J307" i="23"/>
  <c r="J306" i="23"/>
  <c r="J305" i="23"/>
  <c r="J304" i="23"/>
  <c r="J303" i="23"/>
  <c r="J302" i="23"/>
  <c r="J301" i="23"/>
  <c r="J300" i="23"/>
  <c r="J299" i="23"/>
  <c r="J298" i="23"/>
  <c r="J297" i="23"/>
  <c r="J296" i="23"/>
  <c r="J295" i="23"/>
  <c r="J294" i="23"/>
  <c r="J293" i="23"/>
  <c r="J292" i="23"/>
  <c r="J291" i="23"/>
  <c r="J290" i="23"/>
  <c r="J289" i="23"/>
  <c r="J273" i="23"/>
  <c r="J272" i="23"/>
  <c r="J271" i="23"/>
  <c r="J270" i="23"/>
  <c r="J269" i="23"/>
  <c r="J268" i="23"/>
  <c r="J267" i="23"/>
  <c r="J266" i="23"/>
  <c r="J265" i="23"/>
  <c r="J264" i="23"/>
  <c r="J263" i="23"/>
  <c r="J262" i="23"/>
  <c r="J261" i="23"/>
  <c r="J260" i="23"/>
  <c r="J259" i="23"/>
  <c r="J258" i="23"/>
  <c r="J257" i="23"/>
  <c r="J256" i="23"/>
  <c r="J255" i="23"/>
  <c r="J254" i="23"/>
  <c r="J238" i="23"/>
  <c r="J237" i="23"/>
  <c r="J236" i="23"/>
  <c r="J235" i="23"/>
  <c r="J234" i="23"/>
  <c r="J233" i="23"/>
  <c r="J232" i="23"/>
  <c r="J231" i="23"/>
  <c r="J230" i="23"/>
  <c r="J229" i="23"/>
  <c r="J228" i="23"/>
  <c r="J227" i="23"/>
  <c r="J226" i="23"/>
  <c r="J225" i="23"/>
  <c r="J224" i="23"/>
  <c r="J223" i="23"/>
  <c r="J222" i="23"/>
  <c r="J221" i="23"/>
  <c r="J220" i="23"/>
  <c r="J219" i="23"/>
  <c r="J203" i="23"/>
  <c r="J202" i="23"/>
  <c r="J201" i="23"/>
  <c r="J200" i="23"/>
  <c r="J199" i="23"/>
  <c r="J198" i="23"/>
  <c r="J197" i="23"/>
  <c r="J196" i="23"/>
  <c r="J195" i="23"/>
  <c r="J194" i="23"/>
  <c r="J193" i="23"/>
  <c r="J192" i="23"/>
  <c r="J191" i="23"/>
  <c r="J190" i="23"/>
  <c r="J189" i="23"/>
  <c r="J188" i="23"/>
  <c r="J187" i="23"/>
  <c r="J186" i="23"/>
  <c r="J185" i="23"/>
  <c r="J184" i="23"/>
  <c r="J168" i="23"/>
  <c r="J167" i="23"/>
  <c r="J166" i="23"/>
  <c r="J165" i="23"/>
  <c r="J164" i="23"/>
  <c r="J163" i="23"/>
  <c r="J162" i="23"/>
  <c r="J161" i="23"/>
  <c r="J160" i="23"/>
  <c r="J159" i="23"/>
  <c r="J158" i="23"/>
  <c r="J157" i="23"/>
  <c r="J156" i="23"/>
  <c r="J155" i="23"/>
  <c r="J154" i="23"/>
  <c r="J153" i="23"/>
  <c r="J152" i="23"/>
  <c r="J151" i="23"/>
  <c r="J150" i="23"/>
  <c r="J149" i="23"/>
  <c r="J133" i="23"/>
  <c r="J132" i="23"/>
  <c r="J131" i="23"/>
  <c r="J130" i="23"/>
  <c r="J129" i="23"/>
  <c r="J128" i="23"/>
  <c r="J127" i="23"/>
  <c r="J126" i="23"/>
  <c r="J125" i="23"/>
  <c r="J124" i="23"/>
  <c r="J123" i="23"/>
  <c r="J122" i="23"/>
  <c r="J121" i="23"/>
  <c r="J120" i="23"/>
  <c r="J119" i="23"/>
  <c r="J118" i="23"/>
  <c r="J117" i="23"/>
  <c r="J116" i="23"/>
  <c r="J115" i="23"/>
  <c r="J114" i="23"/>
  <c r="J98" i="23"/>
  <c r="J97" i="23"/>
  <c r="J96" i="23"/>
  <c r="J95" i="23"/>
  <c r="J94" i="23"/>
  <c r="J93" i="23"/>
  <c r="J92" i="23"/>
  <c r="J91" i="23"/>
  <c r="J90" i="23"/>
  <c r="J89" i="23"/>
  <c r="J88" i="23"/>
  <c r="J87" i="23"/>
  <c r="J86" i="23"/>
  <c r="J85" i="23"/>
  <c r="J84" i="23"/>
  <c r="J83" i="23"/>
  <c r="J82" i="23"/>
  <c r="J81" i="23"/>
  <c r="J80" i="23"/>
  <c r="J79" i="23"/>
  <c r="J63" i="23"/>
  <c r="J62" i="23"/>
  <c r="J61" i="23"/>
  <c r="J60" i="23"/>
  <c r="J59" i="23"/>
  <c r="J58" i="23"/>
  <c r="J57" i="23"/>
  <c r="J56" i="23"/>
  <c r="J55" i="23"/>
  <c r="J54" i="23"/>
  <c r="J53" i="23"/>
  <c r="J52" i="23"/>
  <c r="J51" i="23"/>
  <c r="J50" i="23"/>
  <c r="J49" i="23"/>
  <c r="J48" i="23"/>
  <c r="J47" i="23"/>
  <c r="J46" i="23"/>
  <c r="J45" i="23"/>
  <c r="J44" i="23"/>
  <c r="J28" i="23"/>
  <c r="J27" i="23"/>
  <c r="J26" i="23"/>
  <c r="J25" i="23"/>
  <c r="J24" i="23"/>
  <c r="J23" i="23"/>
  <c r="J22" i="23"/>
  <c r="J21" i="23"/>
  <c r="J20" i="23"/>
  <c r="J19" i="23"/>
  <c r="J18" i="23"/>
  <c r="J17" i="23"/>
  <c r="J16" i="23"/>
  <c r="J15" i="23"/>
  <c r="J14" i="23"/>
  <c r="J13" i="23"/>
  <c r="J12" i="23"/>
  <c r="J11" i="23"/>
  <c r="J10" i="23"/>
  <c r="J9" i="23"/>
  <c r="K29" i="23" l="1"/>
  <c r="D819" i="13"/>
  <c r="C819" i="13"/>
  <c r="D818" i="13"/>
  <c r="C818" i="13"/>
  <c r="D817" i="13"/>
  <c r="C817" i="13"/>
  <c r="D816" i="13"/>
  <c r="C816" i="13"/>
  <c r="D815" i="13"/>
  <c r="C815" i="13"/>
  <c r="D814" i="13"/>
  <c r="C814" i="13"/>
  <c r="D813" i="13"/>
  <c r="C813" i="13"/>
  <c r="D812" i="13"/>
  <c r="C812" i="13"/>
  <c r="D811" i="13"/>
  <c r="C811" i="13"/>
  <c r="D810" i="13"/>
  <c r="C810" i="13"/>
  <c r="D809" i="13"/>
  <c r="C809" i="13"/>
  <c r="D808" i="13"/>
  <c r="C808" i="13"/>
  <c r="D807" i="13"/>
  <c r="C807" i="13"/>
  <c r="D806" i="13"/>
  <c r="C806" i="13"/>
  <c r="D805" i="13"/>
  <c r="C805" i="13"/>
  <c r="D804" i="13"/>
  <c r="C804" i="13"/>
  <c r="D803" i="13"/>
  <c r="C803" i="13"/>
  <c r="D802" i="13"/>
  <c r="C802" i="13"/>
  <c r="D801" i="13"/>
  <c r="C801" i="13"/>
  <c r="D800" i="13"/>
  <c r="C800" i="13"/>
  <c r="D786" i="13"/>
  <c r="C786" i="13"/>
  <c r="D785" i="13"/>
  <c r="C785" i="13"/>
  <c r="D784" i="13"/>
  <c r="C784" i="13"/>
  <c r="D783" i="13"/>
  <c r="C783" i="13"/>
  <c r="D782" i="13"/>
  <c r="C782" i="13"/>
  <c r="D781" i="13"/>
  <c r="C781" i="13"/>
  <c r="D780" i="13"/>
  <c r="C780" i="13"/>
  <c r="D779" i="13"/>
  <c r="C779" i="13"/>
  <c r="D778" i="13"/>
  <c r="C778" i="13"/>
  <c r="D777" i="13"/>
  <c r="C777" i="13"/>
  <c r="D776" i="13"/>
  <c r="C776" i="13"/>
  <c r="D775" i="13"/>
  <c r="C775" i="13"/>
  <c r="D774" i="13"/>
  <c r="C774" i="13"/>
  <c r="D773" i="13"/>
  <c r="C773" i="13"/>
  <c r="D772" i="13"/>
  <c r="C772" i="13"/>
  <c r="D771" i="13"/>
  <c r="C771" i="13"/>
  <c r="D770" i="13"/>
  <c r="C770" i="13"/>
  <c r="D769" i="13"/>
  <c r="C769" i="13"/>
  <c r="D768" i="13"/>
  <c r="C768" i="13"/>
  <c r="D767" i="13"/>
  <c r="C767" i="13"/>
  <c r="D753" i="13"/>
  <c r="C753" i="13"/>
  <c r="D752" i="13"/>
  <c r="C752" i="13"/>
  <c r="D751" i="13"/>
  <c r="C751" i="13"/>
  <c r="D750" i="13"/>
  <c r="C750" i="13"/>
  <c r="D749" i="13"/>
  <c r="C749" i="13"/>
  <c r="D748" i="13"/>
  <c r="C748" i="13"/>
  <c r="D747" i="13"/>
  <c r="C747" i="13"/>
  <c r="D746" i="13"/>
  <c r="C746" i="13"/>
  <c r="D745" i="13"/>
  <c r="C745" i="13"/>
  <c r="D744" i="13"/>
  <c r="C744" i="13"/>
  <c r="D743" i="13"/>
  <c r="C743" i="13"/>
  <c r="D742" i="13"/>
  <c r="C742" i="13"/>
  <c r="D741" i="13"/>
  <c r="C741" i="13"/>
  <c r="D740" i="13"/>
  <c r="C740" i="13"/>
  <c r="D739" i="13"/>
  <c r="C739" i="13"/>
  <c r="D738" i="13"/>
  <c r="C738" i="13"/>
  <c r="D737" i="13"/>
  <c r="C737" i="13"/>
  <c r="D736" i="13"/>
  <c r="C736" i="13"/>
  <c r="D735" i="13"/>
  <c r="C735" i="13"/>
  <c r="D734" i="13"/>
  <c r="C734" i="13"/>
  <c r="D720" i="13"/>
  <c r="C720" i="13"/>
  <c r="D719" i="13"/>
  <c r="C719" i="13"/>
  <c r="D718" i="13"/>
  <c r="C718" i="13"/>
  <c r="D717" i="13"/>
  <c r="C717" i="13"/>
  <c r="D716" i="13"/>
  <c r="C716" i="13"/>
  <c r="D715" i="13"/>
  <c r="C715" i="13"/>
  <c r="D714" i="13"/>
  <c r="C714" i="13"/>
  <c r="D713" i="13"/>
  <c r="C713" i="13"/>
  <c r="D712" i="13"/>
  <c r="C712" i="13"/>
  <c r="D711" i="13"/>
  <c r="C711" i="13"/>
  <c r="D710" i="13"/>
  <c r="C710" i="13"/>
  <c r="D709" i="13"/>
  <c r="C709" i="13"/>
  <c r="D708" i="13"/>
  <c r="C708" i="13"/>
  <c r="D707" i="13"/>
  <c r="C707" i="13"/>
  <c r="D706" i="13"/>
  <c r="C706" i="13"/>
  <c r="D705" i="13"/>
  <c r="C705" i="13"/>
  <c r="D704" i="13"/>
  <c r="C704" i="13"/>
  <c r="D703" i="13"/>
  <c r="C703" i="13"/>
  <c r="D702" i="13"/>
  <c r="C702" i="13"/>
  <c r="D701" i="13"/>
  <c r="C701" i="13"/>
  <c r="D687" i="13"/>
  <c r="C687" i="13"/>
  <c r="D686" i="13"/>
  <c r="C686" i="13"/>
  <c r="D685" i="13"/>
  <c r="C685" i="13"/>
  <c r="D684" i="13"/>
  <c r="C684" i="13"/>
  <c r="D683" i="13"/>
  <c r="C683" i="13"/>
  <c r="D682" i="13"/>
  <c r="C682" i="13"/>
  <c r="D681" i="13"/>
  <c r="C681" i="13"/>
  <c r="D680" i="13"/>
  <c r="C680" i="13"/>
  <c r="D679" i="13"/>
  <c r="C679" i="13"/>
  <c r="D678" i="13"/>
  <c r="C678" i="13"/>
  <c r="D677" i="13"/>
  <c r="C677" i="13"/>
  <c r="D676" i="13"/>
  <c r="C676" i="13"/>
  <c r="D675" i="13"/>
  <c r="C675" i="13"/>
  <c r="D674" i="13"/>
  <c r="C674" i="13"/>
  <c r="D673" i="13"/>
  <c r="C673" i="13"/>
  <c r="D672" i="13"/>
  <c r="C672" i="13"/>
  <c r="D671" i="13"/>
  <c r="C671" i="13"/>
  <c r="D670" i="13"/>
  <c r="C670" i="13"/>
  <c r="D669" i="13"/>
  <c r="C669" i="13"/>
  <c r="D668" i="13"/>
  <c r="C668" i="13"/>
  <c r="D654" i="13"/>
  <c r="C654" i="13"/>
  <c r="D653" i="13"/>
  <c r="C653" i="13"/>
  <c r="D652" i="13"/>
  <c r="C652" i="13"/>
  <c r="D651" i="13"/>
  <c r="C651" i="13"/>
  <c r="D650" i="13"/>
  <c r="C650" i="13"/>
  <c r="D649" i="13"/>
  <c r="C649" i="13"/>
  <c r="D648" i="13"/>
  <c r="C648" i="13"/>
  <c r="D647" i="13"/>
  <c r="C647" i="13"/>
  <c r="D646" i="13"/>
  <c r="C646" i="13"/>
  <c r="D645" i="13"/>
  <c r="C645" i="13"/>
  <c r="D644" i="13"/>
  <c r="C644" i="13"/>
  <c r="D643" i="13"/>
  <c r="C643" i="13"/>
  <c r="D642" i="13"/>
  <c r="C642" i="13"/>
  <c r="D641" i="13"/>
  <c r="C641" i="13"/>
  <c r="D640" i="13"/>
  <c r="C640" i="13"/>
  <c r="D639" i="13"/>
  <c r="C639" i="13"/>
  <c r="D638" i="13"/>
  <c r="C638" i="13"/>
  <c r="D637" i="13"/>
  <c r="C637" i="13"/>
  <c r="D636" i="13"/>
  <c r="C636" i="13"/>
  <c r="D635" i="13"/>
  <c r="C635" i="13"/>
  <c r="D621" i="13"/>
  <c r="C621" i="13"/>
  <c r="D620" i="13"/>
  <c r="C620" i="13"/>
  <c r="D619" i="13"/>
  <c r="C619" i="13"/>
  <c r="D618" i="13"/>
  <c r="C618" i="13"/>
  <c r="D617" i="13"/>
  <c r="C617" i="13"/>
  <c r="D616" i="13"/>
  <c r="C616" i="13"/>
  <c r="D615" i="13"/>
  <c r="C615" i="13"/>
  <c r="D614" i="13"/>
  <c r="C614" i="13"/>
  <c r="D613" i="13"/>
  <c r="C613" i="13"/>
  <c r="D612" i="13"/>
  <c r="C612" i="13"/>
  <c r="D611" i="13"/>
  <c r="C611" i="13"/>
  <c r="D610" i="13"/>
  <c r="C610" i="13"/>
  <c r="D609" i="13"/>
  <c r="C609" i="13"/>
  <c r="D608" i="13"/>
  <c r="C608" i="13"/>
  <c r="D607" i="13"/>
  <c r="C607" i="13"/>
  <c r="D606" i="13"/>
  <c r="C606" i="13"/>
  <c r="D605" i="13"/>
  <c r="C605" i="13"/>
  <c r="D604" i="13"/>
  <c r="C604" i="13"/>
  <c r="D603" i="13"/>
  <c r="C603" i="13"/>
  <c r="D602" i="13"/>
  <c r="C602" i="13"/>
  <c r="D588" i="13"/>
  <c r="C588" i="13"/>
  <c r="D587" i="13"/>
  <c r="C587" i="13"/>
  <c r="D586" i="13"/>
  <c r="C586" i="13"/>
  <c r="D585" i="13"/>
  <c r="C585" i="13"/>
  <c r="D584" i="13"/>
  <c r="C584" i="13"/>
  <c r="D583" i="13"/>
  <c r="C583" i="13"/>
  <c r="D582" i="13"/>
  <c r="C582" i="13"/>
  <c r="D581" i="13"/>
  <c r="C581" i="13"/>
  <c r="D580" i="13"/>
  <c r="C580" i="13"/>
  <c r="D579" i="13"/>
  <c r="C579" i="13"/>
  <c r="D578" i="13"/>
  <c r="C578" i="13"/>
  <c r="D577" i="13"/>
  <c r="C577" i="13"/>
  <c r="D576" i="13"/>
  <c r="C576" i="13"/>
  <c r="D575" i="13"/>
  <c r="C575" i="13"/>
  <c r="D574" i="13"/>
  <c r="C574" i="13"/>
  <c r="D573" i="13"/>
  <c r="C573" i="13"/>
  <c r="D572" i="13"/>
  <c r="C572" i="13"/>
  <c r="D571" i="13"/>
  <c r="C571" i="13"/>
  <c r="D570" i="13"/>
  <c r="C570" i="13"/>
  <c r="D569" i="13"/>
  <c r="C569" i="13"/>
  <c r="D555" i="13"/>
  <c r="C555" i="13"/>
  <c r="D554" i="13"/>
  <c r="C554" i="13"/>
  <c r="D553" i="13"/>
  <c r="C553" i="13"/>
  <c r="D552" i="13"/>
  <c r="C552" i="13"/>
  <c r="D551" i="13"/>
  <c r="C551" i="13"/>
  <c r="D550" i="13"/>
  <c r="C550" i="13"/>
  <c r="D549" i="13"/>
  <c r="C549" i="13"/>
  <c r="D548" i="13"/>
  <c r="C548" i="13"/>
  <c r="D547" i="13"/>
  <c r="C547" i="13"/>
  <c r="D546" i="13"/>
  <c r="C546" i="13"/>
  <c r="D545" i="13"/>
  <c r="C545" i="13"/>
  <c r="D544" i="13"/>
  <c r="C544" i="13"/>
  <c r="D543" i="13"/>
  <c r="C543" i="13"/>
  <c r="D542" i="13"/>
  <c r="C542" i="13"/>
  <c r="D541" i="13"/>
  <c r="C541" i="13"/>
  <c r="D540" i="13"/>
  <c r="C540" i="13"/>
  <c r="D539" i="13"/>
  <c r="C539" i="13"/>
  <c r="D538" i="13"/>
  <c r="C538" i="13"/>
  <c r="D537" i="13"/>
  <c r="C537" i="13"/>
  <c r="D536" i="13"/>
  <c r="C536" i="13"/>
  <c r="D522" i="13"/>
  <c r="C522" i="13"/>
  <c r="D521" i="13"/>
  <c r="C521" i="13"/>
  <c r="D520" i="13"/>
  <c r="C520" i="13"/>
  <c r="D519" i="13"/>
  <c r="C519" i="13"/>
  <c r="D518" i="13"/>
  <c r="C518" i="13"/>
  <c r="D517" i="13"/>
  <c r="C517" i="13"/>
  <c r="D516" i="13"/>
  <c r="C516" i="13"/>
  <c r="D515" i="13"/>
  <c r="C515" i="13"/>
  <c r="D514" i="13"/>
  <c r="C514" i="13"/>
  <c r="D513" i="13"/>
  <c r="C513" i="13"/>
  <c r="D512" i="13"/>
  <c r="C512" i="13"/>
  <c r="D511" i="13"/>
  <c r="C511" i="13"/>
  <c r="D510" i="13"/>
  <c r="C510" i="13"/>
  <c r="D509" i="13"/>
  <c r="C509" i="13"/>
  <c r="D508" i="13"/>
  <c r="C508" i="13"/>
  <c r="D507" i="13"/>
  <c r="C507" i="13"/>
  <c r="D506" i="13"/>
  <c r="C506" i="13"/>
  <c r="D505" i="13"/>
  <c r="C505" i="13"/>
  <c r="D504" i="13"/>
  <c r="C504" i="13"/>
  <c r="D503" i="13"/>
  <c r="C503" i="13"/>
  <c r="D489" i="13"/>
  <c r="C489" i="13"/>
  <c r="D488" i="13"/>
  <c r="C488" i="13"/>
  <c r="D487" i="13"/>
  <c r="C487" i="13"/>
  <c r="D486" i="13"/>
  <c r="C486" i="13"/>
  <c r="D485" i="13"/>
  <c r="C485" i="13"/>
  <c r="D484" i="13"/>
  <c r="C484" i="13"/>
  <c r="D483" i="13"/>
  <c r="C483" i="13"/>
  <c r="D482" i="13"/>
  <c r="C482" i="13"/>
  <c r="D481" i="13"/>
  <c r="C481" i="13"/>
  <c r="D480" i="13"/>
  <c r="C480" i="13"/>
  <c r="D479" i="13"/>
  <c r="C479" i="13"/>
  <c r="D478" i="13"/>
  <c r="C478" i="13"/>
  <c r="D477" i="13"/>
  <c r="C477" i="13"/>
  <c r="D476" i="13"/>
  <c r="C476" i="13"/>
  <c r="D475" i="13"/>
  <c r="C475" i="13"/>
  <c r="D474" i="13"/>
  <c r="C474" i="13"/>
  <c r="D473" i="13"/>
  <c r="C473" i="13"/>
  <c r="D472" i="13"/>
  <c r="C472" i="13"/>
  <c r="D471" i="13"/>
  <c r="C471" i="13"/>
  <c r="D470" i="13"/>
  <c r="C470" i="13"/>
  <c r="D456" i="13"/>
  <c r="C456" i="13"/>
  <c r="D455" i="13"/>
  <c r="C455" i="13"/>
  <c r="D454" i="13"/>
  <c r="C454" i="13"/>
  <c r="D453" i="13"/>
  <c r="C453" i="13"/>
  <c r="D452" i="13"/>
  <c r="C452" i="13"/>
  <c r="D451" i="13"/>
  <c r="C451" i="13"/>
  <c r="D450" i="13"/>
  <c r="C450" i="13"/>
  <c r="D449" i="13"/>
  <c r="C449" i="13"/>
  <c r="D448" i="13"/>
  <c r="C448" i="13"/>
  <c r="D447" i="13"/>
  <c r="C447" i="13"/>
  <c r="D446" i="13"/>
  <c r="C446" i="13"/>
  <c r="D445" i="13"/>
  <c r="C445" i="13"/>
  <c r="D444" i="13"/>
  <c r="C444" i="13"/>
  <c r="D443" i="13"/>
  <c r="C443" i="13"/>
  <c r="D442" i="13"/>
  <c r="C442" i="13"/>
  <c r="D441" i="13"/>
  <c r="C441" i="13"/>
  <c r="D440" i="13"/>
  <c r="C440" i="13"/>
  <c r="D439" i="13"/>
  <c r="C439" i="13"/>
  <c r="D438" i="13"/>
  <c r="C438" i="13"/>
  <c r="D437" i="13"/>
  <c r="C437" i="13"/>
  <c r="D423" i="13"/>
  <c r="C423" i="13"/>
  <c r="D422" i="13"/>
  <c r="C422" i="13"/>
  <c r="D421" i="13"/>
  <c r="C421" i="13"/>
  <c r="D420" i="13"/>
  <c r="C420" i="13"/>
  <c r="D419" i="13"/>
  <c r="C419" i="13"/>
  <c r="D418" i="13"/>
  <c r="C418" i="13"/>
  <c r="D417" i="13"/>
  <c r="C417" i="13"/>
  <c r="D416" i="13"/>
  <c r="C416" i="13"/>
  <c r="D415" i="13"/>
  <c r="C415" i="13"/>
  <c r="D414" i="13"/>
  <c r="C414" i="13"/>
  <c r="D413" i="13"/>
  <c r="C413" i="13"/>
  <c r="D412" i="13"/>
  <c r="C412" i="13"/>
  <c r="D411" i="13"/>
  <c r="C411" i="13"/>
  <c r="D410" i="13"/>
  <c r="C410" i="13"/>
  <c r="D409" i="13"/>
  <c r="C409" i="13"/>
  <c r="D408" i="13"/>
  <c r="C408" i="13"/>
  <c r="D407" i="13"/>
  <c r="C407" i="13"/>
  <c r="D406" i="13"/>
  <c r="C406" i="13"/>
  <c r="D405" i="13"/>
  <c r="C405" i="13"/>
  <c r="D404" i="13"/>
  <c r="C404" i="13"/>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D13" i="13"/>
  <c r="C13" i="13"/>
  <c r="D12" i="13"/>
  <c r="C12" i="13"/>
  <c r="D11" i="13"/>
  <c r="C11" i="13"/>
  <c r="D10" i="13"/>
  <c r="C10" i="13"/>
  <c r="D9" i="13"/>
  <c r="C9" i="13"/>
  <c r="D8" i="13"/>
  <c r="C8" i="13"/>
  <c r="H1323" i="23"/>
  <c r="H1322" i="23"/>
  <c r="H1321" i="23"/>
  <c r="H1320" i="23"/>
  <c r="H1319" i="23"/>
  <c r="H1318" i="23"/>
  <c r="H1317" i="23"/>
  <c r="H1316" i="23"/>
  <c r="H1315" i="23"/>
  <c r="H1314" i="23"/>
  <c r="H1313" i="23"/>
  <c r="H1312" i="23"/>
  <c r="H1311" i="23"/>
  <c r="H1310" i="23"/>
  <c r="H1309" i="23"/>
  <c r="H1308" i="23"/>
  <c r="H1307" i="23"/>
  <c r="H1306" i="23"/>
  <c r="H1305" i="23"/>
  <c r="H1304" i="23"/>
  <c r="H1288" i="23"/>
  <c r="H1287" i="23"/>
  <c r="H1286" i="23"/>
  <c r="H1285" i="23"/>
  <c r="H1284" i="23"/>
  <c r="H1283" i="23"/>
  <c r="H1282" i="23"/>
  <c r="H1281" i="23"/>
  <c r="H1280" i="23"/>
  <c r="H1279" i="23"/>
  <c r="H1278" i="23"/>
  <c r="H1277" i="23"/>
  <c r="H1276" i="23"/>
  <c r="H1275" i="23"/>
  <c r="H1274" i="23"/>
  <c r="H1273" i="23"/>
  <c r="H1272" i="23"/>
  <c r="H1271" i="23"/>
  <c r="H1270" i="23"/>
  <c r="H1269" i="23"/>
  <c r="H1253" i="23"/>
  <c r="H1252" i="23"/>
  <c r="H1251" i="23"/>
  <c r="H1250" i="23"/>
  <c r="H1249" i="23"/>
  <c r="H1248" i="23"/>
  <c r="H1247" i="23"/>
  <c r="H1246" i="23"/>
  <c r="H1245" i="23"/>
  <c r="H1244" i="23"/>
  <c r="H1243" i="23"/>
  <c r="H1242" i="23"/>
  <c r="H1241" i="23"/>
  <c r="H1240" i="23"/>
  <c r="H1239" i="23"/>
  <c r="H1238" i="23"/>
  <c r="H1237" i="23"/>
  <c r="H1236" i="23"/>
  <c r="H1235" i="23"/>
  <c r="H1234" i="23"/>
  <c r="H1218" i="23"/>
  <c r="H1217" i="23"/>
  <c r="H1216" i="23"/>
  <c r="H1215" i="23"/>
  <c r="H1214" i="23"/>
  <c r="H1213" i="23"/>
  <c r="H1212" i="23"/>
  <c r="H1211" i="23"/>
  <c r="H1210" i="23"/>
  <c r="H1209" i="23"/>
  <c r="H1208" i="23"/>
  <c r="H1207" i="23"/>
  <c r="H1206" i="23"/>
  <c r="H1205" i="23"/>
  <c r="H1204" i="23"/>
  <c r="H1203" i="23"/>
  <c r="H1202" i="23"/>
  <c r="H1201" i="23"/>
  <c r="H1200" i="23"/>
  <c r="H1199" i="23"/>
  <c r="H1183" i="23"/>
  <c r="H1182" i="23"/>
  <c r="H1181" i="23"/>
  <c r="H1180" i="23"/>
  <c r="H1179" i="23"/>
  <c r="H1178" i="23"/>
  <c r="H1177" i="23"/>
  <c r="H1176" i="23"/>
  <c r="H1175" i="23"/>
  <c r="H1174" i="23"/>
  <c r="H1173" i="23"/>
  <c r="H1172" i="23"/>
  <c r="H1171" i="23"/>
  <c r="H1170" i="23"/>
  <c r="H1169" i="23"/>
  <c r="H1168" i="23"/>
  <c r="H1167" i="23"/>
  <c r="H1166" i="23"/>
  <c r="H1165" i="23"/>
  <c r="H1164" i="23"/>
  <c r="H1148" i="23"/>
  <c r="H1147" i="23"/>
  <c r="H1146" i="23"/>
  <c r="H1145" i="23"/>
  <c r="H1144" i="23"/>
  <c r="H1143" i="23"/>
  <c r="H1142" i="23"/>
  <c r="H1141" i="23"/>
  <c r="H1140" i="23"/>
  <c r="H1139" i="23"/>
  <c r="H1138" i="23"/>
  <c r="H1137" i="23"/>
  <c r="H1136" i="23"/>
  <c r="H1135" i="23"/>
  <c r="H1134" i="23"/>
  <c r="H1133" i="23"/>
  <c r="H1132" i="23"/>
  <c r="H1131" i="23"/>
  <c r="H1130" i="23"/>
  <c r="H1129" i="23"/>
  <c r="H1113" i="23"/>
  <c r="H1112" i="23"/>
  <c r="H1111" i="23"/>
  <c r="H1110" i="23"/>
  <c r="H1109" i="23"/>
  <c r="H1108" i="23"/>
  <c r="H1107" i="23"/>
  <c r="H1106" i="23"/>
  <c r="H1105" i="23"/>
  <c r="H1104" i="23"/>
  <c r="H1103" i="23"/>
  <c r="H1102" i="23"/>
  <c r="H1101" i="23"/>
  <c r="H1100" i="23"/>
  <c r="H1099" i="23"/>
  <c r="H1098" i="23"/>
  <c r="H1097" i="23"/>
  <c r="H1096" i="23"/>
  <c r="H1095" i="23"/>
  <c r="H1094" i="23"/>
  <c r="H1078" i="23"/>
  <c r="H1077" i="23"/>
  <c r="H1076" i="23"/>
  <c r="H1075" i="23"/>
  <c r="H1074" i="23"/>
  <c r="H1073" i="23"/>
  <c r="H1072" i="23"/>
  <c r="H1071" i="23"/>
  <c r="H1070" i="23"/>
  <c r="H1069" i="23"/>
  <c r="H1068" i="23"/>
  <c r="H1067" i="23"/>
  <c r="H1066" i="23"/>
  <c r="H1065" i="23"/>
  <c r="H1064" i="23"/>
  <c r="H1063" i="23"/>
  <c r="H1062" i="23"/>
  <c r="H1061" i="23"/>
  <c r="H1060" i="23"/>
  <c r="H1059" i="23"/>
  <c r="H1043" i="23"/>
  <c r="H1042" i="23"/>
  <c r="H1041" i="23"/>
  <c r="H1040" i="23"/>
  <c r="H1039" i="23"/>
  <c r="H1038" i="23"/>
  <c r="H1037" i="23"/>
  <c r="H1036" i="23"/>
  <c r="H1035" i="23"/>
  <c r="H1034" i="23"/>
  <c r="H1033" i="23"/>
  <c r="H1032" i="23"/>
  <c r="H1031" i="23"/>
  <c r="H1030" i="23"/>
  <c r="H1029" i="23"/>
  <c r="H1028" i="23"/>
  <c r="H1027" i="23"/>
  <c r="H1026" i="23"/>
  <c r="H1025" i="23"/>
  <c r="H1024" i="23"/>
  <c r="H1008" i="23"/>
  <c r="H1007" i="23"/>
  <c r="H1006" i="23"/>
  <c r="H1005" i="23"/>
  <c r="H1004" i="23"/>
  <c r="H1003" i="23"/>
  <c r="H1002" i="23"/>
  <c r="H1001" i="23"/>
  <c r="H1000" i="23"/>
  <c r="H999" i="23"/>
  <c r="H998" i="23"/>
  <c r="H997" i="23"/>
  <c r="H996" i="23"/>
  <c r="H995" i="23"/>
  <c r="H994" i="23"/>
  <c r="H993" i="23"/>
  <c r="H992" i="23"/>
  <c r="H991" i="23"/>
  <c r="H990" i="23"/>
  <c r="H989" i="23"/>
  <c r="H973" i="23"/>
  <c r="H972" i="23"/>
  <c r="H971" i="23"/>
  <c r="H970" i="23"/>
  <c r="H969" i="23"/>
  <c r="H968" i="23"/>
  <c r="H967" i="23"/>
  <c r="H966" i="23"/>
  <c r="H965" i="23"/>
  <c r="H964" i="23"/>
  <c r="H963" i="23"/>
  <c r="H962" i="23"/>
  <c r="H961" i="23"/>
  <c r="H960" i="23"/>
  <c r="H959" i="23"/>
  <c r="H958" i="23"/>
  <c r="H957" i="23"/>
  <c r="H956" i="23"/>
  <c r="H955" i="23"/>
  <c r="H954" i="23"/>
  <c r="H938" i="23"/>
  <c r="H937" i="23"/>
  <c r="H936" i="23"/>
  <c r="H935" i="23"/>
  <c r="H934" i="23"/>
  <c r="H933" i="23"/>
  <c r="H932" i="23"/>
  <c r="H931" i="23"/>
  <c r="H930" i="23"/>
  <c r="H929" i="23"/>
  <c r="H928" i="23"/>
  <c r="H927" i="23"/>
  <c r="H926" i="23"/>
  <c r="H925" i="23"/>
  <c r="H924" i="23"/>
  <c r="H923" i="23"/>
  <c r="H922" i="23"/>
  <c r="H921" i="23"/>
  <c r="H920" i="23"/>
  <c r="H919" i="23"/>
  <c r="H903" i="23"/>
  <c r="H902" i="23"/>
  <c r="H901" i="23"/>
  <c r="H900" i="23"/>
  <c r="H899" i="23"/>
  <c r="H898" i="23"/>
  <c r="H897" i="23"/>
  <c r="H896" i="23"/>
  <c r="H895" i="23"/>
  <c r="H894" i="23"/>
  <c r="H893" i="23"/>
  <c r="H892" i="23"/>
  <c r="H891" i="23"/>
  <c r="H890" i="23"/>
  <c r="H889" i="23"/>
  <c r="H888" i="23"/>
  <c r="H887" i="23"/>
  <c r="H886" i="23"/>
  <c r="H885" i="23"/>
  <c r="H884" i="23"/>
  <c r="H868" i="23"/>
  <c r="H867" i="23"/>
  <c r="H866" i="23"/>
  <c r="H865" i="23"/>
  <c r="H864" i="23"/>
  <c r="H863" i="23"/>
  <c r="H862" i="23"/>
  <c r="H861" i="23"/>
  <c r="H860" i="23"/>
  <c r="H859" i="23"/>
  <c r="H858" i="23"/>
  <c r="H857" i="23"/>
  <c r="H856" i="23"/>
  <c r="H855" i="23"/>
  <c r="H854" i="23"/>
  <c r="H853" i="23"/>
  <c r="H852" i="23"/>
  <c r="H851" i="23"/>
  <c r="H850" i="23"/>
  <c r="H849" i="23"/>
  <c r="H833" i="23"/>
  <c r="H832" i="23"/>
  <c r="H831" i="23"/>
  <c r="H830" i="23"/>
  <c r="H829" i="23"/>
  <c r="H828" i="23"/>
  <c r="H827" i="23"/>
  <c r="H826" i="23"/>
  <c r="H825" i="23"/>
  <c r="H824" i="23"/>
  <c r="H823" i="23"/>
  <c r="H822" i="23"/>
  <c r="H821" i="23"/>
  <c r="H820" i="23"/>
  <c r="H819" i="23"/>
  <c r="H818" i="23"/>
  <c r="H817" i="23"/>
  <c r="H816" i="23"/>
  <c r="H815" i="23"/>
  <c r="H814" i="23"/>
  <c r="H798" i="23"/>
  <c r="H797" i="23"/>
  <c r="H796" i="23"/>
  <c r="H795" i="23"/>
  <c r="H794" i="23"/>
  <c r="H793" i="23"/>
  <c r="H792" i="23"/>
  <c r="H791" i="23"/>
  <c r="H790" i="23"/>
  <c r="H789" i="23"/>
  <c r="H788" i="23"/>
  <c r="H787" i="23"/>
  <c r="H786" i="23"/>
  <c r="H785" i="23"/>
  <c r="H784" i="23"/>
  <c r="H783" i="23"/>
  <c r="H782" i="23"/>
  <c r="H781" i="23"/>
  <c r="H780" i="23"/>
  <c r="H779" i="23"/>
  <c r="H763" i="23"/>
  <c r="H762" i="23"/>
  <c r="H761" i="23"/>
  <c r="H760" i="23"/>
  <c r="H759" i="23"/>
  <c r="H758" i="23"/>
  <c r="H757" i="23"/>
  <c r="H756" i="23"/>
  <c r="H755" i="23"/>
  <c r="H754" i="23"/>
  <c r="H753" i="23"/>
  <c r="H752" i="23"/>
  <c r="H751" i="23"/>
  <c r="H750" i="23"/>
  <c r="H749" i="23"/>
  <c r="H748" i="23"/>
  <c r="H747" i="23"/>
  <c r="H746" i="23"/>
  <c r="H745" i="23"/>
  <c r="H744" i="23"/>
  <c r="H728" i="23"/>
  <c r="H727" i="23"/>
  <c r="H726" i="23"/>
  <c r="H725" i="23"/>
  <c r="H724" i="23"/>
  <c r="H723" i="23"/>
  <c r="H722" i="23"/>
  <c r="H721" i="23"/>
  <c r="H720" i="23"/>
  <c r="H719" i="23"/>
  <c r="H718" i="23"/>
  <c r="H717" i="23"/>
  <c r="H716" i="23"/>
  <c r="H715" i="23"/>
  <c r="H714" i="23"/>
  <c r="H713" i="23"/>
  <c r="H712" i="23"/>
  <c r="H711" i="23"/>
  <c r="H710" i="23"/>
  <c r="H709" i="23"/>
  <c r="H693" i="23"/>
  <c r="H692" i="23"/>
  <c r="H691" i="23"/>
  <c r="H690" i="23"/>
  <c r="H689" i="23"/>
  <c r="H688" i="23"/>
  <c r="H687" i="23"/>
  <c r="H686" i="23"/>
  <c r="H685" i="23"/>
  <c r="H684" i="23"/>
  <c r="H683" i="23"/>
  <c r="H682" i="23"/>
  <c r="H681" i="23"/>
  <c r="H680" i="23"/>
  <c r="H679" i="23"/>
  <c r="H678" i="23"/>
  <c r="H677" i="23"/>
  <c r="H676" i="23"/>
  <c r="H675" i="23"/>
  <c r="H674" i="23"/>
  <c r="H658" i="23"/>
  <c r="H657" i="23"/>
  <c r="H656" i="23"/>
  <c r="H655" i="23"/>
  <c r="H654" i="23"/>
  <c r="H653" i="23"/>
  <c r="H652" i="23"/>
  <c r="H651" i="23"/>
  <c r="H650" i="23"/>
  <c r="H649" i="23"/>
  <c r="H648" i="23"/>
  <c r="H647" i="23"/>
  <c r="H646" i="23"/>
  <c r="H645" i="23"/>
  <c r="H644" i="23"/>
  <c r="H643" i="23"/>
  <c r="H642" i="23"/>
  <c r="H641" i="23"/>
  <c r="H640" i="23"/>
  <c r="H639" i="23"/>
  <c r="H623" i="23"/>
  <c r="H622" i="23"/>
  <c r="H621" i="23"/>
  <c r="H620" i="23"/>
  <c r="H619" i="23"/>
  <c r="H618" i="23"/>
  <c r="H617" i="23"/>
  <c r="H616" i="23"/>
  <c r="H615" i="23"/>
  <c r="H614" i="23"/>
  <c r="H613" i="23"/>
  <c r="H612" i="23"/>
  <c r="H611" i="23"/>
  <c r="H610" i="23"/>
  <c r="H609" i="23"/>
  <c r="H608" i="23"/>
  <c r="H607" i="23"/>
  <c r="H606" i="23"/>
  <c r="H605" i="23"/>
  <c r="H604" i="23"/>
  <c r="H588" i="23"/>
  <c r="H587" i="23"/>
  <c r="H586" i="23"/>
  <c r="H585" i="23"/>
  <c r="H584" i="23"/>
  <c r="H583" i="23"/>
  <c r="H582" i="23"/>
  <c r="H581" i="23"/>
  <c r="H580" i="23"/>
  <c r="H579" i="23"/>
  <c r="H578" i="23"/>
  <c r="H577" i="23"/>
  <c r="H576" i="23"/>
  <c r="H575" i="23"/>
  <c r="H574" i="23"/>
  <c r="H573" i="23"/>
  <c r="H572" i="23"/>
  <c r="H571" i="23"/>
  <c r="H570" i="23"/>
  <c r="H569" i="23"/>
  <c r="H553" i="23"/>
  <c r="H552" i="23"/>
  <c r="H551" i="23"/>
  <c r="H550" i="23"/>
  <c r="H549" i="23"/>
  <c r="H548" i="23"/>
  <c r="H547" i="23"/>
  <c r="H546" i="23"/>
  <c r="H545" i="23"/>
  <c r="H544" i="23"/>
  <c r="H543" i="23"/>
  <c r="H542" i="23"/>
  <c r="H541" i="23"/>
  <c r="H540" i="23"/>
  <c r="H539" i="23"/>
  <c r="H538" i="23"/>
  <c r="H537" i="23"/>
  <c r="H536" i="23"/>
  <c r="H535" i="23"/>
  <c r="H534" i="23"/>
  <c r="H518" i="23"/>
  <c r="H517" i="23"/>
  <c r="H516" i="23"/>
  <c r="H515" i="23"/>
  <c r="H514" i="23"/>
  <c r="H513" i="23"/>
  <c r="H512" i="23"/>
  <c r="H511" i="23"/>
  <c r="H510" i="23"/>
  <c r="H509" i="23"/>
  <c r="H508" i="23"/>
  <c r="H507" i="23"/>
  <c r="H506" i="23"/>
  <c r="H505" i="23"/>
  <c r="H504" i="23"/>
  <c r="H503" i="23"/>
  <c r="H502" i="23"/>
  <c r="H501" i="23"/>
  <c r="H500" i="23"/>
  <c r="H499" i="23"/>
  <c r="H483" i="23"/>
  <c r="H482" i="23"/>
  <c r="H481" i="23"/>
  <c r="H480" i="23"/>
  <c r="H479" i="23"/>
  <c r="H478" i="23"/>
  <c r="H477" i="23"/>
  <c r="H476" i="23"/>
  <c r="H475" i="23"/>
  <c r="H474" i="23"/>
  <c r="H473" i="23"/>
  <c r="H472" i="23"/>
  <c r="H471" i="23"/>
  <c r="H470" i="23"/>
  <c r="H469" i="23"/>
  <c r="H468" i="23"/>
  <c r="H467" i="23"/>
  <c r="H466" i="23"/>
  <c r="H465" i="23"/>
  <c r="H464" i="23"/>
  <c r="H448" i="23"/>
  <c r="H447" i="23"/>
  <c r="H446" i="23"/>
  <c r="H445" i="23"/>
  <c r="H444" i="23"/>
  <c r="H443" i="23"/>
  <c r="H442" i="23"/>
  <c r="H441" i="23"/>
  <c r="H440" i="23"/>
  <c r="H439" i="23"/>
  <c r="H438" i="23"/>
  <c r="H437" i="23"/>
  <c r="H436" i="23"/>
  <c r="H435" i="23"/>
  <c r="H434" i="23"/>
  <c r="H433" i="23"/>
  <c r="H432" i="23"/>
  <c r="H431" i="23"/>
  <c r="H430" i="23"/>
  <c r="H429" i="23"/>
  <c r="H413" i="23"/>
  <c r="H412" i="23"/>
  <c r="H411" i="23"/>
  <c r="H410" i="23"/>
  <c r="H409" i="23"/>
  <c r="H408" i="23"/>
  <c r="H407" i="23"/>
  <c r="H406" i="23"/>
  <c r="H405" i="23"/>
  <c r="H404" i="23"/>
  <c r="H403" i="23"/>
  <c r="H402" i="23"/>
  <c r="H401" i="23"/>
  <c r="H400" i="23"/>
  <c r="H399" i="23"/>
  <c r="H398" i="23"/>
  <c r="H397" i="23"/>
  <c r="H396" i="23"/>
  <c r="H395" i="23"/>
  <c r="H394" i="23"/>
  <c r="H378" i="23"/>
  <c r="H377" i="23"/>
  <c r="H376" i="23"/>
  <c r="H375" i="23"/>
  <c r="H374" i="23"/>
  <c r="H373" i="23"/>
  <c r="H372" i="23"/>
  <c r="H371" i="23"/>
  <c r="H370" i="23"/>
  <c r="H369" i="23"/>
  <c r="H368" i="23"/>
  <c r="H367" i="23"/>
  <c r="H366" i="23"/>
  <c r="H365" i="23"/>
  <c r="H364" i="23"/>
  <c r="H363" i="23"/>
  <c r="H362" i="23"/>
  <c r="H361" i="23"/>
  <c r="H360" i="23"/>
  <c r="H359" i="23"/>
  <c r="H343" i="23"/>
  <c r="H342" i="23"/>
  <c r="H341" i="23"/>
  <c r="H340" i="23"/>
  <c r="H339" i="23"/>
  <c r="H338" i="23"/>
  <c r="H337" i="23"/>
  <c r="H336" i="23"/>
  <c r="H335" i="23"/>
  <c r="H334" i="23"/>
  <c r="H333" i="23"/>
  <c r="H332" i="23"/>
  <c r="H331" i="23"/>
  <c r="H330" i="23"/>
  <c r="H329" i="23"/>
  <c r="H328" i="23"/>
  <c r="H327" i="23"/>
  <c r="H326" i="23"/>
  <c r="H325" i="23"/>
  <c r="H324" i="23"/>
  <c r="H308" i="23"/>
  <c r="H307" i="23"/>
  <c r="H306" i="23"/>
  <c r="H305" i="23"/>
  <c r="H304" i="23"/>
  <c r="H303" i="23"/>
  <c r="H302" i="23"/>
  <c r="H301" i="23"/>
  <c r="H300" i="23"/>
  <c r="H299" i="23"/>
  <c r="H298" i="23"/>
  <c r="H297" i="23"/>
  <c r="H296" i="23"/>
  <c r="H295" i="23"/>
  <c r="H294" i="23"/>
  <c r="H293" i="23"/>
  <c r="H292" i="23"/>
  <c r="H291" i="23"/>
  <c r="H290" i="23"/>
  <c r="H289" i="23"/>
  <c r="H273" i="23"/>
  <c r="H272" i="23"/>
  <c r="H271" i="23"/>
  <c r="H270" i="23"/>
  <c r="H269" i="23"/>
  <c r="H268" i="23"/>
  <c r="H267" i="23"/>
  <c r="H266" i="23"/>
  <c r="H265" i="23"/>
  <c r="H264" i="23"/>
  <c r="H263" i="23"/>
  <c r="H262" i="23"/>
  <c r="H261" i="23"/>
  <c r="H260" i="23"/>
  <c r="H259" i="23"/>
  <c r="H258" i="23"/>
  <c r="H257" i="23"/>
  <c r="H256" i="23"/>
  <c r="H255" i="23"/>
  <c r="H254" i="23"/>
  <c r="H238" i="23"/>
  <c r="H237" i="23"/>
  <c r="H236" i="23"/>
  <c r="H235" i="23"/>
  <c r="H234" i="23"/>
  <c r="H233" i="23"/>
  <c r="H232" i="23"/>
  <c r="H231" i="23"/>
  <c r="H230" i="23"/>
  <c r="H229" i="23"/>
  <c r="H228" i="23"/>
  <c r="H227" i="23"/>
  <c r="H226" i="23"/>
  <c r="H225" i="23"/>
  <c r="H224" i="23"/>
  <c r="H223" i="23"/>
  <c r="H222" i="23"/>
  <c r="H221" i="23"/>
  <c r="H220" i="23"/>
  <c r="H219" i="23"/>
  <c r="H203" i="23"/>
  <c r="H202" i="23"/>
  <c r="H201" i="23"/>
  <c r="H200" i="23"/>
  <c r="H199" i="23"/>
  <c r="H198" i="23"/>
  <c r="H197" i="23"/>
  <c r="H196" i="23"/>
  <c r="H195" i="23"/>
  <c r="H194" i="23"/>
  <c r="H193" i="23"/>
  <c r="H192" i="23"/>
  <c r="H191" i="23"/>
  <c r="H190" i="23"/>
  <c r="H189" i="23"/>
  <c r="H188" i="23"/>
  <c r="H187" i="23"/>
  <c r="H186" i="23"/>
  <c r="H185" i="23"/>
  <c r="H184" i="23"/>
  <c r="H168" i="23"/>
  <c r="H167" i="23"/>
  <c r="H166" i="23"/>
  <c r="H165" i="23"/>
  <c r="H164" i="23"/>
  <c r="H163" i="23"/>
  <c r="H162" i="23"/>
  <c r="H161" i="23"/>
  <c r="H160" i="23"/>
  <c r="H159" i="23"/>
  <c r="H158" i="23"/>
  <c r="H157" i="23"/>
  <c r="H156" i="23"/>
  <c r="H155" i="23"/>
  <c r="H154" i="23"/>
  <c r="H153" i="23"/>
  <c r="H152" i="23"/>
  <c r="H151" i="23"/>
  <c r="H150" i="23"/>
  <c r="H149" i="23"/>
  <c r="H133" i="23"/>
  <c r="H132" i="23"/>
  <c r="H131" i="23"/>
  <c r="H130" i="23"/>
  <c r="H129" i="23"/>
  <c r="H128" i="23"/>
  <c r="H127" i="23"/>
  <c r="H126" i="23"/>
  <c r="H125" i="23"/>
  <c r="H124" i="23"/>
  <c r="H123" i="23"/>
  <c r="H122" i="23"/>
  <c r="H121" i="23"/>
  <c r="H120" i="23"/>
  <c r="H119" i="23"/>
  <c r="H118" i="23"/>
  <c r="H117" i="23"/>
  <c r="H116" i="23"/>
  <c r="H115" i="23"/>
  <c r="H114" i="23"/>
  <c r="H98" i="23"/>
  <c r="H97" i="23"/>
  <c r="H96" i="23"/>
  <c r="H95" i="23"/>
  <c r="H94" i="23"/>
  <c r="H93" i="23"/>
  <c r="H92" i="23"/>
  <c r="H91" i="23"/>
  <c r="H90" i="23"/>
  <c r="H89" i="23"/>
  <c r="H88" i="23"/>
  <c r="H87" i="23"/>
  <c r="H86" i="23"/>
  <c r="H85" i="23"/>
  <c r="H84" i="23"/>
  <c r="H83" i="23"/>
  <c r="H82" i="23"/>
  <c r="H81" i="23"/>
  <c r="H80" i="23"/>
  <c r="H79" i="23"/>
  <c r="H63" i="23"/>
  <c r="H62" i="23"/>
  <c r="H61" i="23"/>
  <c r="H60" i="23"/>
  <c r="H59" i="23"/>
  <c r="H58" i="23"/>
  <c r="H57" i="23"/>
  <c r="H56" i="23"/>
  <c r="H55" i="23"/>
  <c r="H54" i="23"/>
  <c r="H53" i="23"/>
  <c r="H52" i="23"/>
  <c r="H51" i="23"/>
  <c r="H50" i="23"/>
  <c r="H49" i="23"/>
  <c r="H48" i="23"/>
  <c r="H47" i="23"/>
  <c r="H46" i="23"/>
  <c r="H45" i="23"/>
  <c r="H64" i="23"/>
  <c r="H99" i="23" s="1"/>
  <c r="H134" i="23" s="1"/>
  <c r="H169" i="23" s="1"/>
  <c r="H204" i="23" s="1"/>
  <c r="H239" i="23" s="1"/>
  <c r="H274" i="23" s="1"/>
  <c r="H309" i="23" s="1"/>
  <c r="H344" i="23" s="1"/>
  <c r="H379" i="23" s="1"/>
  <c r="H414" i="23" s="1"/>
  <c r="H449" i="23" s="1"/>
  <c r="H484" i="23" s="1"/>
  <c r="H519" i="23" s="1"/>
  <c r="H554" i="23" s="1"/>
  <c r="H589" i="23" s="1"/>
  <c r="H624" i="23" s="1"/>
  <c r="H659" i="23" s="1"/>
  <c r="H694" i="23" s="1"/>
  <c r="H729" i="23" s="1"/>
  <c r="H764" i="23" s="1"/>
  <c r="H799" i="23" s="1"/>
  <c r="H834" i="23" s="1"/>
  <c r="H869" i="23" s="1"/>
  <c r="H904" i="23" s="1"/>
  <c r="H939" i="23" s="1"/>
  <c r="H974" i="23" s="1"/>
  <c r="H1009" i="23" s="1"/>
  <c r="H1044" i="23" s="1"/>
  <c r="H1079" i="23" s="1"/>
  <c r="H1114" i="23" s="1"/>
  <c r="H1149" i="23" s="1"/>
  <c r="H1184" i="23" s="1"/>
  <c r="H1219" i="23" s="1"/>
  <c r="H1254" i="23" s="1"/>
  <c r="H1289" i="23" s="1"/>
  <c r="H1324" i="23" s="1"/>
  <c r="H8" i="22" s="1"/>
  <c r="I8" i="22" s="1"/>
  <c r="I28" i="22" s="1"/>
  <c r="I62" i="22" s="1"/>
  <c r="I96" i="22" s="1"/>
  <c r="I130" i="22" s="1"/>
  <c r="I164" i="22" s="1"/>
  <c r="I198" i="22" s="1"/>
  <c r="I232" i="22" s="1"/>
  <c r="I266" i="22" s="1"/>
  <c r="I300" i="22" s="1"/>
  <c r="I334" i="22" s="1"/>
  <c r="I368" i="22" s="1"/>
  <c r="I402" i="22" s="1"/>
  <c r="I436" i="22" s="1"/>
  <c r="I470" i="22" s="1"/>
  <c r="I504" i="22" s="1"/>
  <c r="I538" i="22" s="1"/>
  <c r="I572" i="22" s="1"/>
  <c r="I606" i="22" s="1"/>
  <c r="I640" i="22" s="1"/>
  <c r="I674" i="22" s="1"/>
  <c r="I708" i="22" s="1"/>
  <c r="I742" i="22" s="1"/>
  <c r="I776" i="22" s="1"/>
  <c r="I810" i="22" s="1"/>
  <c r="I844" i="22" s="1"/>
  <c r="I878" i="22" s="1"/>
  <c r="I912" i="22" s="1"/>
  <c r="I946" i="22" s="1"/>
  <c r="I980" i="22" s="1"/>
  <c r="I1014" i="22" s="1"/>
  <c r="I1048" i="22" s="1"/>
  <c r="I1082" i="22" s="1"/>
  <c r="I1116" i="22" s="1"/>
  <c r="I1150" i="22" s="1"/>
  <c r="I1184" i="22" s="1"/>
  <c r="I1218" i="22" s="1"/>
  <c r="I1252" i="22" s="1"/>
  <c r="I1286" i="22" s="1"/>
  <c r="I1320" i="22" s="1"/>
  <c r="I1354" i="22" s="1"/>
  <c r="I1388" i="22" s="1"/>
  <c r="I1422" i="22" s="1"/>
  <c r="I1456" i="22" s="1"/>
  <c r="I1490" i="22" s="1"/>
  <c r="I1524" i="22" s="1"/>
  <c r="I1558" i="22" s="1"/>
  <c r="I1592" i="22" s="1"/>
  <c r="I1626" i="22" s="1"/>
  <c r="I1660" i="22" s="1"/>
  <c r="I1694" i="22" s="1"/>
  <c r="H10" i="23"/>
  <c r="H11" i="23"/>
  <c r="H12" i="23"/>
  <c r="H13" i="23"/>
  <c r="H14" i="23"/>
  <c r="H15" i="23"/>
  <c r="H16" i="23"/>
  <c r="H17" i="23"/>
  <c r="H18" i="23"/>
  <c r="H19" i="23"/>
  <c r="H20" i="23"/>
  <c r="H21" i="23"/>
  <c r="H22" i="23"/>
  <c r="H23" i="23"/>
  <c r="H24" i="23"/>
  <c r="H25" i="23"/>
  <c r="H26" i="23"/>
  <c r="H27" i="23"/>
  <c r="H28" i="23"/>
  <c r="K1693" i="22" l="1"/>
  <c r="L1693" i="22" s="1"/>
  <c r="K1692" i="22"/>
  <c r="K1691" i="22"/>
  <c r="J1691" i="22" s="1"/>
  <c r="K1690" i="22"/>
  <c r="K1689" i="22"/>
  <c r="L1689" i="22" s="1"/>
  <c r="K1688" i="22"/>
  <c r="K1687" i="22"/>
  <c r="J1687" i="22" s="1"/>
  <c r="K1686" i="22"/>
  <c r="L1686" i="22" s="1"/>
  <c r="K1685" i="22"/>
  <c r="K1684" i="22"/>
  <c r="K1683" i="22"/>
  <c r="J1683" i="22" s="1"/>
  <c r="K1682" i="22"/>
  <c r="K1681" i="22"/>
  <c r="L1681" i="22" s="1"/>
  <c r="K1680" i="22"/>
  <c r="K1679" i="22"/>
  <c r="J1679" i="22" s="1"/>
  <c r="K1678" i="22"/>
  <c r="L1678" i="22" s="1"/>
  <c r="K1677" i="22"/>
  <c r="K1676" i="22"/>
  <c r="K1675" i="22"/>
  <c r="J1675" i="22" s="1"/>
  <c r="K1674" i="22"/>
  <c r="K1659" i="22"/>
  <c r="L1659" i="22" s="1"/>
  <c r="K1658" i="22"/>
  <c r="K1657" i="22"/>
  <c r="J1657" i="22" s="1"/>
  <c r="K1656" i="22"/>
  <c r="L1656" i="22" s="1"/>
  <c r="K1655" i="22"/>
  <c r="K1654" i="22"/>
  <c r="K1653" i="22"/>
  <c r="J1653" i="22" s="1"/>
  <c r="K1652" i="22"/>
  <c r="K1651" i="22"/>
  <c r="L1651" i="22" s="1"/>
  <c r="K1650" i="22"/>
  <c r="K1649" i="22"/>
  <c r="J1649" i="22" s="1"/>
  <c r="K1648" i="22"/>
  <c r="L1648" i="22" s="1"/>
  <c r="K1647" i="22"/>
  <c r="K1646" i="22"/>
  <c r="K1645" i="22"/>
  <c r="J1645" i="22" s="1"/>
  <c r="K1644" i="22"/>
  <c r="K1643" i="22"/>
  <c r="L1643" i="22" s="1"/>
  <c r="K1642" i="22"/>
  <c r="K1641" i="22"/>
  <c r="J1641" i="22" s="1"/>
  <c r="K1640" i="22"/>
  <c r="L1640" i="22" s="1"/>
  <c r="K1625" i="22"/>
  <c r="L1625" i="22" s="1"/>
  <c r="K1624" i="22"/>
  <c r="J1624" i="22" s="1"/>
  <c r="K1623" i="22"/>
  <c r="J1623" i="22" s="1"/>
  <c r="K1622" i="22"/>
  <c r="J1622" i="22" s="1"/>
  <c r="K1621" i="22"/>
  <c r="L1621" i="22" s="1"/>
  <c r="K1620" i="22"/>
  <c r="J1620" i="22" s="1"/>
  <c r="K1619" i="22"/>
  <c r="J1619" i="22" s="1"/>
  <c r="K1618" i="22"/>
  <c r="L1618" i="22" s="1"/>
  <c r="K1617" i="22"/>
  <c r="L1617" i="22" s="1"/>
  <c r="K1616" i="22"/>
  <c r="L1616" i="22" s="1"/>
  <c r="K1615" i="22"/>
  <c r="J1615" i="22" s="1"/>
  <c r="K1614" i="22"/>
  <c r="L1614" i="22" s="1"/>
  <c r="K1613" i="22"/>
  <c r="K1612" i="22"/>
  <c r="L1612" i="22" s="1"/>
  <c r="K1611" i="22"/>
  <c r="J1611" i="22" s="1"/>
  <c r="K1610" i="22"/>
  <c r="K1609" i="22"/>
  <c r="L1609" i="22" s="1"/>
  <c r="K1608" i="22"/>
  <c r="L1608" i="22" s="1"/>
  <c r="K1607" i="22"/>
  <c r="J1607" i="22" s="1"/>
  <c r="K1606" i="22"/>
  <c r="L1606" i="22" s="1"/>
  <c r="K1591" i="22"/>
  <c r="K1590" i="22"/>
  <c r="L1590" i="22" s="1"/>
  <c r="K1589" i="22"/>
  <c r="J1589" i="22" s="1"/>
  <c r="K1588" i="22"/>
  <c r="K1587" i="22"/>
  <c r="L1587" i="22" s="1"/>
  <c r="K1586" i="22"/>
  <c r="L1586" i="22" s="1"/>
  <c r="K1585" i="22"/>
  <c r="J1585" i="22" s="1"/>
  <c r="K1584" i="22"/>
  <c r="L1584" i="22" s="1"/>
  <c r="K1583" i="22"/>
  <c r="K1582" i="22"/>
  <c r="L1582" i="22" s="1"/>
  <c r="K1581" i="22"/>
  <c r="J1581" i="22" s="1"/>
  <c r="K1580" i="22"/>
  <c r="K1579" i="22"/>
  <c r="L1579" i="22" s="1"/>
  <c r="K1578" i="22"/>
  <c r="L1578" i="22" s="1"/>
  <c r="K1577" i="22"/>
  <c r="J1577" i="22" s="1"/>
  <c r="K1576" i="22"/>
  <c r="L1576" i="22" s="1"/>
  <c r="K1575" i="22"/>
  <c r="K1574" i="22"/>
  <c r="L1574" i="22" s="1"/>
  <c r="K1573" i="22"/>
  <c r="J1573" i="22" s="1"/>
  <c r="K1572" i="22"/>
  <c r="K1557" i="22"/>
  <c r="L1557" i="22" s="1"/>
  <c r="K1556" i="22"/>
  <c r="K1555" i="22"/>
  <c r="J1555" i="22" s="1"/>
  <c r="K1554" i="22"/>
  <c r="K1553" i="22"/>
  <c r="L1553" i="22" s="1"/>
  <c r="K1552" i="22"/>
  <c r="K1551" i="22"/>
  <c r="J1551" i="22" s="1"/>
  <c r="K1550" i="22"/>
  <c r="K1549" i="22"/>
  <c r="L1549" i="22" s="1"/>
  <c r="K1548" i="22"/>
  <c r="K1547" i="22"/>
  <c r="J1547" i="22" s="1"/>
  <c r="K1546" i="22"/>
  <c r="K1545" i="22"/>
  <c r="L1545" i="22" s="1"/>
  <c r="K1544" i="22"/>
  <c r="K1543" i="22"/>
  <c r="J1543" i="22" s="1"/>
  <c r="K1542" i="22"/>
  <c r="K1541" i="22"/>
  <c r="L1541" i="22" s="1"/>
  <c r="K1540" i="22"/>
  <c r="K1539" i="22"/>
  <c r="J1539" i="22" s="1"/>
  <c r="K1538" i="22"/>
  <c r="K1523" i="22"/>
  <c r="L1523" i="22" s="1"/>
  <c r="K1522" i="22"/>
  <c r="K1521" i="22"/>
  <c r="J1521" i="22" s="1"/>
  <c r="K1520" i="22"/>
  <c r="K1519" i="22"/>
  <c r="L1519" i="22" s="1"/>
  <c r="K1518" i="22"/>
  <c r="K1517" i="22"/>
  <c r="J1517" i="22" s="1"/>
  <c r="K1516" i="22"/>
  <c r="K1515" i="22"/>
  <c r="L1515" i="22" s="1"/>
  <c r="K1514" i="22"/>
  <c r="K1513" i="22"/>
  <c r="J1513" i="22" s="1"/>
  <c r="K1512" i="22"/>
  <c r="K1511" i="22"/>
  <c r="L1511" i="22" s="1"/>
  <c r="K1510" i="22"/>
  <c r="K1509" i="22"/>
  <c r="J1509" i="22" s="1"/>
  <c r="K1508" i="22"/>
  <c r="K1507" i="22"/>
  <c r="L1507" i="22" s="1"/>
  <c r="K1506" i="22"/>
  <c r="K1505" i="22"/>
  <c r="J1505" i="22" s="1"/>
  <c r="K1504" i="22"/>
  <c r="K1489" i="22"/>
  <c r="L1489" i="22" s="1"/>
  <c r="K1488" i="22"/>
  <c r="K1487" i="22"/>
  <c r="J1487" i="22" s="1"/>
  <c r="K1486" i="22"/>
  <c r="K1485" i="22"/>
  <c r="L1485" i="22" s="1"/>
  <c r="K1484" i="22"/>
  <c r="K1483" i="22"/>
  <c r="J1483" i="22" s="1"/>
  <c r="K1482" i="22"/>
  <c r="K1481" i="22"/>
  <c r="L1481" i="22" s="1"/>
  <c r="K1480" i="22"/>
  <c r="K1479" i="22"/>
  <c r="J1479" i="22" s="1"/>
  <c r="K1478" i="22"/>
  <c r="K1477" i="22"/>
  <c r="L1477" i="22" s="1"/>
  <c r="K1476" i="22"/>
  <c r="K1475" i="22"/>
  <c r="J1475" i="22" s="1"/>
  <c r="K1474" i="22"/>
  <c r="K1473" i="22"/>
  <c r="L1473" i="22" s="1"/>
  <c r="K1472" i="22"/>
  <c r="K1471" i="22"/>
  <c r="J1471" i="22" s="1"/>
  <c r="K1470" i="22"/>
  <c r="K1455" i="22"/>
  <c r="L1455" i="22" s="1"/>
  <c r="K1454" i="22"/>
  <c r="K1453" i="22"/>
  <c r="J1453" i="22" s="1"/>
  <c r="K1452" i="22"/>
  <c r="J1452" i="22" s="1"/>
  <c r="K1451" i="22"/>
  <c r="K1450" i="22"/>
  <c r="L1450" i="22" s="1"/>
  <c r="J1450" i="22"/>
  <c r="K1449" i="22"/>
  <c r="J1449" i="22" s="1"/>
  <c r="K1448" i="22"/>
  <c r="K1447" i="22"/>
  <c r="L1447" i="22" s="1"/>
  <c r="K1446" i="22"/>
  <c r="L1446" i="22" s="1"/>
  <c r="K1445" i="22"/>
  <c r="J1445" i="22" s="1"/>
  <c r="K1444" i="22"/>
  <c r="K1443" i="22"/>
  <c r="L1443" i="22" s="1"/>
  <c r="K1442" i="22"/>
  <c r="J1442" i="22" s="1"/>
  <c r="K1441" i="22"/>
  <c r="J1441" i="22" s="1"/>
  <c r="K1440" i="22"/>
  <c r="K1439" i="22"/>
  <c r="L1439" i="22" s="1"/>
  <c r="K1438" i="22"/>
  <c r="K1437" i="22"/>
  <c r="J1437" i="22" s="1"/>
  <c r="K1436" i="22"/>
  <c r="K1421" i="22"/>
  <c r="L1421" i="22" s="1"/>
  <c r="K1420" i="22"/>
  <c r="K1419" i="22"/>
  <c r="J1419" i="22" s="1"/>
  <c r="K1418" i="22"/>
  <c r="K1417" i="22"/>
  <c r="L1417" i="22" s="1"/>
  <c r="K1416" i="22"/>
  <c r="K1415" i="22"/>
  <c r="J1415" i="22" s="1"/>
  <c r="K1414" i="22"/>
  <c r="K1413" i="22"/>
  <c r="L1413" i="22" s="1"/>
  <c r="K1412" i="22"/>
  <c r="K1411" i="22"/>
  <c r="J1411" i="22" s="1"/>
  <c r="K1410" i="22"/>
  <c r="K1409" i="22"/>
  <c r="L1409" i="22" s="1"/>
  <c r="K1408" i="22"/>
  <c r="K1407" i="22"/>
  <c r="J1407" i="22" s="1"/>
  <c r="K1406" i="22"/>
  <c r="K1405" i="22"/>
  <c r="L1405" i="22" s="1"/>
  <c r="K1404" i="22"/>
  <c r="K1403" i="22"/>
  <c r="J1403" i="22" s="1"/>
  <c r="K1402" i="22"/>
  <c r="K1387" i="22"/>
  <c r="L1387" i="22" s="1"/>
  <c r="K1386" i="22"/>
  <c r="K1385" i="22"/>
  <c r="J1385" i="22" s="1"/>
  <c r="K1384" i="22"/>
  <c r="K1383" i="22"/>
  <c r="L1383" i="22" s="1"/>
  <c r="K1382" i="22"/>
  <c r="K1381" i="22"/>
  <c r="J1381" i="22" s="1"/>
  <c r="K1380" i="22"/>
  <c r="K1379" i="22"/>
  <c r="L1379" i="22" s="1"/>
  <c r="K1378" i="22"/>
  <c r="K1377" i="22"/>
  <c r="J1377" i="22" s="1"/>
  <c r="K1376" i="22"/>
  <c r="K1375" i="22"/>
  <c r="L1375" i="22" s="1"/>
  <c r="K1374" i="22"/>
  <c r="K1373" i="22"/>
  <c r="J1373" i="22" s="1"/>
  <c r="K1372" i="22"/>
  <c r="K1371" i="22"/>
  <c r="L1371" i="22" s="1"/>
  <c r="K1370" i="22"/>
  <c r="K1369" i="22"/>
  <c r="J1369" i="22" s="1"/>
  <c r="K1368" i="22"/>
  <c r="K1353" i="22"/>
  <c r="L1353" i="22" s="1"/>
  <c r="K1352" i="22"/>
  <c r="L1352" i="22" s="1"/>
  <c r="K1351" i="22"/>
  <c r="J1351" i="22" s="1"/>
  <c r="K1350" i="22"/>
  <c r="K1349" i="22"/>
  <c r="L1349" i="22" s="1"/>
  <c r="K1348" i="22"/>
  <c r="K1347" i="22"/>
  <c r="J1347" i="22" s="1"/>
  <c r="K1346" i="22"/>
  <c r="K1345" i="22"/>
  <c r="L1345" i="22" s="1"/>
  <c r="K1344" i="22"/>
  <c r="L1344" i="22" s="1"/>
  <c r="K1343" i="22"/>
  <c r="J1343" i="22" s="1"/>
  <c r="K1342" i="22"/>
  <c r="K1341" i="22"/>
  <c r="L1341" i="22" s="1"/>
  <c r="K1340" i="22"/>
  <c r="K1339" i="22"/>
  <c r="J1339" i="22" s="1"/>
  <c r="K1338" i="22"/>
  <c r="K1337" i="22"/>
  <c r="L1337" i="22" s="1"/>
  <c r="K1336" i="22"/>
  <c r="L1336" i="22" s="1"/>
  <c r="K1335" i="22"/>
  <c r="J1335" i="22" s="1"/>
  <c r="K1334" i="22"/>
  <c r="K1319" i="22"/>
  <c r="L1319" i="22" s="1"/>
  <c r="K1318" i="22"/>
  <c r="K1317" i="22"/>
  <c r="J1317" i="22" s="1"/>
  <c r="K1316" i="22"/>
  <c r="K1315" i="22"/>
  <c r="L1315" i="22" s="1"/>
  <c r="K1314" i="22"/>
  <c r="L1314" i="22" s="1"/>
  <c r="K1313" i="22"/>
  <c r="J1313" i="22" s="1"/>
  <c r="K1312" i="22"/>
  <c r="K1311" i="22"/>
  <c r="L1311" i="22" s="1"/>
  <c r="K1310" i="22"/>
  <c r="L1310" i="22" s="1"/>
  <c r="K1309" i="22"/>
  <c r="J1309" i="22" s="1"/>
  <c r="K1308" i="22"/>
  <c r="K1307" i="22"/>
  <c r="L1307" i="22" s="1"/>
  <c r="K1306" i="22"/>
  <c r="K1305" i="22"/>
  <c r="J1305" i="22" s="1"/>
  <c r="K1304" i="22"/>
  <c r="K1303" i="22"/>
  <c r="K1302" i="22"/>
  <c r="L1302" i="22" s="1"/>
  <c r="K1301" i="22"/>
  <c r="J1301" i="22" s="1"/>
  <c r="K1300" i="22"/>
  <c r="K1285" i="22"/>
  <c r="L1285" i="22" s="1"/>
  <c r="K1284" i="22"/>
  <c r="L1284" i="22" s="1"/>
  <c r="K1283" i="22"/>
  <c r="L1283" i="22" s="1"/>
  <c r="K1282" i="22"/>
  <c r="K1281" i="22"/>
  <c r="L1281" i="22" s="1"/>
  <c r="K1280" i="22"/>
  <c r="L1280" i="22" s="1"/>
  <c r="K1279" i="22"/>
  <c r="K1278" i="22"/>
  <c r="J1278" i="22" s="1"/>
  <c r="K1277" i="22"/>
  <c r="L1277" i="22" s="1"/>
  <c r="K1276" i="22"/>
  <c r="K1275" i="22"/>
  <c r="J1275" i="22" s="1"/>
  <c r="K1274" i="22"/>
  <c r="L1274" i="22" s="1"/>
  <c r="K1273" i="22"/>
  <c r="L1273" i="22" s="1"/>
  <c r="K1272" i="22"/>
  <c r="L1272" i="22" s="1"/>
  <c r="K1271" i="22"/>
  <c r="J1271" i="22" s="1"/>
  <c r="K1270" i="22"/>
  <c r="L1270" i="22" s="1"/>
  <c r="K1269" i="22"/>
  <c r="L1269" i="22" s="1"/>
  <c r="K1268" i="22"/>
  <c r="L1268" i="22" s="1"/>
  <c r="K1267" i="22"/>
  <c r="J1267" i="22" s="1"/>
  <c r="K1266" i="22"/>
  <c r="L1266" i="22" s="1"/>
  <c r="K1251" i="22"/>
  <c r="L1251" i="22" s="1"/>
  <c r="K1250" i="22"/>
  <c r="J1250" i="22" s="1"/>
  <c r="K1249" i="22"/>
  <c r="J1249" i="22" s="1"/>
  <c r="K1248" i="22"/>
  <c r="L1248" i="22" s="1"/>
  <c r="K1247" i="22"/>
  <c r="K1246" i="22"/>
  <c r="J1246" i="22" s="1"/>
  <c r="K1245" i="22"/>
  <c r="J1245" i="22" s="1"/>
  <c r="K1244" i="22"/>
  <c r="L1244" i="22" s="1"/>
  <c r="K1243" i="22"/>
  <c r="L1243" i="22" s="1"/>
  <c r="K1242" i="22"/>
  <c r="J1242" i="22" s="1"/>
  <c r="K1241" i="22"/>
  <c r="J1241" i="22" s="1"/>
  <c r="K1240" i="22"/>
  <c r="L1240" i="22" s="1"/>
  <c r="K1239" i="22"/>
  <c r="L1239" i="22" s="1"/>
  <c r="K1238" i="22"/>
  <c r="J1238" i="22" s="1"/>
  <c r="K1237" i="22"/>
  <c r="J1237" i="22" s="1"/>
  <c r="K1236" i="22"/>
  <c r="L1236" i="22" s="1"/>
  <c r="K1235" i="22"/>
  <c r="L1235" i="22" s="1"/>
  <c r="K1234" i="22"/>
  <c r="J1234" i="22" s="1"/>
  <c r="K1233" i="22"/>
  <c r="J1233" i="22" s="1"/>
  <c r="K1232" i="22"/>
  <c r="L1232" i="22" s="1"/>
  <c r="K1217" i="22"/>
  <c r="K1216" i="22"/>
  <c r="J1216" i="22" s="1"/>
  <c r="K1215" i="22"/>
  <c r="J1215" i="22" s="1"/>
  <c r="K1214" i="22"/>
  <c r="L1214" i="22" s="1"/>
  <c r="K1213" i="22"/>
  <c r="L1213" i="22" s="1"/>
  <c r="K1212" i="22"/>
  <c r="J1212" i="22" s="1"/>
  <c r="K1211" i="22"/>
  <c r="J1211" i="22" s="1"/>
  <c r="K1210" i="22"/>
  <c r="L1210" i="22" s="1"/>
  <c r="K1209" i="22"/>
  <c r="L1209" i="22" s="1"/>
  <c r="K1208" i="22"/>
  <c r="J1208" i="22" s="1"/>
  <c r="K1207" i="22"/>
  <c r="J1207" i="22" s="1"/>
  <c r="K1206" i="22"/>
  <c r="L1206" i="22" s="1"/>
  <c r="K1205" i="22"/>
  <c r="L1205" i="22" s="1"/>
  <c r="K1204" i="22"/>
  <c r="J1204" i="22" s="1"/>
  <c r="K1203" i="22"/>
  <c r="J1203" i="22" s="1"/>
  <c r="K1202" i="22"/>
  <c r="L1202" i="22" s="1"/>
  <c r="K1201" i="22"/>
  <c r="K1200" i="22"/>
  <c r="J1200" i="22" s="1"/>
  <c r="K1199" i="22"/>
  <c r="J1199" i="22" s="1"/>
  <c r="K1198" i="22"/>
  <c r="L1198" i="22" s="1"/>
  <c r="K1183" i="22"/>
  <c r="K1182" i="22"/>
  <c r="J1182" i="22" s="1"/>
  <c r="K1181" i="22"/>
  <c r="K1180" i="22"/>
  <c r="J1180" i="22" s="1"/>
  <c r="K1179" i="22"/>
  <c r="K1178" i="22"/>
  <c r="J1178" i="22" s="1"/>
  <c r="K1177" i="22"/>
  <c r="K1176" i="22"/>
  <c r="L1176" i="22" s="1"/>
  <c r="K1175" i="22"/>
  <c r="K1174" i="22"/>
  <c r="J1174" i="22" s="1"/>
  <c r="K1173" i="22"/>
  <c r="K1172" i="22"/>
  <c r="J1172" i="22" s="1"/>
  <c r="K1171" i="22"/>
  <c r="K1170" i="22"/>
  <c r="J1170" i="22" s="1"/>
  <c r="K1169" i="22"/>
  <c r="K1168" i="22"/>
  <c r="L1168" i="22" s="1"/>
  <c r="K1167" i="22"/>
  <c r="K1166" i="22"/>
  <c r="J1166" i="22" s="1"/>
  <c r="K1165" i="22"/>
  <c r="K1164" i="22"/>
  <c r="L1164" i="22" s="1"/>
  <c r="K1149" i="22"/>
  <c r="K1148" i="22"/>
  <c r="J1148" i="22" s="1"/>
  <c r="K1147" i="22"/>
  <c r="J1147" i="22" s="1"/>
  <c r="K1146" i="22"/>
  <c r="L1146" i="22" s="1"/>
  <c r="K1145" i="22"/>
  <c r="K1144" i="22"/>
  <c r="L1144" i="22" s="1"/>
  <c r="K1143" i="22"/>
  <c r="J1143" i="22" s="1"/>
  <c r="K1142" i="22"/>
  <c r="K1141" i="22"/>
  <c r="K1140" i="22"/>
  <c r="J1140" i="22" s="1"/>
  <c r="K1139" i="22"/>
  <c r="J1139" i="22" s="1"/>
  <c r="K1138" i="22"/>
  <c r="L1138" i="22" s="1"/>
  <c r="K1137" i="22"/>
  <c r="K1136" i="22"/>
  <c r="K1135" i="22"/>
  <c r="J1135" i="22" s="1"/>
  <c r="K1134" i="22"/>
  <c r="L1134" i="22" s="1"/>
  <c r="K1133" i="22"/>
  <c r="K1132" i="22"/>
  <c r="J1132" i="22" s="1"/>
  <c r="K1131" i="22"/>
  <c r="J1131" i="22" s="1"/>
  <c r="K1130" i="22"/>
  <c r="K1115" i="22"/>
  <c r="L1115" i="22" s="1"/>
  <c r="K1114" i="22"/>
  <c r="J1114" i="22" s="1"/>
  <c r="M1149" i="22" s="1"/>
  <c r="K1113" i="22"/>
  <c r="K1112" i="22"/>
  <c r="L1112" i="22" s="1"/>
  <c r="K1111" i="22"/>
  <c r="K1110" i="22"/>
  <c r="J1110" i="22" s="1"/>
  <c r="K1109" i="22"/>
  <c r="J1109" i="22" s="1"/>
  <c r="K1108" i="22"/>
  <c r="K1107" i="22"/>
  <c r="J1107" i="22" s="1"/>
  <c r="K1106" i="22"/>
  <c r="K1105" i="22"/>
  <c r="J1105" i="22" s="1"/>
  <c r="K1104" i="22"/>
  <c r="K1103" i="22"/>
  <c r="J1103" i="22" s="1"/>
  <c r="K1102" i="22"/>
  <c r="K1101" i="22"/>
  <c r="J1101" i="22" s="1"/>
  <c r="K1100" i="22"/>
  <c r="L1100" i="22" s="1"/>
  <c r="K1099" i="22"/>
  <c r="J1099" i="22" s="1"/>
  <c r="K1098" i="22"/>
  <c r="J1098" i="22" s="1"/>
  <c r="K1097" i="22"/>
  <c r="J1097" i="22" s="1"/>
  <c r="K1096" i="22"/>
  <c r="K1081" i="22"/>
  <c r="L1081" i="22" s="1"/>
  <c r="K1080" i="22"/>
  <c r="J1080" i="22" s="1"/>
  <c r="K1079" i="22"/>
  <c r="J1079" i="22" s="1"/>
  <c r="K1078" i="22"/>
  <c r="J1078" i="22" s="1"/>
  <c r="K1077" i="22"/>
  <c r="L1077" i="22" s="1"/>
  <c r="K1076" i="22"/>
  <c r="J1076" i="22" s="1"/>
  <c r="K1075" i="22"/>
  <c r="J1075" i="22" s="1"/>
  <c r="K1074" i="22"/>
  <c r="K1073" i="22"/>
  <c r="L1073" i="22" s="1"/>
  <c r="K1072" i="22"/>
  <c r="J1072" i="22" s="1"/>
  <c r="K1071" i="22"/>
  <c r="J1071" i="22" s="1"/>
  <c r="K1070" i="22"/>
  <c r="J1070" i="22" s="1"/>
  <c r="K1069" i="22"/>
  <c r="L1069" i="22" s="1"/>
  <c r="K1068" i="22"/>
  <c r="J1068" i="22" s="1"/>
  <c r="K1067" i="22"/>
  <c r="J1067" i="22" s="1"/>
  <c r="K1066" i="22"/>
  <c r="K1065" i="22"/>
  <c r="L1065" i="22" s="1"/>
  <c r="K1064" i="22"/>
  <c r="J1064" i="22" s="1"/>
  <c r="K1063" i="22"/>
  <c r="J1063" i="22" s="1"/>
  <c r="K1062" i="22"/>
  <c r="J1062" i="22" s="1"/>
  <c r="K1047" i="22"/>
  <c r="L1047" i="22" s="1"/>
  <c r="K1046" i="22"/>
  <c r="J1046" i="22" s="1"/>
  <c r="K1045" i="22"/>
  <c r="J1045" i="22" s="1"/>
  <c r="K1044" i="22"/>
  <c r="K1043" i="22"/>
  <c r="L1043" i="22" s="1"/>
  <c r="K1042" i="22"/>
  <c r="K1041" i="22"/>
  <c r="J1041" i="22" s="1"/>
  <c r="K1040" i="22"/>
  <c r="K1039" i="22"/>
  <c r="L1039" i="22" s="1"/>
  <c r="K1038" i="22"/>
  <c r="K1037" i="22"/>
  <c r="J1037" i="22" s="1"/>
  <c r="K1036" i="22"/>
  <c r="K1035" i="22"/>
  <c r="L1035" i="22" s="1"/>
  <c r="K1034" i="22"/>
  <c r="K1033" i="22"/>
  <c r="J1033" i="22" s="1"/>
  <c r="K1032" i="22"/>
  <c r="K1031" i="22"/>
  <c r="L1031" i="22" s="1"/>
  <c r="K1030" i="22"/>
  <c r="K1029" i="22"/>
  <c r="J1029" i="22" s="1"/>
  <c r="K1028" i="22"/>
  <c r="K1013" i="22"/>
  <c r="L1013" i="22" s="1"/>
  <c r="K1012" i="22"/>
  <c r="L1012" i="22" s="1"/>
  <c r="K1011" i="22"/>
  <c r="J1011" i="22" s="1"/>
  <c r="K1010" i="22"/>
  <c r="L1010" i="22" s="1"/>
  <c r="K1009" i="22"/>
  <c r="L1009" i="22" s="1"/>
  <c r="K1008" i="22"/>
  <c r="L1008" i="22" s="1"/>
  <c r="K1007" i="22"/>
  <c r="J1007" i="22" s="1"/>
  <c r="K1006" i="22"/>
  <c r="L1006" i="22" s="1"/>
  <c r="K1005" i="22"/>
  <c r="L1005" i="22" s="1"/>
  <c r="K1004" i="22"/>
  <c r="L1004" i="22" s="1"/>
  <c r="K1003" i="22"/>
  <c r="J1003" i="22" s="1"/>
  <c r="K1002" i="22"/>
  <c r="L1002" i="22" s="1"/>
  <c r="K1001" i="22"/>
  <c r="L1001" i="22" s="1"/>
  <c r="K1000" i="22"/>
  <c r="K999" i="22"/>
  <c r="J999" i="22" s="1"/>
  <c r="K998" i="22"/>
  <c r="L998" i="22" s="1"/>
  <c r="K997" i="22"/>
  <c r="K996" i="22"/>
  <c r="L996" i="22" s="1"/>
  <c r="K995" i="22"/>
  <c r="J995" i="22" s="1"/>
  <c r="K994" i="22"/>
  <c r="L994" i="22" s="1"/>
  <c r="K979" i="22"/>
  <c r="L979" i="22" s="1"/>
  <c r="K978" i="22"/>
  <c r="L978" i="22" s="1"/>
  <c r="K977" i="22"/>
  <c r="J977" i="22" s="1"/>
  <c r="K976" i="22"/>
  <c r="L976" i="22" s="1"/>
  <c r="K975" i="22"/>
  <c r="L975" i="22" s="1"/>
  <c r="K974" i="22"/>
  <c r="J974" i="22" s="1"/>
  <c r="K973" i="22"/>
  <c r="J973" i="22" s="1"/>
  <c r="K972" i="22"/>
  <c r="L972" i="22" s="1"/>
  <c r="K971" i="22"/>
  <c r="L971" i="22" s="1"/>
  <c r="K970" i="22"/>
  <c r="K969" i="22"/>
  <c r="J969" i="22" s="1"/>
  <c r="K968" i="22"/>
  <c r="L968" i="22" s="1"/>
  <c r="K967" i="22"/>
  <c r="K966" i="22"/>
  <c r="J966" i="22" s="1"/>
  <c r="K965" i="22"/>
  <c r="J965" i="22" s="1"/>
  <c r="K964" i="22"/>
  <c r="L964" i="22" s="1"/>
  <c r="K963" i="22"/>
  <c r="L963" i="22" s="1"/>
  <c r="K962" i="22"/>
  <c r="L962" i="22" s="1"/>
  <c r="K961" i="22"/>
  <c r="J961" i="22" s="1"/>
  <c r="K960" i="22"/>
  <c r="L960" i="22" s="1"/>
  <c r="K945" i="22"/>
  <c r="L945" i="22" s="1"/>
  <c r="K944" i="22"/>
  <c r="K943" i="22"/>
  <c r="J943" i="22" s="1"/>
  <c r="K942" i="22"/>
  <c r="J942" i="22" s="1"/>
  <c r="K941" i="22"/>
  <c r="L941" i="22" s="1"/>
  <c r="K940" i="22"/>
  <c r="J940" i="22" s="1"/>
  <c r="K939" i="22"/>
  <c r="J939" i="22" s="1"/>
  <c r="K938" i="22"/>
  <c r="J938" i="22" s="1"/>
  <c r="K937" i="22"/>
  <c r="L937" i="22" s="1"/>
  <c r="K936" i="22"/>
  <c r="K935" i="22"/>
  <c r="J935" i="22" s="1"/>
  <c r="K934" i="22"/>
  <c r="J934" i="22" s="1"/>
  <c r="K933" i="22"/>
  <c r="L933" i="22" s="1"/>
  <c r="K932" i="22"/>
  <c r="J932" i="22" s="1"/>
  <c r="K931" i="22"/>
  <c r="J931" i="22" s="1"/>
  <c r="K930" i="22"/>
  <c r="J930" i="22" s="1"/>
  <c r="K929" i="22"/>
  <c r="L929" i="22" s="1"/>
  <c r="K928" i="22"/>
  <c r="K927" i="22"/>
  <c r="J927" i="22" s="1"/>
  <c r="K926" i="22"/>
  <c r="J926" i="22" s="1"/>
  <c r="K911" i="22"/>
  <c r="K910" i="22"/>
  <c r="J910" i="22" s="1"/>
  <c r="K909" i="22"/>
  <c r="J909" i="22" s="1"/>
  <c r="K908" i="22"/>
  <c r="L908" i="22" s="1"/>
  <c r="K907" i="22"/>
  <c r="L907" i="22" s="1"/>
  <c r="K906" i="22"/>
  <c r="J906" i="22" s="1"/>
  <c r="K905" i="22"/>
  <c r="J905" i="22" s="1"/>
  <c r="K904" i="22"/>
  <c r="L904" i="22" s="1"/>
  <c r="K903" i="22"/>
  <c r="L903" i="22" s="1"/>
  <c r="K902" i="22"/>
  <c r="K901" i="22"/>
  <c r="J901" i="22" s="1"/>
  <c r="K900" i="22"/>
  <c r="L900" i="22" s="1"/>
  <c r="K899" i="22"/>
  <c r="L899" i="22" s="1"/>
  <c r="K898" i="22"/>
  <c r="J898" i="22" s="1"/>
  <c r="K897" i="22"/>
  <c r="J897" i="22" s="1"/>
  <c r="K896" i="22"/>
  <c r="L896" i="22" s="1"/>
  <c r="K895" i="22"/>
  <c r="L895" i="22" s="1"/>
  <c r="K894" i="22"/>
  <c r="K893" i="22"/>
  <c r="J893" i="22" s="1"/>
  <c r="K892" i="22"/>
  <c r="L892" i="22" s="1"/>
  <c r="K877" i="22"/>
  <c r="L877" i="22" s="1"/>
  <c r="K876" i="22"/>
  <c r="J876" i="22" s="1"/>
  <c r="K875" i="22"/>
  <c r="J875" i="22" s="1"/>
  <c r="K874" i="22"/>
  <c r="J874" i="22" s="1"/>
  <c r="K873" i="22"/>
  <c r="L873" i="22" s="1"/>
  <c r="K872" i="22"/>
  <c r="J872" i="22" s="1"/>
  <c r="K871" i="22"/>
  <c r="J871" i="22" s="1"/>
  <c r="K870" i="22"/>
  <c r="J870" i="22" s="1"/>
  <c r="K869" i="22"/>
  <c r="L869" i="22" s="1"/>
  <c r="K868" i="22"/>
  <c r="J868" i="22" s="1"/>
  <c r="K867" i="22"/>
  <c r="J867" i="22" s="1"/>
  <c r="K866" i="22"/>
  <c r="J866" i="22" s="1"/>
  <c r="K865" i="22"/>
  <c r="L865" i="22" s="1"/>
  <c r="K864" i="22"/>
  <c r="J864" i="22" s="1"/>
  <c r="K863" i="22"/>
  <c r="J863" i="22" s="1"/>
  <c r="K862" i="22"/>
  <c r="J862" i="22" s="1"/>
  <c r="K861" i="22"/>
  <c r="L861" i="22" s="1"/>
  <c r="K860" i="22"/>
  <c r="J860" i="22" s="1"/>
  <c r="K859" i="22"/>
  <c r="J859" i="22" s="1"/>
  <c r="K858" i="22"/>
  <c r="J858" i="22" s="1"/>
  <c r="K843" i="22"/>
  <c r="L843" i="22" s="1"/>
  <c r="K842" i="22"/>
  <c r="J842" i="22" s="1"/>
  <c r="K841" i="22"/>
  <c r="J841" i="22" s="1"/>
  <c r="K840" i="22"/>
  <c r="J840" i="22" s="1"/>
  <c r="K839" i="22"/>
  <c r="L839" i="22" s="1"/>
  <c r="K838" i="22"/>
  <c r="J838" i="22" s="1"/>
  <c r="K837" i="22"/>
  <c r="J837" i="22" s="1"/>
  <c r="K836" i="22"/>
  <c r="J836" i="22" s="1"/>
  <c r="K835" i="22"/>
  <c r="L835" i="22" s="1"/>
  <c r="K834" i="22"/>
  <c r="J834" i="22" s="1"/>
  <c r="K833" i="22"/>
  <c r="J833" i="22" s="1"/>
  <c r="K832" i="22"/>
  <c r="J832" i="22" s="1"/>
  <c r="K831" i="22"/>
  <c r="L831" i="22" s="1"/>
  <c r="K830" i="22"/>
  <c r="J830" i="22" s="1"/>
  <c r="K829" i="22"/>
  <c r="J829" i="22" s="1"/>
  <c r="K828" i="22"/>
  <c r="J828" i="22" s="1"/>
  <c r="K827" i="22"/>
  <c r="L827" i="22" s="1"/>
  <c r="K826" i="22"/>
  <c r="J826" i="22" s="1"/>
  <c r="K825" i="22"/>
  <c r="J825" i="22" s="1"/>
  <c r="K824" i="22"/>
  <c r="J824" i="22" s="1"/>
  <c r="K809" i="22"/>
  <c r="L809" i="22" s="1"/>
  <c r="K808" i="22"/>
  <c r="J808" i="22" s="1"/>
  <c r="K807" i="22"/>
  <c r="J807" i="22" s="1"/>
  <c r="K806" i="22"/>
  <c r="J806" i="22" s="1"/>
  <c r="K805" i="22"/>
  <c r="L805" i="22" s="1"/>
  <c r="K804" i="22"/>
  <c r="J804" i="22" s="1"/>
  <c r="K803" i="22"/>
  <c r="J803" i="22" s="1"/>
  <c r="K802" i="22"/>
  <c r="J802" i="22" s="1"/>
  <c r="K801" i="22"/>
  <c r="L801" i="22" s="1"/>
  <c r="K800" i="22"/>
  <c r="J800" i="22" s="1"/>
  <c r="K799" i="22"/>
  <c r="J799" i="22" s="1"/>
  <c r="K798" i="22"/>
  <c r="J798" i="22" s="1"/>
  <c r="K797" i="22"/>
  <c r="L797" i="22" s="1"/>
  <c r="K796" i="22"/>
  <c r="J796" i="22" s="1"/>
  <c r="K795" i="22"/>
  <c r="J795" i="22" s="1"/>
  <c r="K794" i="22"/>
  <c r="J794" i="22" s="1"/>
  <c r="K793" i="22"/>
  <c r="L793" i="22" s="1"/>
  <c r="K792" i="22"/>
  <c r="J792" i="22" s="1"/>
  <c r="K791" i="22"/>
  <c r="J791" i="22" s="1"/>
  <c r="K790" i="22"/>
  <c r="J790" i="22" s="1"/>
  <c r="K775" i="22"/>
  <c r="L775" i="22" s="1"/>
  <c r="K774" i="22"/>
  <c r="L774" i="22" s="1"/>
  <c r="K773" i="22"/>
  <c r="J773" i="22" s="1"/>
  <c r="K772" i="22"/>
  <c r="L772" i="22" s="1"/>
  <c r="K771" i="22"/>
  <c r="L771" i="22" s="1"/>
  <c r="K770" i="22"/>
  <c r="L770" i="22" s="1"/>
  <c r="K769" i="22"/>
  <c r="J769" i="22" s="1"/>
  <c r="K768" i="22"/>
  <c r="K767" i="22"/>
  <c r="L767" i="22" s="1"/>
  <c r="K766" i="22"/>
  <c r="K765" i="22"/>
  <c r="J765" i="22" s="1"/>
  <c r="K764" i="22"/>
  <c r="L764" i="22" s="1"/>
  <c r="K763" i="22"/>
  <c r="L763" i="22" s="1"/>
  <c r="K762" i="22"/>
  <c r="L762" i="22" s="1"/>
  <c r="K761" i="22"/>
  <c r="J761" i="22" s="1"/>
  <c r="K760" i="22"/>
  <c r="L760" i="22" s="1"/>
  <c r="K759" i="22"/>
  <c r="K758" i="22"/>
  <c r="L758" i="22" s="1"/>
  <c r="K757" i="22"/>
  <c r="J757" i="22" s="1"/>
  <c r="K756" i="22"/>
  <c r="L756" i="22" s="1"/>
  <c r="K741" i="22"/>
  <c r="L741" i="22" s="1"/>
  <c r="K740" i="22"/>
  <c r="L740" i="22" s="1"/>
  <c r="K739" i="22"/>
  <c r="J739" i="22" s="1"/>
  <c r="K738" i="22"/>
  <c r="K737" i="22"/>
  <c r="L737" i="22" s="1"/>
  <c r="K736" i="22"/>
  <c r="K735" i="22"/>
  <c r="J735" i="22" s="1"/>
  <c r="K734" i="22"/>
  <c r="L734" i="22" s="1"/>
  <c r="K733" i="22"/>
  <c r="L733" i="22" s="1"/>
  <c r="K732" i="22"/>
  <c r="L732" i="22" s="1"/>
  <c r="K731" i="22"/>
  <c r="J731" i="22" s="1"/>
  <c r="K730" i="22"/>
  <c r="L730" i="22" s="1"/>
  <c r="K729" i="22"/>
  <c r="K728" i="22"/>
  <c r="L728" i="22" s="1"/>
  <c r="K727" i="22"/>
  <c r="J727" i="22" s="1"/>
  <c r="K726" i="22"/>
  <c r="L726" i="22" s="1"/>
  <c r="K725" i="22"/>
  <c r="L725" i="22" s="1"/>
  <c r="K724" i="22"/>
  <c r="L724" i="22" s="1"/>
  <c r="K723" i="22"/>
  <c r="J723" i="22" s="1"/>
  <c r="K722" i="22"/>
  <c r="K707" i="22"/>
  <c r="L707" i="22" s="1"/>
  <c r="K706" i="22"/>
  <c r="K705" i="22"/>
  <c r="J705" i="22" s="1"/>
  <c r="K704" i="22"/>
  <c r="L704" i="22" s="1"/>
  <c r="K703" i="22"/>
  <c r="L703" i="22" s="1"/>
  <c r="K702" i="22"/>
  <c r="L702" i="22" s="1"/>
  <c r="K701" i="22"/>
  <c r="J701" i="22" s="1"/>
  <c r="K700" i="22"/>
  <c r="L700" i="22" s="1"/>
  <c r="K699" i="22"/>
  <c r="K698" i="22"/>
  <c r="L698" i="22" s="1"/>
  <c r="K697" i="22"/>
  <c r="J697" i="22" s="1"/>
  <c r="K696" i="22"/>
  <c r="L696" i="22" s="1"/>
  <c r="K695" i="22"/>
  <c r="L695" i="22" s="1"/>
  <c r="K694" i="22"/>
  <c r="L694" i="22" s="1"/>
  <c r="K693" i="22"/>
  <c r="J693" i="22" s="1"/>
  <c r="K692" i="22"/>
  <c r="K691" i="22"/>
  <c r="L691" i="22" s="1"/>
  <c r="K690" i="22"/>
  <c r="K689" i="22"/>
  <c r="J689" i="22" s="1"/>
  <c r="K688" i="22"/>
  <c r="L688" i="22" s="1"/>
  <c r="K673" i="22"/>
  <c r="L673" i="22" s="1"/>
  <c r="K672" i="22"/>
  <c r="L672" i="22" s="1"/>
  <c r="K671" i="22"/>
  <c r="J671" i="22" s="1"/>
  <c r="K670" i="22"/>
  <c r="L670" i="22" s="1"/>
  <c r="K669" i="22"/>
  <c r="K668" i="22"/>
  <c r="L668" i="22" s="1"/>
  <c r="K667" i="22"/>
  <c r="J667" i="22" s="1"/>
  <c r="K666" i="22"/>
  <c r="L666" i="22" s="1"/>
  <c r="K665" i="22"/>
  <c r="L665" i="22" s="1"/>
  <c r="K664" i="22"/>
  <c r="L664" i="22" s="1"/>
  <c r="K663" i="22"/>
  <c r="J663" i="22" s="1"/>
  <c r="K662" i="22"/>
  <c r="K661" i="22"/>
  <c r="L661" i="22" s="1"/>
  <c r="K660" i="22"/>
  <c r="K659" i="22"/>
  <c r="J659" i="22" s="1"/>
  <c r="K658" i="22"/>
  <c r="L658" i="22" s="1"/>
  <c r="K657" i="22"/>
  <c r="L657" i="22" s="1"/>
  <c r="K656" i="22"/>
  <c r="L656" i="22" s="1"/>
  <c r="K655" i="22"/>
  <c r="J655" i="22" s="1"/>
  <c r="K654" i="22"/>
  <c r="L654" i="22" s="1"/>
  <c r="K639" i="22"/>
  <c r="K638" i="22"/>
  <c r="L638" i="22" s="1"/>
  <c r="K637" i="22"/>
  <c r="J637" i="22" s="1"/>
  <c r="K636" i="22"/>
  <c r="L636" i="22" s="1"/>
  <c r="K635" i="22"/>
  <c r="L635" i="22" s="1"/>
  <c r="K634" i="22"/>
  <c r="L634" i="22" s="1"/>
  <c r="K633" i="22"/>
  <c r="J633" i="22" s="1"/>
  <c r="K632" i="22"/>
  <c r="K631" i="22"/>
  <c r="L631" i="22" s="1"/>
  <c r="K630" i="22"/>
  <c r="K629" i="22"/>
  <c r="J629" i="22" s="1"/>
  <c r="K628" i="22"/>
  <c r="L628" i="22" s="1"/>
  <c r="K627" i="22"/>
  <c r="L627" i="22" s="1"/>
  <c r="K626" i="22"/>
  <c r="L626" i="22" s="1"/>
  <c r="K625" i="22"/>
  <c r="J625" i="22" s="1"/>
  <c r="K624" i="22"/>
  <c r="L624" i="22" s="1"/>
  <c r="K623" i="22"/>
  <c r="K622" i="22"/>
  <c r="L622" i="22" s="1"/>
  <c r="K621" i="22"/>
  <c r="J621" i="22" s="1"/>
  <c r="K620" i="22"/>
  <c r="L620" i="22" s="1"/>
  <c r="K605" i="22"/>
  <c r="L605" i="22" s="1"/>
  <c r="K604" i="22"/>
  <c r="L604" i="22" s="1"/>
  <c r="K603" i="22"/>
  <c r="J603" i="22" s="1"/>
  <c r="K602" i="22"/>
  <c r="K601" i="22"/>
  <c r="L601" i="22" s="1"/>
  <c r="K600" i="22"/>
  <c r="K599" i="22"/>
  <c r="J599" i="22" s="1"/>
  <c r="K598" i="22"/>
  <c r="L598" i="22" s="1"/>
  <c r="K597" i="22"/>
  <c r="L597" i="22" s="1"/>
  <c r="K596" i="22"/>
  <c r="L596" i="22" s="1"/>
  <c r="K595" i="22"/>
  <c r="J595" i="22" s="1"/>
  <c r="K594" i="22"/>
  <c r="L594" i="22" s="1"/>
  <c r="K593" i="22"/>
  <c r="K592" i="22"/>
  <c r="L592" i="22" s="1"/>
  <c r="K591" i="22"/>
  <c r="J591" i="22" s="1"/>
  <c r="K590" i="22"/>
  <c r="L590" i="22" s="1"/>
  <c r="K589" i="22"/>
  <c r="L589" i="22" s="1"/>
  <c r="K588" i="22"/>
  <c r="L588" i="22" s="1"/>
  <c r="K587" i="22"/>
  <c r="J587" i="22" s="1"/>
  <c r="K586" i="22"/>
  <c r="K571" i="22"/>
  <c r="L571" i="22" s="1"/>
  <c r="K570" i="22"/>
  <c r="K569" i="22"/>
  <c r="J569" i="22" s="1"/>
  <c r="K568" i="22"/>
  <c r="K567" i="22"/>
  <c r="L567" i="22" s="1"/>
  <c r="K566" i="22"/>
  <c r="K565" i="22"/>
  <c r="J565" i="22" s="1"/>
  <c r="K564" i="22"/>
  <c r="K563" i="22"/>
  <c r="L563" i="22" s="1"/>
  <c r="K562" i="22"/>
  <c r="K561" i="22"/>
  <c r="J561" i="22" s="1"/>
  <c r="K560" i="22"/>
  <c r="K559" i="22"/>
  <c r="L559" i="22" s="1"/>
  <c r="K558" i="22"/>
  <c r="K557" i="22"/>
  <c r="J557" i="22" s="1"/>
  <c r="K556" i="22"/>
  <c r="K555" i="22"/>
  <c r="L555" i="22" s="1"/>
  <c r="K554" i="22"/>
  <c r="K553" i="22"/>
  <c r="J553" i="22" s="1"/>
  <c r="K552" i="22"/>
  <c r="K537" i="22"/>
  <c r="J537" i="22" s="1"/>
  <c r="K536" i="22"/>
  <c r="J536" i="22" s="1"/>
  <c r="K535" i="22"/>
  <c r="J535" i="22" s="1"/>
  <c r="K534" i="22"/>
  <c r="L534" i="22" s="1"/>
  <c r="K533" i="22"/>
  <c r="J533" i="22" s="1"/>
  <c r="K532" i="22"/>
  <c r="J532" i="22" s="1"/>
  <c r="K531" i="22"/>
  <c r="J531" i="22" s="1"/>
  <c r="K530" i="22"/>
  <c r="L530" i="22" s="1"/>
  <c r="K529" i="22"/>
  <c r="J529" i="22" s="1"/>
  <c r="K528" i="22"/>
  <c r="J528" i="22" s="1"/>
  <c r="K527" i="22"/>
  <c r="J527" i="22" s="1"/>
  <c r="K526" i="22"/>
  <c r="L526" i="22" s="1"/>
  <c r="K525" i="22"/>
  <c r="J525" i="22" s="1"/>
  <c r="K524" i="22"/>
  <c r="J524" i="22" s="1"/>
  <c r="K523" i="22"/>
  <c r="J523" i="22" s="1"/>
  <c r="K522" i="22"/>
  <c r="K521" i="22"/>
  <c r="J521" i="22" s="1"/>
  <c r="K520" i="22"/>
  <c r="J520" i="22" s="1"/>
  <c r="K519" i="22"/>
  <c r="J519" i="22" s="1"/>
  <c r="K518" i="22"/>
  <c r="L518" i="22" s="1"/>
  <c r="K503" i="22"/>
  <c r="L503" i="22" s="1"/>
  <c r="K502" i="22"/>
  <c r="L502" i="22" s="1"/>
  <c r="K501" i="22"/>
  <c r="J501" i="22" s="1"/>
  <c r="K500" i="22"/>
  <c r="L500" i="22" s="1"/>
  <c r="K499" i="22"/>
  <c r="L499" i="22" s="1"/>
  <c r="K498" i="22"/>
  <c r="L498" i="22" s="1"/>
  <c r="K497" i="22"/>
  <c r="J497" i="22" s="1"/>
  <c r="K496" i="22"/>
  <c r="L496" i="22" s="1"/>
  <c r="K495" i="22"/>
  <c r="L495" i="22" s="1"/>
  <c r="K494" i="22"/>
  <c r="L494" i="22" s="1"/>
  <c r="K493" i="22"/>
  <c r="J493" i="22" s="1"/>
  <c r="K492" i="22"/>
  <c r="L492" i="22" s="1"/>
  <c r="K491" i="22"/>
  <c r="L491" i="22" s="1"/>
  <c r="K490" i="22"/>
  <c r="L490" i="22" s="1"/>
  <c r="K489" i="22"/>
  <c r="J489" i="22" s="1"/>
  <c r="K488" i="22"/>
  <c r="L488" i="22" s="1"/>
  <c r="K487" i="22"/>
  <c r="L487" i="22" s="1"/>
  <c r="K486" i="22"/>
  <c r="L486" i="22" s="1"/>
  <c r="K485" i="22"/>
  <c r="J485" i="22" s="1"/>
  <c r="K484" i="22"/>
  <c r="L484" i="22" s="1"/>
  <c r="K469" i="22"/>
  <c r="L469" i="22" s="1"/>
  <c r="K468" i="22"/>
  <c r="L468" i="22" s="1"/>
  <c r="K467" i="22"/>
  <c r="J467" i="22" s="1"/>
  <c r="K466" i="22"/>
  <c r="K465" i="22"/>
  <c r="K464" i="22"/>
  <c r="K463" i="22"/>
  <c r="J463" i="22" s="1"/>
  <c r="K462" i="22"/>
  <c r="L462" i="22" s="1"/>
  <c r="K461" i="22"/>
  <c r="L461" i="22" s="1"/>
  <c r="K460" i="22"/>
  <c r="L460" i="22" s="1"/>
  <c r="K459" i="22"/>
  <c r="J459" i="22" s="1"/>
  <c r="K458" i="22"/>
  <c r="K457" i="22"/>
  <c r="K456" i="22"/>
  <c r="K455" i="22"/>
  <c r="J455" i="22" s="1"/>
  <c r="K454" i="22"/>
  <c r="L454" i="22" s="1"/>
  <c r="K453" i="22"/>
  <c r="L453" i="22" s="1"/>
  <c r="K452" i="22"/>
  <c r="L452" i="22" s="1"/>
  <c r="K451" i="22"/>
  <c r="J451" i="22" s="1"/>
  <c r="K450" i="22"/>
  <c r="K435" i="22"/>
  <c r="K434" i="22"/>
  <c r="K433" i="22"/>
  <c r="J433" i="22" s="1"/>
  <c r="K432" i="22"/>
  <c r="L432" i="22" s="1"/>
  <c r="K431" i="22"/>
  <c r="L431" i="22" s="1"/>
  <c r="K430" i="22"/>
  <c r="L430" i="22" s="1"/>
  <c r="K429" i="22"/>
  <c r="J429" i="22" s="1"/>
  <c r="K428" i="22"/>
  <c r="K427" i="22"/>
  <c r="K426" i="22"/>
  <c r="K425" i="22"/>
  <c r="J425" i="22" s="1"/>
  <c r="K424" i="22"/>
  <c r="L424" i="22" s="1"/>
  <c r="K423" i="22"/>
  <c r="J423" i="22" s="1"/>
  <c r="K422" i="22"/>
  <c r="J422" i="22" s="1"/>
  <c r="K421" i="22"/>
  <c r="J421" i="22" s="1"/>
  <c r="K420" i="22"/>
  <c r="K419" i="22"/>
  <c r="J419" i="22" s="1"/>
  <c r="K418" i="22"/>
  <c r="J418" i="22" s="1"/>
  <c r="K417" i="22"/>
  <c r="J417" i="22" s="1"/>
  <c r="K416" i="22"/>
  <c r="L416" i="22" s="1"/>
  <c r="K401" i="22"/>
  <c r="L401" i="22" s="1"/>
  <c r="K400" i="22"/>
  <c r="L400" i="22" s="1"/>
  <c r="K399" i="22"/>
  <c r="J399" i="22" s="1"/>
  <c r="K398" i="22"/>
  <c r="K397" i="22"/>
  <c r="K396" i="22"/>
  <c r="K395" i="22"/>
  <c r="J395" i="22" s="1"/>
  <c r="K394" i="22"/>
  <c r="L394" i="22" s="1"/>
  <c r="K393" i="22"/>
  <c r="L393" i="22" s="1"/>
  <c r="K392" i="22"/>
  <c r="L392" i="22" s="1"/>
  <c r="K391" i="22"/>
  <c r="J391" i="22" s="1"/>
  <c r="K390" i="22"/>
  <c r="K389" i="22"/>
  <c r="K388" i="22"/>
  <c r="L388" i="22" s="1"/>
  <c r="K387" i="22"/>
  <c r="J387" i="22" s="1"/>
  <c r="K386" i="22"/>
  <c r="L386" i="22" s="1"/>
  <c r="K385" i="22"/>
  <c r="L385" i="22" s="1"/>
  <c r="K384" i="22"/>
  <c r="L384" i="22" s="1"/>
  <c r="K383" i="22"/>
  <c r="J383" i="22" s="1"/>
  <c r="K382" i="22"/>
  <c r="K367" i="22"/>
  <c r="L367" i="22" s="1"/>
  <c r="K366" i="22"/>
  <c r="K365" i="22"/>
  <c r="J365" i="22" s="1"/>
  <c r="K364" i="22"/>
  <c r="L364" i="22" s="1"/>
  <c r="K363" i="22"/>
  <c r="L363" i="22" s="1"/>
  <c r="K362" i="22"/>
  <c r="L362" i="22" s="1"/>
  <c r="K361" i="22"/>
  <c r="J361" i="22" s="1"/>
  <c r="K360" i="22"/>
  <c r="L360" i="22" s="1"/>
  <c r="K359" i="22"/>
  <c r="K358" i="22"/>
  <c r="L358" i="22" s="1"/>
  <c r="K357" i="22"/>
  <c r="J357" i="22" s="1"/>
  <c r="K356" i="22"/>
  <c r="L356" i="22" s="1"/>
  <c r="K355" i="22"/>
  <c r="L355" i="22" s="1"/>
  <c r="K354" i="22"/>
  <c r="L354" i="22" s="1"/>
  <c r="K353" i="22"/>
  <c r="J353" i="22" s="1"/>
  <c r="K352" i="22"/>
  <c r="K351" i="22"/>
  <c r="L351" i="22" s="1"/>
  <c r="K350" i="22"/>
  <c r="K349" i="22"/>
  <c r="J349" i="22" s="1"/>
  <c r="K348" i="22"/>
  <c r="L348" i="22" s="1"/>
  <c r="K333" i="22"/>
  <c r="L333" i="22" s="1"/>
  <c r="K332" i="22"/>
  <c r="L332" i="22" s="1"/>
  <c r="K331" i="22"/>
  <c r="J331" i="22" s="1"/>
  <c r="K330" i="22"/>
  <c r="L330" i="22" s="1"/>
  <c r="K329" i="22"/>
  <c r="K328" i="22"/>
  <c r="L328" i="22" s="1"/>
  <c r="K327" i="22"/>
  <c r="J327" i="22" s="1"/>
  <c r="K326" i="22"/>
  <c r="L326" i="22" s="1"/>
  <c r="K325" i="22"/>
  <c r="L325" i="22" s="1"/>
  <c r="K324" i="22"/>
  <c r="L324" i="22" s="1"/>
  <c r="K323" i="22"/>
  <c r="J323" i="22" s="1"/>
  <c r="K322" i="22"/>
  <c r="K321" i="22"/>
  <c r="L321" i="22" s="1"/>
  <c r="K320" i="22"/>
  <c r="K319" i="22"/>
  <c r="J319" i="22" s="1"/>
  <c r="K318" i="22"/>
  <c r="L318" i="22" s="1"/>
  <c r="K317" i="22"/>
  <c r="L317" i="22" s="1"/>
  <c r="K316" i="22"/>
  <c r="L316" i="22" s="1"/>
  <c r="K315" i="22"/>
  <c r="J315" i="22" s="1"/>
  <c r="K314" i="22"/>
  <c r="L314" i="22" s="1"/>
  <c r="K299" i="22"/>
  <c r="J299" i="22" s="1"/>
  <c r="K298" i="22"/>
  <c r="J298" i="22" s="1"/>
  <c r="K297" i="22"/>
  <c r="L297" i="22" s="1"/>
  <c r="K296" i="22"/>
  <c r="K295" i="22"/>
  <c r="J295" i="22" s="1"/>
  <c r="K294" i="22"/>
  <c r="J294" i="22" s="1"/>
  <c r="K293" i="22"/>
  <c r="K292" i="22"/>
  <c r="L292" i="22" s="1"/>
  <c r="K291" i="22"/>
  <c r="J291" i="22" s="1"/>
  <c r="K290" i="22"/>
  <c r="J290" i="22" s="1"/>
  <c r="K289" i="22"/>
  <c r="L289" i="22" s="1"/>
  <c r="K288" i="22"/>
  <c r="K287" i="22"/>
  <c r="J287" i="22" s="1"/>
  <c r="K286" i="22"/>
  <c r="J286" i="22" s="1"/>
  <c r="K285" i="22"/>
  <c r="K284" i="22"/>
  <c r="L284" i="22" s="1"/>
  <c r="K283" i="22"/>
  <c r="J283" i="22" s="1"/>
  <c r="K282" i="22"/>
  <c r="J282" i="22" s="1"/>
  <c r="K281" i="22"/>
  <c r="L281" i="22" s="1"/>
  <c r="K280" i="22"/>
  <c r="K265" i="22"/>
  <c r="L265" i="22" s="1"/>
  <c r="K264" i="22"/>
  <c r="K263" i="22"/>
  <c r="J263" i="22" s="1"/>
  <c r="K262" i="22"/>
  <c r="L262" i="22" s="1"/>
  <c r="K261" i="22"/>
  <c r="L261" i="22" s="1"/>
  <c r="K260" i="22"/>
  <c r="L260" i="22" s="1"/>
  <c r="K259" i="22"/>
  <c r="J259" i="22" s="1"/>
  <c r="K258" i="22"/>
  <c r="L258" i="22" s="1"/>
  <c r="K257" i="22"/>
  <c r="L257" i="22" s="1"/>
  <c r="K256" i="22"/>
  <c r="L256" i="22" s="1"/>
  <c r="K255" i="22"/>
  <c r="J255" i="22" s="1"/>
  <c r="K254" i="22"/>
  <c r="L254" i="22" s="1"/>
  <c r="K253" i="22"/>
  <c r="L253" i="22" s="1"/>
  <c r="K252" i="22"/>
  <c r="L252" i="22" s="1"/>
  <c r="K251" i="22"/>
  <c r="J251" i="22" s="1"/>
  <c r="K250" i="22"/>
  <c r="L250" i="22" s="1"/>
  <c r="K249" i="22"/>
  <c r="L249" i="22" s="1"/>
  <c r="K248" i="22"/>
  <c r="L248" i="22" s="1"/>
  <c r="K247" i="22"/>
  <c r="J247" i="22" s="1"/>
  <c r="K246" i="22"/>
  <c r="L246" i="22" s="1"/>
  <c r="K231" i="22"/>
  <c r="L231" i="22" s="1"/>
  <c r="K230" i="22"/>
  <c r="J230" i="22" s="1"/>
  <c r="K229" i="22"/>
  <c r="J229" i="22" s="1"/>
  <c r="K228" i="22"/>
  <c r="J228" i="22" s="1"/>
  <c r="K227" i="22"/>
  <c r="L227" i="22" s="1"/>
  <c r="K226" i="22"/>
  <c r="J226" i="22" s="1"/>
  <c r="K225" i="22"/>
  <c r="J225" i="22" s="1"/>
  <c r="K224" i="22"/>
  <c r="J224" i="22" s="1"/>
  <c r="K223" i="22"/>
  <c r="L223" i="22" s="1"/>
  <c r="K222" i="22"/>
  <c r="J222" i="22" s="1"/>
  <c r="K221" i="22"/>
  <c r="J221" i="22" s="1"/>
  <c r="K220" i="22"/>
  <c r="J220" i="22" s="1"/>
  <c r="K219" i="22"/>
  <c r="L219" i="22" s="1"/>
  <c r="K218" i="22"/>
  <c r="J218" i="22" s="1"/>
  <c r="K217" i="22"/>
  <c r="J217" i="22" s="1"/>
  <c r="K216" i="22"/>
  <c r="J216" i="22" s="1"/>
  <c r="K215" i="22"/>
  <c r="L215" i="22" s="1"/>
  <c r="K214" i="22"/>
  <c r="J214" i="22" s="1"/>
  <c r="K213" i="22"/>
  <c r="J213" i="22" s="1"/>
  <c r="K212" i="22"/>
  <c r="J212" i="22" s="1"/>
  <c r="K197" i="22"/>
  <c r="L197" i="22" s="1"/>
  <c r="K196" i="22"/>
  <c r="L196" i="22" s="1"/>
  <c r="K195" i="22"/>
  <c r="J195" i="22" s="1"/>
  <c r="K194" i="22"/>
  <c r="L194" i="22" s="1"/>
  <c r="K193" i="22"/>
  <c r="L193" i="22" s="1"/>
  <c r="K192" i="22"/>
  <c r="L192" i="22" s="1"/>
  <c r="K191" i="22"/>
  <c r="J191" i="22" s="1"/>
  <c r="K190" i="22"/>
  <c r="L190" i="22" s="1"/>
  <c r="K189" i="22"/>
  <c r="L189" i="22" s="1"/>
  <c r="K188" i="22"/>
  <c r="L188" i="22" s="1"/>
  <c r="K187" i="22"/>
  <c r="J187" i="22" s="1"/>
  <c r="K186" i="22"/>
  <c r="L186" i="22" s="1"/>
  <c r="K185" i="22"/>
  <c r="L185" i="22" s="1"/>
  <c r="K184" i="22"/>
  <c r="L184" i="22" s="1"/>
  <c r="K183" i="22"/>
  <c r="J183" i="22" s="1"/>
  <c r="K182" i="22"/>
  <c r="L182" i="22" s="1"/>
  <c r="K181" i="22"/>
  <c r="L181" i="22" s="1"/>
  <c r="K180" i="22"/>
  <c r="L180" i="22" s="1"/>
  <c r="K179" i="22"/>
  <c r="J179" i="22" s="1"/>
  <c r="K178" i="22"/>
  <c r="L178" i="22" s="1"/>
  <c r="K163" i="22"/>
  <c r="L163" i="22" s="1"/>
  <c r="K162" i="22"/>
  <c r="J162" i="22" s="1"/>
  <c r="K161" i="22"/>
  <c r="J161" i="22" s="1"/>
  <c r="K160" i="22"/>
  <c r="J160" i="22" s="1"/>
  <c r="K159" i="22"/>
  <c r="L159" i="22" s="1"/>
  <c r="K158" i="22"/>
  <c r="J158" i="22" s="1"/>
  <c r="K157" i="22"/>
  <c r="J157" i="22" s="1"/>
  <c r="K156" i="22"/>
  <c r="J156" i="22" s="1"/>
  <c r="K155" i="22"/>
  <c r="L155" i="22" s="1"/>
  <c r="K154" i="22"/>
  <c r="J154" i="22" s="1"/>
  <c r="K153" i="22"/>
  <c r="J153" i="22" s="1"/>
  <c r="K152" i="22"/>
  <c r="J152" i="22" s="1"/>
  <c r="K151" i="22"/>
  <c r="L151" i="22" s="1"/>
  <c r="K150" i="22"/>
  <c r="J150" i="22" s="1"/>
  <c r="K149" i="22"/>
  <c r="J149" i="22" s="1"/>
  <c r="K148" i="22"/>
  <c r="J148" i="22" s="1"/>
  <c r="K147" i="22"/>
  <c r="L147" i="22" s="1"/>
  <c r="K146" i="22"/>
  <c r="J146" i="22" s="1"/>
  <c r="K145" i="22"/>
  <c r="J145" i="22" s="1"/>
  <c r="K144" i="22"/>
  <c r="J144" i="22" s="1"/>
  <c r="K129" i="22"/>
  <c r="L129" i="22" s="1"/>
  <c r="K128" i="22"/>
  <c r="J128" i="22" s="1"/>
  <c r="K127" i="22"/>
  <c r="J127" i="22" s="1"/>
  <c r="K126" i="22"/>
  <c r="J126" i="22" s="1"/>
  <c r="K125" i="22"/>
  <c r="L125" i="22" s="1"/>
  <c r="K124" i="22"/>
  <c r="J124" i="22" s="1"/>
  <c r="K123" i="22"/>
  <c r="J123" i="22" s="1"/>
  <c r="K122" i="22"/>
  <c r="J122" i="22" s="1"/>
  <c r="K121" i="22"/>
  <c r="L121" i="22" s="1"/>
  <c r="K120" i="22"/>
  <c r="J120" i="22" s="1"/>
  <c r="K119" i="22"/>
  <c r="J119" i="22" s="1"/>
  <c r="K118" i="22"/>
  <c r="J118" i="22" s="1"/>
  <c r="K117" i="22"/>
  <c r="L117" i="22" s="1"/>
  <c r="K116" i="22"/>
  <c r="J116" i="22" s="1"/>
  <c r="K115" i="22"/>
  <c r="J115" i="22" s="1"/>
  <c r="K114" i="22"/>
  <c r="J114" i="22" s="1"/>
  <c r="K113" i="22"/>
  <c r="L113" i="22" s="1"/>
  <c r="K112" i="22"/>
  <c r="J112" i="22" s="1"/>
  <c r="K111" i="22"/>
  <c r="J111" i="22" s="1"/>
  <c r="K110" i="22"/>
  <c r="J110" i="22" s="1"/>
  <c r="K95" i="22"/>
  <c r="L95" i="22" s="1"/>
  <c r="K94" i="22"/>
  <c r="L94" i="22" s="1"/>
  <c r="K93" i="22"/>
  <c r="J93" i="22" s="1"/>
  <c r="K92" i="22"/>
  <c r="L92" i="22" s="1"/>
  <c r="K91" i="22"/>
  <c r="L91" i="22" s="1"/>
  <c r="K90" i="22"/>
  <c r="L90" i="22" s="1"/>
  <c r="K89" i="22"/>
  <c r="J89" i="22" s="1"/>
  <c r="K88" i="22"/>
  <c r="L88" i="22" s="1"/>
  <c r="K87" i="22"/>
  <c r="L87" i="22" s="1"/>
  <c r="K86" i="22"/>
  <c r="L86" i="22" s="1"/>
  <c r="K85" i="22"/>
  <c r="J85" i="22" s="1"/>
  <c r="K84" i="22"/>
  <c r="L84" i="22" s="1"/>
  <c r="K83" i="22"/>
  <c r="L83" i="22" s="1"/>
  <c r="K82" i="22"/>
  <c r="L82" i="22" s="1"/>
  <c r="K81" i="22"/>
  <c r="J81" i="22" s="1"/>
  <c r="K80" i="22"/>
  <c r="L80" i="22" s="1"/>
  <c r="K79" i="22"/>
  <c r="L79" i="22" s="1"/>
  <c r="K78" i="22"/>
  <c r="L78" i="22" s="1"/>
  <c r="K77" i="22"/>
  <c r="J77" i="22" s="1"/>
  <c r="K76" i="22"/>
  <c r="L76" i="22" s="1"/>
  <c r="K61" i="22"/>
  <c r="L61" i="22" s="1"/>
  <c r="K60" i="22"/>
  <c r="J60" i="22" s="1"/>
  <c r="K59" i="22"/>
  <c r="J59" i="22" s="1"/>
  <c r="K58" i="22"/>
  <c r="J58" i="22" s="1"/>
  <c r="K57" i="22"/>
  <c r="L57" i="22" s="1"/>
  <c r="K56" i="22"/>
  <c r="J56" i="22" s="1"/>
  <c r="K55" i="22"/>
  <c r="J55" i="22" s="1"/>
  <c r="K54" i="22"/>
  <c r="J54" i="22" s="1"/>
  <c r="K53" i="22"/>
  <c r="L53" i="22" s="1"/>
  <c r="K52" i="22"/>
  <c r="J52" i="22" s="1"/>
  <c r="K51" i="22"/>
  <c r="J51" i="22" s="1"/>
  <c r="K50" i="22"/>
  <c r="J50" i="22" s="1"/>
  <c r="K49" i="22"/>
  <c r="L49" i="22" s="1"/>
  <c r="K48" i="22"/>
  <c r="J48" i="22" s="1"/>
  <c r="K47" i="22"/>
  <c r="J47" i="22" s="1"/>
  <c r="K46" i="22"/>
  <c r="J46" i="22" s="1"/>
  <c r="K45" i="22"/>
  <c r="L45" i="22" s="1"/>
  <c r="K44" i="22"/>
  <c r="J44" i="22" s="1"/>
  <c r="K43" i="22"/>
  <c r="J43" i="22" s="1"/>
  <c r="K42" i="22"/>
  <c r="J42" i="22" s="1"/>
  <c r="K9" i="22"/>
  <c r="J9" i="22" s="1"/>
  <c r="K10" i="22"/>
  <c r="L10" i="22" s="1"/>
  <c r="K11" i="22"/>
  <c r="L11" i="22" s="1"/>
  <c r="K12" i="22"/>
  <c r="L12" i="22" s="1"/>
  <c r="K13" i="22"/>
  <c r="J13" i="22" s="1"/>
  <c r="K14" i="22"/>
  <c r="L14" i="22" s="1"/>
  <c r="K15" i="22"/>
  <c r="L15" i="22" s="1"/>
  <c r="K16" i="22"/>
  <c r="L16" i="22" s="1"/>
  <c r="K17" i="22"/>
  <c r="J17" i="22" s="1"/>
  <c r="K18" i="22"/>
  <c r="L18" i="22" s="1"/>
  <c r="K19" i="22"/>
  <c r="L19" i="22" s="1"/>
  <c r="K20" i="22"/>
  <c r="L20" i="22" s="1"/>
  <c r="K21" i="22"/>
  <c r="J21" i="22" s="1"/>
  <c r="K22" i="22"/>
  <c r="L22" i="22" s="1"/>
  <c r="K23" i="22"/>
  <c r="L23" i="22" s="1"/>
  <c r="K24" i="22"/>
  <c r="L24" i="22" s="1"/>
  <c r="K25" i="22"/>
  <c r="J25" i="22" s="1"/>
  <c r="K26" i="22"/>
  <c r="L26" i="22" s="1"/>
  <c r="K27" i="22"/>
  <c r="L27" i="22" s="1"/>
  <c r="J1609" i="22" l="1"/>
  <c r="J488" i="22"/>
  <c r="L114" i="22"/>
  <c r="J1100" i="22"/>
  <c r="J1243" i="22"/>
  <c r="J704" i="22"/>
  <c r="J771" i="22"/>
  <c r="L56" i="22"/>
  <c r="J24" i="22"/>
  <c r="J424" i="22"/>
  <c r="J431" i="22"/>
  <c r="J1239" i="22"/>
  <c r="J16" i="22"/>
  <c r="J484" i="22"/>
  <c r="J590" i="22"/>
  <c r="J597" i="22"/>
  <c r="J462" i="22"/>
  <c r="J496" i="22"/>
  <c r="J627" i="22"/>
  <c r="J634" i="22"/>
  <c r="J903" i="22"/>
  <c r="J1606" i="22"/>
  <c r="J20" i="22"/>
  <c r="L52" i="22"/>
  <c r="J534" i="22"/>
  <c r="L60" i="22"/>
  <c r="J492" i="22"/>
  <c r="J500" i="22"/>
  <c r="J1244" i="22"/>
  <c r="J1447" i="22"/>
  <c r="J673" i="22"/>
  <c r="J1240" i="22"/>
  <c r="L48" i="22"/>
  <c r="J246" i="22"/>
  <c r="J253" i="22"/>
  <c r="J260" i="22"/>
  <c r="L44" i="22"/>
  <c r="L122" i="22"/>
  <c r="L158" i="22"/>
  <c r="J12" i="22"/>
  <c r="L144" i="22"/>
  <c r="J518" i="22"/>
  <c r="J656" i="22"/>
  <c r="L938" i="22"/>
  <c r="L1624" i="22"/>
  <c r="J26" i="22"/>
  <c r="J18" i="22"/>
  <c r="J10" i="22"/>
  <c r="L46" i="22"/>
  <c r="L54" i="22"/>
  <c r="L110" i="22"/>
  <c r="L126" i="22"/>
  <c r="L150" i="22"/>
  <c r="L160" i="22"/>
  <c r="J182" i="22"/>
  <c r="J189" i="22"/>
  <c r="J196" i="22"/>
  <c r="J363" i="22"/>
  <c r="J392" i="22"/>
  <c r="J394" i="22"/>
  <c r="J468" i="22"/>
  <c r="J490" i="22"/>
  <c r="J498" i="22"/>
  <c r="J658" i="22"/>
  <c r="J665" i="22"/>
  <c r="J732" i="22"/>
  <c r="J734" i="22"/>
  <c r="J763" i="22"/>
  <c r="L966" i="22"/>
  <c r="J996" i="22"/>
  <c r="J1214" i="22"/>
  <c r="L1216" i="22"/>
  <c r="J1302" i="22"/>
  <c r="L1622" i="22"/>
  <c r="L1620" i="22"/>
  <c r="J1648" i="22"/>
  <c r="J1651" i="22"/>
  <c r="J22" i="22"/>
  <c r="J14" i="22"/>
  <c r="L50" i="22"/>
  <c r="L58" i="22"/>
  <c r="L118" i="22"/>
  <c r="J330" i="22"/>
  <c r="J333" i="22"/>
  <c r="J354" i="22"/>
  <c r="J393" i="22"/>
  <c r="J453" i="22"/>
  <c r="J460" i="22"/>
  <c r="J486" i="22"/>
  <c r="J494" i="22"/>
  <c r="J502" i="22"/>
  <c r="J526" i="22"/>
  <c r="J588" i="22"/>
  <c r="J605" i="22"/>
  <c r="J636" i="22"/>
  <c r="J695" i="22"/>
  <c r="J702" i="22"/>
  <c r="J733" i="22"/>
  <c r="J895" i="22"/>
  <c r="L930" i="22"/>
  <c r="J963" i="22"/>
  <c r="J1001" i="22"/>
  <c r="J1004" i="22"/>
  <c r="J1146" i="22"/>
  <c r="J1209" i="22"/>
  <c r="J1584" i="22"/>
  <c r="J1587" i="22"/>
  <c r="J1678" i="22"/>
  <c r="J1681" i="22"/>
  <c r="J1686" i="22"/>
  <c r="J1689" i="22"/>
  <c r="J1640" i="22"/>
  <c r="J1643" i="22"/>
  <c r="J1656" i="22"/>
  <c r="J1659" i="22"/>
  <c r="J1614" i="22"/>
  <c r="J1617" i="22"/>
  <c r="J1576" i="22"/>
  <c r="J1579" i="22"/>
  <c r="L1442" i="22"/>
  <c r="J1443" i="22"/>
  <c r="J1446" i="22"/>
  <c r="J1455" i="22"/>
  <c r="J1439" i="22"/>
  <c r="J1307" i="22"/>
  <c r="J1310" i="22"/>
  <c r="J1270" i="22"/>
  <c r="J1283" i="22"/>
  <c r="L1234" i="22"/>
  <c r="L1246" i="22"/>
  <c r="L1250" i="22"/>
  <c r="J1198" i="22"/>
  <c r="L1204" i="22"/>
  <c r="J1210" i="22"/>
  <c r="J1213" i="22"/>
  <c r="J1205" i="22"/>
  <c r="L1172" i="22"/>
  <c r="J1176" i="22"/>
  <c r="J1168" i="22"/>
  <c r="J1144" i="22"/>
  <c r="L1099" i="22"/>
  <c r="J1112" i="22"/>
  <c r="J1115" i="22"/>
  <c r="L1068" i="22"/>
  <c r="L1076" i="22"/>
  <c r="L1046" i="22"/>
  <c r="J1009" i="22"/>
  <c r="J1012" i="22"/>
  <c r="L974" i="22"/>
  <c r="J979" i="22"/>
  <c r="J971" i="22"/>
  <c r="L926" i="22"/>
  <c r="L942" i="22"/>
  <c r="L934" i="22"/>
  <c r="J899" i="22"/>
  <c r="L910" i="22"/>
  <c r="J907" i="22"/>
  <c r="J762" i="22"/>
  <c r="J764" i="22"/>
  <c r="J756" i="22"/>
  <c r="J770" i="22"/>
  <c r="J772" i="22"/>
  <c r="J775" i="22"/>
  <c r="J725" i="22"/>
  <c r="J740" i="22"/>
  <c r="J724" i="22"/>
  <c r="J726" i="22"/>
  <c r="J741" i="22"/>
  <c r="J694" i="22"/>
  <c r="J696" i="22"/>
  <c r="J688" i="22"/>
  <c r="J703" i="22"/>
  <c r="J657" i="22"/>
  <c r="J672" i="22"/>
  <c r="J664" i="22"/>
  <c r="J666" i="22"/>
  <c r="J626" i="22"/>
  <c r="J628" i="22"/>
  <c r="J620" i="22"/>
  <c r="J635" i="22"/>
  <c r="J596" i="22"/>
  <c r="J598" i="22"/>
  <c r="J589" i="22"/>
  <c r="J604" i="22"/>
  <c r="J452" i="22"/>
  <c r="J454" i="22"/>
  <c r="J469" i="22"/>
  <c r="J461" i="22"/>
  <c r="J416" i="22"/>
  <c r="J430" i="22"/>
  <c r="J432" i="22"/>
  <c r="J386" i="22"/>
  <c r="J401" i="22"/>
  <c r="J384" i="22"/>
  <c r="J400" i="22"/>
  <c r="J362" i="22"/>
  <c r="J364" i="22"/>
  <c r="J367" i="22"/>
  <c r="J356" i="22"/>
  <c r="J325" i="22"/>
  <c r="J317" i="22"/>
  <c r="J324" i="22"/>
  <c r="J326" i="22"/>
  <c r="J262" i="22"/>
  <c r="J265" i="22"/>
  <c r="L212" i="22"/>
  <c r="L214" i="22"/>
  <c r="L216" i="22"/>
  <c r="L218" i="22"/>
  <c r="L220" i="22"/>
  <c r="L222" i="22"/>
  <c r="L224" i="22"/>
  <c r="L226" i="22"/>
  <c r="L228" i="22"/>
  <c r="L230" i="22"/>
  <c r="J180" i="22"/>
  <c r="L156" i="22"/>
  <c r="L146" i="22"/>
  <c r="L154" i="22"/>
  <c r="L162" i="22"/>
  <c r="L148" i="22"/>
  <c r="L152" i="22"/>
  <c r="L116" i="22"/>
  <c r="L124" i="22"/>
  <c r="L112" i="22"/>
  <c r="L120" i="22"/>
  <c r="L128" i="22"/>
  <c r="J84" i="22"/>
  <c r="J91" i="22"/>
  <c r="J82" i="22"/>
  <c r="L42" i="22"/>
  <c r="L359" i="22"/>
  <c r="J359" i="22"/>
  <c r="L420" i="22"/>
  <c r="J420" i="22"/>
  <c r="L450" i="22"/>
  <c r="J450" i="22"/>
  <c r="L464" i="22"/>
  <c r="J464" i="22"/>
  <c r="J936" i="22"/>
  <c r="L936" i="22"/>
  <c r="J1030" i="22"/>
  <c r="L1030" i="22"/>
  <c r="J1038" i="22"/>
  <c r="L1038" i="22"/>
  <c r="L1303" i="22"/>
  <c r="J1303" i="22"/>
  <c r="J1470" i="22"/>
  <c r="L1470" i="22"/>
  <c r="J1478" i="22"/>
  <c r="L1478" i="22"/>
  <c r="J1486" i="22"/>
  <c r="L1486" i="22"/>
  <c r="J1508" i="22"/>
  <c r="L1508" i="22"/>
  <c r="J1516" i="22"/>
  <c r="L1516" i="22"/>
  <c r="J1538" i="22"/>
  <c r="L1538" i="22"/>
  <c r="J1550" i="22"/>
  <c r="L1550" i="22"/>
  <c r="L1690" i="22"/>
  <c r="J1690" i="22"/>
  <c r="J78" i="22"/>
  <c r="J80" i="22"/>
  <c r="J87" i="22"/>
  <c r="J94" i="22"/>
  <c r="J178" i="22"/>
  <c r="J185" i="22"/>
  <c r="J192" i="22"/>
  <c r="J194" i="22"/>
  <c r="J249" i="22"/>
  <c r="J256" i="22"/>
  <c r="J258" i="22"/>
  <c r="L285" i="22"/>
  <c r="J285" i="22"/>
  <c r="J289" i="22"/>
  <c r="J292" i="22"/>
  <c r="L320" i="22"/>
  <c r="J320" i="22"/>
  <c r="J328" i="22"/>
  <c r="L352" i="22"/>
  <c r="J352" i="22"/>
  <c r="J355" i="22"/>
  <c r="J360" i="22"/>
  <c r="L389" i="22"/>
  <c r="J389" i="22"/>
  <c r="L398" i="22"/>
  <c r="J398" i="22"/>
  <c r="L428" i="22"/>
  <c r="J428" i="22"/>
  <c r="L456" i="22"/>
  <c r="J456" i="22"/>
  <c r="L465" i="22"/>
  <c r="J465" i="22"/>
  <c r="L522" i="22"/>
  <c r="J522" i="22"/>
  <c r="J554" i="22"/>
  <c r="L554" i="22"/>
  <c r="J558" i="22"/>
  <c r="L558" i="22"/>
  <c r="J562" i="22"/>
  <c r="L562" i="22"/>
  <c r="J566" i="22"/>
  <c r="L566" i="22"/>
  <c r="J570" i="22"/>
  <c r="L570" i="22"/>
  <c r="L593" i="22"/>
  <c r="J593" i="22"/>
  <c r="L602" i="22"/>
  <c r="J602" i="22"/>
  <c r="L630" i="22"/>
  <c r="J630" i="22"/>
  <c r="L639" i="22"/>
  <c r="J639" i="22"/>
  <c r="L662" i="22"/>
  <c r="J662" i="22"/>
  <c r="L690" i="22"/>
  <c r="J690" i="22"/>
  <c r="L699" i="22"/>
  <c r="J699" i="22"/>
  <c r="L722" i="22"/>
  <c r="J722" i="22"/>
  <c r="L736" i="22"/>
  <c r="J736" i="22"/>
  <c r="L759" i="22"/>
  <c r="J759" i="22"/>
  <c r="L768" i="22"/>
  <c r="J768" i="22"/>
  <c r="J902" i="22"/>
  <c r="L902" i="22"/>
  <c r="J970" i="22"/>
  <c r="L970" i="22"/>
  <c r="L1096" i="22"/>
  <c r="J1096" i="22"/>
  <c r="J1102" i="22"/>
  <c r="L1102" i="22"/>
  <c r="L1130" i="22"/>
  <c r="J1130" i="22"/>
  <c r="L288" i="22"/>
  <c r="J288" i="22"/>
  <c r="L322" i="22"/>
  <c r="J322" i="22"/>
  <c r="L397" i="22"/>
  <c r="J397" i="22"/>
  <c r="L427" i="22"/>
  <c r="J427" i="22"/>
  <c r="L997" i="22"/>
  <c r="J997" i="22"/>
  <c r="J1034" i="22"/>
  <c r="L1034" i="22"/>
  <c r="J1042" i="22"/>
  <c r="L1042" i="22"/>
  <c r="J1074" i="22"/>
  <c r="L1074" i="22"/>
  <c r="L1276" i="22"/>
  <c r="J1276" i="22"/>
  <c r="J1474" i="22"/>
  <c r="L1474" i="22"/>
  <c r="J1482" i="22"/>
  <c r="L1482" i="22"/>
  <c r="J1504" i="22"/>
  <c r="L1504" i="22"/>
  <c r="J1512" i="22"/>
  <c r="L1512" i="22"/>
  <c r="J1520" i="22"/>
  <c r="L1520" i="22"/>
  <c r="J1542" i="22"/>
  <c r="L1542" i="22"/>
  <c r="J1546" i="22"/>
  <c r="L1546" i="22"/>
  <c r="J1554" i="22"/>
  <c r="L1554" i="22"/>
  <c r="L1572" i="22"/>
  <c r="J1572" i="22"/>
  <c r="L1588" i="22"/>
  <c r="J1588" i="22"/>
  <c r="L1644" i="22"/>
  <c r="J1644" i="22"/>
  <c r="L1674" i="22"/>
  <c r="J1674" i="22"/>
  <c r="J76" i="22"/>
  <c r="J83" i="22"/>
  <c r="J90" i="22"/>
  <c r="J92" i="22"/>
  <c r="J181" i="22"/>
  <c r="J188" i="22"/>
  <c r="J190" i="22"/>
  <c r="J197" i="22"/>
  <c r="J252" i="22"/>
  <c r="J254" i="22"/>
  <c r="J261" i="22"/>
  <c r="L280" i="22"/>
  <c r="J280" i="22"/>
  <c r="L296" i="22"/>
  <c r="J296" i="22"/>
  <c r="J316" i="22"/>
  <c r="J318" i="22"/>
  <c r="J321" i="22"/>
  <c r="L350" i="22"/>
  <c r="J350" i="22"/>
  <c r="J358" i="22"/>
  <c r="L382" i="22"/>
  <c r="J382" i="22"/>
  <c r="J385" i="22"/>
  <c r="L390" i="22"/>
  <c r="J390" i="22"/>
  <c r="L434" i="22"/>
  <c r="J434" i="22"/>
  <c r="L457" i="22"/>
  <c r="J457" i="22"/>
  <c r="L466" i="22"/>
  <c r="J466" i="22"/>
  <c r="L911" i="22"/>
  <c r="J911" i="22"/>
  <c r="J928" i="22"/>
  <c r="L928" i="22"/>
  <c r="J944" i="22"/>
  <c r="L944" i="22"/>
  <c r="L967" i="22"/>
  <c r="J967" i="22"/>
  <c r="J1028" i="22"/>
  <c r="L1028" i="22"/>
  <c r="J1032" i="22"/>
  <c r="L1032" i="22"/>
  <c r="J1036" i="22"/>
  <c r="L1036" i="22"/>
  <c r="J1040" i="22"/>
  <c r="L1040" i="22"/>
  <c r="J1044" i="22"/>
  <c r="L1044" i="22"/>
  <c r="L1111" i="22"/>
  <c r="J1111" i="22"/>
  <c r="J79" i="22"/>
  <c r="J86" i="22"/>
  <c r="J88" i="22"/>
  <c r="J95" i="22"/>
  <c r="J184" i="22"/>
  <c r="J186" i="22"/>
  <c r="J193" i="22"/>
  <c r="J248" i="22"/>
  <c r="J250" i="22"/>
  <c r="J257" i="22"/>
  <c r="L264" i="22"/>
  <c r="J264" i="22"/>
  <c r="J281" i="22"/>
  <c r="J284" i="22"/>
  <c r="L293" i="22"/>
  <c r="J293" i="22"/>
  <c r="J297" i="22"/>
  <c r="J314" i="22"/>
  <c r="L329" i="22"/>
  <c r="J329" i="22"/>
  <c r="J332" i="22"/>
  <c r="J348" i="22"/>
  <c r="J351" i="22"/>
  <c r="L366" i="22"/>
  <c r="J366" i="22"/>
  <c r="J388" i="22"/>
  <c r="L396" i="22"/>
  <c r="J396" i="22"/>
  <c r="L426" i="22"/>
  <c r="J426" i="22"/>
  <c r="L435" i="22"/>
  <c r="J435" i="22"/>
  <c r="L458" i="22"/>
  <c r="J458" i="22"/>
  <c r="J552" i="22"/>
  <c r="L552" i="22"/>
  <c r="J556" i="22"/>
  <c r="L556" i="22"/>
  <c r="J560" i="22"/>
  <c r="L560" i="22"/>
  <c r="J564" i="22"/>
  <c r="L564" i="22"/>
  <c r="J568" i="22"/>
  <c r="L568" i="22"/>
  <c r="L586" i="22"/>
  <c r="J586" i="22"/>
  <c r="L600" i="22"/>
  <c r="J600" i="22"/>
  <c r="L623" i="22"/>
  <c r="J623" i="22"/>
  <c r="L632" i="22"/>
  <c r="J632" i="22"/>
  <c r="L660" i="22"/>
  <c r="J660" i="22"/>
  <c r="L669" i="22"/>
  <c r="J669" i="22"/>
  <c r="L692" i="22"/>
  <c r="J692" i="22"/>
  <c r="L706" i="22"/>
  <c r="J706" i="22"/>
  <c r="L729" i="22"/>
  <c r="J729" i="22"/>
  <c r="L738" i="22"/>
  <c r="J738" i="22"/>
  <c r="L766" i="22"/>
  <c r="J766" i="22"/>
  <c r="J894" i="22"/>
  <c r="L894" i="22"/>
  <c r="J1000" i="22"/>
  <c r="L1000" i="22"/>
  <c r="J1066" i="22"/>
  <c r="L1066" i="22"/>
  <c r="L1108" i="22"/>
  <c r="J1108" i="22"/>
  <c r="J530" i="22"/>
  <c r="J592" i="22"/>
  <c r="J594" i="22"/>
  <c r="J601" i="22"/>
  <c r="J622" i="22"/>
  <c r="J624" i="22"/>
  <c r="J631" i="22"/>
  <c r="J638" i="22"/>
  <c r="J654" i="22"/>
  <c r="J661" i="22"/>
  <c r="J668" i="22"/>
  <c r="J670" i="22"/>
  <c r="J691" i="22"/>
  <c r="J698" i="22"/>
  <c r="J700" i="22"/>
  <c r="J707" i="22"/>
  <c r="J728" i="22"/>
  <c r="J730" i="22"/>
  <c r="J737" i="22"/>
  <c r="J758" i="22"/>
  <c r="J760" i="22"/>
  <c r="J767" i="22"/>
  <c r="J774" i="22"/>
  <c r="J962" i="22"/>
  <c r="J975" i="22"/>
  <c r="J978" i="22"/>
  <c r="J1005" i="22"/>
  <c r="J1008" i="22"/>
  <c r="J1106" i="22"/>
  <c r="L1106" i="22"/>
  <c r="L1142" i="22"/>
  <c r="J1142" i="22"/>
  <c r="L1217" i="22"/>
  <c r="J1217" i="22"/>
  <c r="L1454" i="22"/>
  <c r="J1454" i="22"/>
  <c r="L1583" i="22"/>
  <c r="J1583" i="22"/>
  <c r="L1613" i="22"/>
  <c r="J1613" i="22"/>
  <c r="L1655" i="22"/>
  <c r="J1655" i="22"/>
  <c r="L1685" i="22"/>
  <c r="J1685" i="22"/>
  <c r="L1064" i="22"/>
  <c r="L1072" i="22"/>
  <c r="L1080" i="22"/>
  <c r="J1136" i="22"/>
  <c r="L1136" i="22"/>
  <c r="L1201" i="22"/>
  <c r="J1201" i="22"/>
  <c r="J1282" i="22"/>
  <c r="L1282" i="22"/>
  <c r="J1318" i="22"/>
  <c r="L1318" i="22"/>
  <c r="J1340" i="22"/>
  <c r="L1340" i="22"/>
  <c r="J1348" i="22"/>
  <c r="L1348" i="22"/>
  <c r="J1438" i="22"/>
  <c r="L1438" i="22"/>
  <c r="L1451" i="22"/>
  <c r="J1451" i="22"/>
  <c r="J1472" i="22"/>
  <c r="L1472" i="22"/>
  <c r="J1476" i="22"/>
  <c r="L1476" i="22"/>
  <c r="J1480" i="22"/>
  <c r="L1480" i="22"/>
  <c r="J1484" i="22"/>
  <c r="L1484" i="22"/>
  <c r="J1488" i="22"/>
  <c r="L1488" i="22"/>
  <c r="J1506" i="22"/>
  <c r="L1506" i="22"/>
  <c r="J1510" i="22"/>
  <c r="L1510" i="22"/>
  <c r="J1514" i="22"/>
  <c r="L1514" i="22"/>
  <c r="J1518" i="22"/>
  <c r="L1518" i="22"/>
  <c r="J1522" i="22"/>
  <c r="L1522" i="22"/>
  <c r="J1540" i="22"/>
  <c r="L1540" i="22"/>
  <c r="J1544" i="22"/>
  <c r="L1544" i="22"/>
  <c r="J1548" i="22"/>
  <c r="L1548" i="22"/>
  <c r="J1552" i="22"/>
  <c r="L1552" i="22"/>
  <c r="J1556" i="22"/>
  <c r="L1556" i="22"/>
  <c r="L1580" i="22"/>
  <c r="J1580" i="22"/>
  <c r="L1610" i="22"/>
  <c r="J1610" i="22"/>
  <c r="L1652" i="22"/>
  <c r="J1652" i="22"/>
  <c r="L1682" i="22"/>
  <c r="J1682" i="22"/>
  <c r="L898" i="22"/>
  <c r="L906" i="22"/>
  <c r="L932" i="22"/>
  <c r="L940" i="22"/>
  <c r="L1062" i="22"/>
  <c r="L1070" i="22"/>
  <c r="L1078" i="22"/>
  <c r="L1104" i="22"/>
  <c r="J1104" i="22"/>
  <c r="L1140" i="22"/>
  <c r="L1247" i="22"/>
  <c r="J1247" i="22"/>
  <c r="L1279" i="22"/>
  <c r="J1279" i="22"/>
  <c r="J1306" i="22"/>
  <c r="L1306" i="22"/>
  <c r="L1575" i="22"/>
  <c r="J1575" i="22"/>
  <c r="L1591" i="22"/>
  <c r="J1591" i="22"/>
  <c r="L1647" i="22"/>
  <c r="J1647" i="22"/>
  <c r="L1677" i="22"/>
  <c r="J1677" i="22"/>
  <c r="J1235" i="22"/>
  <c r="J1251" i="22"/>
  <c r="J1268" i="22"/>
  <c r="J1280" i="22"/>
  <c r="J1311" i="22"/>
  <c r="J1314" i="22"/>
  <c r="J1336" i="22"/>
  <c r="J1344" i="22"/>
  <c r="J1352" i="22"/>
  <c r="L1180" i="22"/>
  <c r="L1200" i="22"/>
  <c r="L283" i="22"/>
  <c r="L287" i="22"/>
  <c r="L295" i="22"/>
  <c r="L529" i="22"/>
  <c r="L533" i="22"/>
  <c r="L773" i="22"/>
  <c r="L790" i="22"/>
  <c r="L792" i="22"/>
  <c r="L794" i="22"/>
  <c r="L796" i="22"/>
  <c r="L798" i="22"/>
  <c r="L800" i="22"/>
  <c r="L802" i="22"/>
  <c r="L804" i="22"/>
  <c r="L806" i="22"/>
  <c r="L808" i="22"/>
  <c r="L824" i="22"/>
  <c r="L826" i="22"/>
  <c r="L828" i="22"/>
  <c r="L830" i="22"/>
  <c r="L832" i="22"/>
  <c r="L834" i="22"/>
  <c r="L836" i="22"/>
  <c r="L838" i="22"/>
  <c r="L840" i="22"/>
  <c r="L842" i="22"/>
  <c r="L858" i="22"/>
  <c r="L860" i="22"/>
  <c r="L862" i="22"/>
  <c r="L864" i="22"/>
  <c r="L866" i="22"/>
  <c r="L868" i="22"/>
  <c r="L870" i="22"/>
  <c r="L872" i="22"/>
  <c r="L874" i="22"/>
  <c r="L876" i="22"/>
  <c r="L1098" i="22"/>
  <c r="L1107" i="22"/>
  <c r="L1132" i="22"/>
  <c r="L1137" i="22"/>
  <c r="J1137" i="22"/>
  <c r="L1148" i="22"/>
  <c r="L1165" i="22"/>
  <c r="J1165" i="22"/>
  <c r="J1171" i="22"/>
  <c r="L1171" i="22"/>
  <c r="L1173" i="22"/>
  <c r="J1173" i="22"/>
  <c r="J1179" i="22"/>
  <c r="L1179" i="22"/>
  <c r="L1181" i="22"/>
  <c r="J1181" i="22"/>
  <c r="L1212" i="22"/>
  <c r="L1242" i="22"/>
  <c r="L1278" i="22"/>
  <c r="L1304" i="22"/>
  <c r="J1304" i="22"/>
  <c r="L1316" i="22"/>
  <c r="J1316" i="22"/>
  <c r="L1338" i="22"/>
  <c r="J1338" i="22"/>
  <c r="L1346" i="22"/>
  <c r="J1346" i="22"/>
  <c r="J1368" i="22"/>
  <c r="L1368" i="22"/>
  <c r="J1372" i="22"/>
  <c r="L1372" i="22"/>
  <c r="J1376" i="22"/>
  <c r="L1376" i="22"/>
  <c r="J1380" i="22"/>
  <c r="L1380" i="22"/>
  <c r="J1384" i="22"/>
  <c r="L1384" i="22"/>
  <c r="J1402" i="22"/>
  <c r="L1402" i="22"/>
  <c r="J1406" i="22"/>
  <c r="L1406" i="22"/>
  <c r="J1410" i="22"/>
  <c r="L1410" i="22"/>
  <c r="J1414" i="22"/>
  <c r="L1414" i="22"/>
  <c r="J1418" i="22"/>
  <c r="L1418" i="22"/>
  <c r="L1436" i="22"/>
  <c r="J1436" i="22"/>
  <c r="L1141" i="22"/>
  <c r="J1141" i="22"/>
  <c r="L1308" i="22"/>
  <c r="J1308" i="22"/>
  <c r="L1440" i="22"/>
  <c r="J1440" i="22"/>
  <c r="J1650" i="22"/>
  <c r="L1650" i="22"/>
  <c r="J1680" i="22"/>
  <c r="L1680" i="22"/>
  <c r="L291" i="22"/>
  <c r="L299" i="22"/>
  <c r="L521" i="22"/>
  <c r="L418" i="22"/>
  <c r="L422" i="22"/>
  <c r="L520" i="22"/>
  <c r="L524" i="22"/>
  <c r="L528" i="22"/>
  <c r="L532" i="22"/>
  <c r="L536" i="22"/>
  <c r="J908" i="22"/>
  <c r="J960" i="22"/>
  <c r="J964" i="22"/>
  <c r="J968" i="22"/>
  <c r="J972" i="22"/>
  <c r="J976" i="22"/>
  <c r="J994" i="22"/>
  <c r="J998" i="22"/>
  <c r="J1002" i="22"/>
  <c r="J1006" i="22"/>
  <c r="J1010" i="22"/>
  <c r="L1103" i="22"/>
  <c r="L1133" i="22"/>
  <c r="J1133" i="22"/>
  <c r="J1138" i="22"/>
  <c r="L1149" i="22"/>
  <c r="J1149" i="22"/>
  <c r="J1206" i="22"/>
  <c r="L1208" i="22"/>
  <c r="J1236" i="22"/>
  <c r="L1238" i="22"/>
  <c r="J1266" i="22"/>
  <c r="J1274" i="22"/>
  <c r="L1300" i="22"/>
  <c r="J1300" i="22"/>
  <c r="L1448" i="22"/>
  <c r="J1448" i="22"/>
  <c r="J1646" i="22"/>
  <c r="L1646" i="22"/>
  <c r="J1654" i="22"/>
  <c r="L1654" i="22"/>
  <c r="J1676" i="22"/>
  <c r="L1676" i="22"/>
  <c r="J1684" i="22"/>
  <c r="L1684" i="22"/>
  <c r="J1692" i="22"/>
  <c r="L1692" i="22"/>
  <c r="J1642" i="22"/>
  <c r="L1642" i="22"/>
  <c r="J1658" i="22"/>
  <c r="L1658" i="22"/>
  <c r="J1688" i="22"/>
  <c r="L1688" i="22"/>
  <c r="L419" i="22"/>
  <c r="L423" i="22"/>
  <c r="L525" i="22"/>
  <c r="L537" i="22"/>
  <c r="J892" i="22"/>
  <c r="J896" i="22"/>
  <c r="J900" i="22"/>
  <c r="J904" i="22"/>
  <c r="J1013" i="22"/>
  <c r="L1113" i="22"/>
  <c r="J1113" i="22"/>
  <c r="J1134" i="22"/>
  <c r="L1145" i="22"/>
  <c r="J1145" i="22"/>
  <c r="J1164" i="22"/>
  <c r="J1167" i="22"/>
  <c r="L1167" i="22"/>
  <c r="L1169" i="22"/>
  <c r="J1169" i="22"/>
  <c r="J1175" i="22"/>
  <c r="L1175" i="22"/>
  <c r="L1177" i="22"/>
  <c r="J1177" i="22"/>
  <c r="J1183" i="22"/>
  <c r="L1183" i="22"/>
  <c r="J1202" i="22"/>
  <c r="J1232" i="22"/>
  <c r="J1248" i="22"/>
  <c r="J1272" i="22"/>
  <c r="J1284" i="22"/>
  <c r="L1312" i="22"/>
  <c r="J1312" i="22"/>
  <c r="L1334" i="22"/>
  <c r="J1334" i="22"/>
  <c r="L1342" i="22"/>
  <c r="J1342" i="22"/>
  <c r="L1350" i="22"/>
  <c r="J1350" i="22"/>
  <c r="J1370" i="22"/>
  <c r="L1370" i="22"/>
  <c r="J1374" i="22"/>
  <c r="L1374" i="22"/>
  <c r="J1378" i="22"/>
  <c r="L1378" i="22"/>
  <c r="J1382" i="22"/>
  <c r="L1382" i="22"/>
  <c r="J1386" i="22"/>
  <c r="L1386" i="22"/>
  <c r="J1404" i="22"/>
  <c r="L1404" i="22"/>
  <c r="J1408" i="22"/>
  <c r="L1408" i="22"/>
  <c r="J1412" i="22"/>
  <c r="L1412" i="22"/>
  <c r="J1416" i="22"/>
  <c r="L1416" i="22"/>
  <c r="J1420" i="22"/>
  <c r="L1420" i="22"/>
  <c r="L1444" i="22"/>
  <c r="J1444" i="22"/>
  <c r="J1315" i="22"/>
  <c r="J1319" i="22"/>
  <c r="J1337" i="22"/>
  <c r="J1341" i="22"/>
  <c r="J1345" i="22"/>
  <c r="J1349" i="22"/>
  <c r="J1353" i="22"/>
  <c r="J1574" i="22"/>
  <c r="J1578" i="22"/>
  <c r="J1582" i="22"/>
  <c r="J1586" i="22"/>
  <c r="J1590" i="22"/>
  <c r="J1608" i="22"/>
  <c r="J1612" i="22"/>
  <c r="J1616" i="22"/>
  <c r="J1693" i="22"/>
  <c r="L1675" i="22"/>
  <c r="L1679" i="22"/>
  <c r="L1687" i="22"/>
  <c r="L1683" i="22"/>
  <c r="L1691" i="22"/>
  <c r="L1641" i="22"/>
  <c r="L1645" i="22"/>
  <c r="L1649" i="22"/>
  <c r="L1653" i="22"/>
  <c r="L1657" i="22"/>
  <c r="L1619" i="22"/>
  <c r="J1621" i="22"/>
  <c r="L1623" i="22"/>
  <c r="J1625" i="22"/>
  <c r="J1618" i="22"/>
  <c r="L1607" i="22"/>
  <c r="L1611" i="22"/>
  <c r="L1615" i="22"/>
  <c r="L1585" i="22"/>
  <c r="L1573" i="22"/>
  <c r="L1577" i="22"/>
  <c r="L1581" i="22"/>
  <c r="L1589" i="22"/>
  <c r="L1539" i="22"/>
  <c r="J1541" i="22"/>
  <c r="L1543" i="22"/>
  <c r="J1545" i="22"/>
  <c r="L1547" i="22"/>
  <c r="J1549" i="22"/>
  <c r="L1551" i="22"/>
  <c r="J1553" i="22"/>
  <c r="L1555" i="22"/>
  <c r="J1557" i="22"/>
  <c r="L1505" i="22"/>
  <c r="J1507" i="22"/>
  <c r="L1509" i="22"/>
  <c r="J1511" i="22"/>
  <c r="L1513" i="22"/>
  <c r="J1515" i="22"/>
  <c r="L1517" i="22"/>
  <c r="J1519" i="22"/>
  <c r="L1521" i="22"/>
  <c r="J1523" i="22"/>
  <c r="L1471" i="22"/>
  <c r="J1473" i="22"/>
  <c r="L1475" i="22"/>
  <c r="J1477" i="22"/>
  <c r="L1479" i="22"/>
  <c r="J1481" i="22"/>
  <c r="L1483" i="22"/>
  <c r="J1485" i="22"/>
  <c r="L1487" i="22"/>
  <c r="J1489" i="22"/>
  <c r="L1453" i="22"/>
  <c r="L1452" i="22"/>
  <c r="L1437" i="22"/>
  <c r="L1441" i="22"/>
  <c r="L1445" i="22"/>
  <c r="L1449" i="22"/>
  <c r="L1403" i="22"/>
  <c r="J1405" i="22"/>
  <c r="L1407" i="22"/>
  <c r="J1409" i="22"/>
  <c r="L1411" i="22"/>
  <c r="J1413" i="22"/>
  <c r="L1415" i="22"/>
  <c r="J1417" i="22"/>
  <c r="L1419" i="22"/>
  <c r="J1421" i="22"/>
  <c r="L1369" i="22"/>
  <c r="J1371" i="22"/>
  <c r="L1373" i="22"/>
  <c r="J1375" i="22"/>
  <c r="L1377" i="22"/>
  <c r="J1379" i="22"/>
  <c r="L1381" i="22"/>
  <c r="J1383" i="22"/>
  <c r="L1385" i="22"/>
  <c r="J1387" i="22"/>
  <c r="L1335" i="22"/>
  <c r="L1347" i="22"/>
  <c r="L1339" i="22"/>
  <c r="L1343" i="22"/>
  <c r="L1351" i="22"/>
  <c r="L1301" i="22"/>
  <c r="L1305" i="22"/>
  <c r="L1309" i="22"/>
  <c r="L1313" i="22"/>
  <c r="L1317" i="22"/>
  <c r="L1267" i="22"/>
  <c r="J1269" i="22"/>
  <c r="L1271" i="22"/>
  <c r="J1273" i="22"/>
  <c r="L1275" i="22"/>
  <c r="J1277" i="22"/>
  <c r="J1281" i="22"/>
  <c r="J1285" i="22"/>
  <c r="L1233" i="22"/>
  <c r="L1237" i="22"/>
  <c r="L1241" i="22"/>
  <c r="L1245" i="22"/>
  <c r="L1249" i="22"/>
  <c r="L1203" i="22"/>
  <c r="L1211" i="22"/>
  <c r="L1215" i="22"/>
  <c r="L1199" i="22"/>
  <c r="L1207" i="22"/>
  <c r="L1166" i="22"/>
  <c r="L1170" i="22"/>
  <c r="L1174" i="22"/>
  <c r="L1178" i="22"/>
  <c r="L1182" i="22"/>
  <c r="L1131" i="22"/>
  <c r="L1135" i="22"/>
  <c r="L1143" i="22"/>
  <c r="L1139" i="22"/>
  <c r="L1147" i="22"/>
  <c r="L1110" i="22"/>
  <c r="L1114" i="22"/>
  <c r="L1097" i="22"/>
  <c r="L1101" i="22"/>
  <c r="L1105" i="22"/>
  <c r="L1109" i="22"/>
  <c r="L1063" i="22"/>
  <c r="J1065" i="22"/>
  <c r="L1067" i="22"/>
  <c r="J1069" i="22"/>
  <c r="L1071" i="22"/>
  <c r="J1073" i="22"/>
  <c r="L1075" i="22"/>
  <c r="J1077" i="22"/>
  <c r="L1079" i="22"/>
  <c r="J1081" i="22"/>
  <c r="L1029" i="22"/>
  <c r="J1031" i="22"/>
  <c r="L1033" i="22"/>
  <c r="J1035" i="22"/>
  <c r="L1037" i="22"/>
  <c r="J1039" i="22"/>
  <c r="L1041" i="22"/>
  <c r="J1043" i="22"/>
  <c r="L1045" i="22"/>
  <c r="J1047" i="22"/>
  <c r="L995" i="22"/>
  <c r="L999" i="22"/>
  <c r="L1003" i="22"/>
  <c r="L1007" i="22"/>
  <c r="L1011" i="22"/>
  <c r="L965" i="22"/>
  <c r="L969" i="22"/>
  <c r="L973" i="22"/>
  <c r="L977" i="22"/>
  <c r="L961" i="22"/>
  <c r="L927" i="22"/>
  <c r="J929" i="22"/>
  <c r="L931" i="22"/>
  <c r="J933" i="22"/>
  <c r="L935" i="22"/>
  <c r="J937" i="22"/>
  <c r="L939" i="22"/>
  <c r="J941" i="22"/>
  <c r="L943" i="22"/>
  <c r="J945" i="22"/>
  <c r="L893" i="22"/>
  <c r="L897" i="22"/>
  <c r="L901" i="22"/>
  <c r="L905" i="22"/>
  <c r="L909" i="22"/>
  <c r="L859" i="22"/>
  <c r="J861" i="22"/>
  <c r="L863" i="22"/>
  <c r="J865" i="22"/>
  <c r="L867" i="22"/>
  <c r="J869" i="22"/>
  <c r="L871" i="22"/>
  <c r="J873" i="22"/>
  <c r="L875" i="22"/>
  <c r="J877" i="22"/>
  <c r="L825" i="22"/>
  <c r="J827" i="22"/>
  <c r="L829" i="22"/>
  <c r="J831" i="22"/>
  <c r="L833" i="22"/>
  <c r="J835" i="22"/>
  <c r="L837" i="22"/>
  <c r="J839" i="22"/>
  <c r="L841" i="22"/>
  <c r="J843" i="22"/>
  <c r="L791" i="22"/>
  <c r="J793" i="22"/>
  <c r="L795" i="22"/>
  <c r="J797" i="22"/>
  <c r="L799" i="22"/>
  <c r="J801" i="22"/>
  <c r="L803" i="22"/>
  <c r="J805" i="22"/>
  <c r="L807" i="22"/>
  <c r="J809" i="22"/>
  <c r="L757" i="22"/>
  <c r="L761" i="22"/>
  <c r="L765" i="22"/>
  <c r="L769" i="22"/>
  <c r="L723" i="22"/>
  <c r="L727" i="22"/>
  <c r="L735" i="22"/>
  <c r="L739" i="22"/>
  <c r="L731" i="22"/>
  <c r="L689" i="22"/>
  <c r="L693" i="22"/>
  <c r="L697" i="22"/>
  <c r="L701" i="22"/>
  <c r="L705" i="22"/>
  <c r="L659" i="22"/>
  <c r="L667" i="22"/>
  <c r="L655" i="22"/>
  <c r="L663" i="22"/>
  <c r="L671" i="22"/>
  <c r="L621" i="22"/>
  <c r="L625" i="22"/>
  <c r="L629" i="22"/>
  <c r="L633" i="22"/>
  <c r="L637" i="22"/>
  <c r="L587" i="22"/>
  <c r="L591" i="22"/>
  <c r="L595" i="22"/>
  <c r="L599" i="22"/>
  <c r="L603" i="22"/>
  <c r="L553" i="22"/>
  <c r="J555" i="22"/>
  <c r="L557" i="22"/>
  <c r="J559" i="22"/>
  <c r="L561" i="22"/>
  <c r="J563" i="22"/>
  <c r="L565" i="22"/>
  <c r="J567" i="22"/>
  <c r="L569" i="22"/>
  <c r="J571" i="22"/>
  <c r="L519" i="22"/>
  <c r="L523" i="22"/>
  <c r="L527" i="22"/>
  <c r="L531" i="22"/>
  <c r="L535" i="22"/>
  <c r="L485" i="22"/>
  <c r="J487" i="22"/>
  <c r="L489" i="22"/>
  <c r="J491" i="22"/>
  <c r="L493" i="22"/>
  <c r="J495" i="22"/>
  <c r="L497" i="22"/>
  <c r="J499" i="22"/>
  <c r="L501" i="22"/>
  <c r="J503" i="22"/>
  <c r="L451" i="22"/>
  <c r="L455" i="22"/>
  <c r="L459" i="22"/>
  <c r="L463" i="22"/>
  <c r="L467" i="22"/>
  <c r="L425" i="22"/>
  <c r="L429" i="22"/>
  <c r="L433" i="22"/>
  <c r="L417" i="22"/>
  <c r="L421" i="22"/>
  <c r="L387" i="22"/>
  <c r="L391" i="22"/>
  <c r="L383" i="22"/>
  <c r="L395" i="22"/>
  <c r="L399" i="22"/>
  <c r="L349" i="22"/>
  <c r="L357" i="22"/>
  <c r="L361" i="22"/>
  <c r="L365" i="22"/>
  <c r="L353" i="22"/>
  <c r="L323" i="22"/>
  <c r="L327" i="22"/>
  <c r="L331" i="22"/>
  <c r="L315" i="22"/>
  <c r="L319" i="22"/>
  <c r="L282" i="22"/>
  <c r="L286" i="22"/>
  <c r="L290" i="22"/>
  <c r="L294" i="22"/>
  <c r="L298" i="22"/>
  <c r="L247" i="22"/>
  <c r="L251" i="22"/>
  <c r="L255" i="22"/>
  <c r="L259" i="22"/>
  <c r="L263" i="22"/>
  <c r="L213" i="22"/>
  <c r="J215" i="22"/>
  <c r="L217" i="22"/>
  <c r="J219" i="22"/>
  <c r="L221" i="22"/>
  <c r="J223" i="22"/>
  <c r="L225" i="22"/>
  <c r="J227" i="22"/>
  <c r="L229" i="22"/>
  <c r="J231" i="22"/>
  <c r="L179" i="22"/>
  <c r="L187" i="22"/>
  <c r="L195" i="22"/>
  <c r="L183" i="22"/>
  <c r="L191" i="22"/>
  <c r="L145" i="22"/>
  <c r="J147" i="22"/>
  <c r="L149" i="22"/>
  <c r="J151" i="22"/>
  <c r="L153" i="22"/>
  <c r="J155" i="22"/>
  <c r="L157" i="22"/>
  <c r="J159" i="22"/>
  <c r="L161" i="22"/>
  <c r="J163" i="22"/>
  <c r="L111" i="22"/>
  <c r="J113" i="22"/>
  <c r="L115" i="22"/>
  <c r="J117" i="22"/>
  <c r="L119" i="22"/>
  <c r="J121" i="22"/>
  <c r="L123" i="22"/>
  <c r="J125" i="22"/>
  <c r="L127" i="22"/>
  <c r="J129" i="22"/>
  <c r="L77" i="22"/>
  <c r="L81" i="22"/>
  <c r="L85" i="22"/>
  <c r="L89" i="22"/>
  <c r="L93" i="22"/>
  <c r="L43" i="22"/>
  <c r="J45" i="22"/>
  <c r="L47" i="22"/>
  <c r="J49" i="22"/>
  <c r="L51" i="22"/>
  <c r="J53" i="22"/>
  <c r="L55" i="22"/>
  <c r="J57" i="22"/>
  <c r="L59" i="22"/>
  <c r="J61" i="22"/>
  <c r="J27" i="22"/>
  <c r="L25" i="22"/>
  <c r="J23" i="22"/>
  <c r="L21" i="22"/>
  <c r="J19" i="22"/>
  <c r="L17" i="22"/>
  <c r="J15" i="22"/>
  <c r="L13" i="22"/>
  <c r="J11" i="22"/>
  <c r="L9" i="22"/>
  <c r="M157" i="19"/>
  <c r="L157" i="19" s="1"/>
  <c r="M156" i="19"/>
  <c r="L156" i="19" s="1"/>
  <c r="M155" i="19"/>
  <c r="L155" i="19" s="1"/>
  <c r="M154" i="19"/>
  <c r="L154" i="19" s="1"/>
  <c r="M153" i="19"/>
  <c r="L153" i="19" s="1"/>
  <c r="M152" i="19"/>
  <c r="L152" i="19" s="1"/>
  <c r="M151" i="19"/>
  <c r="L151" i="19" s="1"/>
  <c r="M150" i="19"/>
  <c r="N150" i="19" s="1"/>
  <c r="M149" i="19"/>
  <c r="L149" i="19" s="1"/>
  <c r="M148" i="19"/>
  <c r="L148" i="19" s="1"/>
  <c r="M147" i="19"/>
  <c r="L147" i="19" s="1"/>
  <c r="M146" i="19"/>
  <c r="L146" i="19" s="1"/>
  <c r="M145" i="19"/>
  <c r="L145" i="19" s="1"/>
  <c r="M144" i="19"/>
  <c r="L144" i="19" s="1"/>
  <c r="M143" i="19"/>
  <c r="L143" i="19" s="1"/>
  <c r="M130" i="19"/>
  <c r="N130" i="19" s="1"/>
  <c r="M129" i="19"/>
  <c r="L129" i="19" s="1"/>
  <c r="M128" i="19"/>
  <c r="L128" i="19" s="1"/>
  <c r="M127" i="19"/>
  <c r="L127" i="19" s="1"/>
  <c r="M126" i="19"/>
  <c r="N126" i="19" s="1"/>
  <c r="M125" i="19"/>
  <c r="L125" i="19" s="1"/>
  <c r="M124" i="19"/>
  <c r="L124" i="19" s="1"/>
  <c r="M123" i="19"/>
  <c r="L123" i="19" s="1"/>
  <c r="M122" i="19"/>
  <c r="N122" i="19" s="1"/>
  <c r="M121" i="19"/>
  <c r="L121" i="19" s="1"/>
  <c r="M120" i="19"/>
  <c r="L120" i="19" s="1"/>
  <c r="M119" i="19"/>
  <c r="L119" i="19" s="1"/>
  <c r="M118" i="19"/>
  <c r="N118" i="19" s="1"/>
  <c r="M117" i="19"/>
  <c r="L117" i="19" s="1"/>
  <c r="M116" i="19"/>
  <c r="L116" i="19" s="1"/>
  <c r="M103" i="19"/>
  <c r="N103" i="19" s="1"/>
  <c r="M102" i="19"/>
  <c r="L102" i="19" s="1"/>
  <c r="M101" i="19"/>
  <c r="L101" i="19" s="1"/>
  <c r="M100" i="19"/>
  <c r="L100" i="19" s="1"/>
  <c r="M99" i="19"/>
  <c r="N99" i="19" s="1"/>
  <c r="M98" i="19"/>
  <c r="L98" i="19" s="1"/>
  <c r="M97" i="19"/>
  <c r="L97" i="19" s="1"/>
  <c r="M96" i="19"/>
  <c r="L96" i="19" s="1"/>
  <c r="M95" i="19"/>
  <c r="N95" i="19" s="1"/>
  <c r="M94" i="19"/>
  <c r="L94" i="19" s="1"/>
  <c r="M93" i="19"/>
  <c r="L93" i="19" s="1"/>
  <c r="M92" i="19"/>
  <c r="L92" i="19" s="1"/>
  <c r="M91" i="19"/>
  <c r="N91" i="19" s="1"/>
  <c r="M90" i="19"/>
  <c r="L90" i="19" s="1"/>
  <c r="M89" i="19"/>
  <c r="L89" i="19" s="1"/>
  <c r="M76" i="19"/>
  <c r="N76" i="19" s="1"/>
  <c r="M75" i="19"/>
  <c r="N75" i="19" s="1"/>
  <c r="M74" i="19"/>
  <c r="N74" i="19" s="1"/>
  <c r="M73" i="19"/>
  <c r="L73" i="19" s="1"/>
  <c r="M72" i="19"/>
  <c r="N72" i="19" s="1"/>
  <c r="M71" i="19"/>
  <c r="N71" i="19" s="1"/>
  <c r="M70" i="19"/>
  <c r="L70" i="19" s="1"/>
  <c r="M69" i="19"/>
  <c r="N69" i="19" s="1"/>
  <c r="M68" i="19"/>
  <c r="N68" i="19" s="1"/>
  <c r="M67" i="19"/>
  <c r="N67" i="19" s="1"/>
  <c r="M66" i="19"/>
  <c r="L66" i="19" s="1"/>
  <c r="M65" i="19"/>
  <c r="N65" i="19" s="1"/>
  <c r="M64" i="19"/>
  <c r="N64" i="19" s="1"/>
  <c r="M63" i="19"/>
  <c r="N63" i="19" s="1"/>
  <c r="M62" i="19"/>
  <c r="L62" i="19" s="1"/>
  <c r="M49" i="19"/>
  <c r="N49" i="19" s="1"/>
  <c r="M48" i="19"/>
  <c r="N48" i="19" s="1"/>
  <c r="M47" i="19"/>
  <c r="L47" i="19" s="1"/>
  <c r="M46" i="19"/>
  <c r="N46" i="19" s="1"/>
  <c r="M45" i="19"/>
  <c r="N45" i="19" s="1"/>
  <c r="M44" i="19"/>
  <c r="N44" i="19" s="1"/>
  <c r="M43" i="19"/>
  <c r="L43" i="19" s="1"/>
  <c r="M42" i="19"/>
  <c r="N42" i="19" s="1"/>
  <c r="M41" i="19"/>
  <c r="N41" i="19" s="1"/>
  <c r="M40" i="19"/>
  <c r="N40" i="19" s="1"/>
  <c r="M39" i="19"/>
  <c r="L39" i="19" s="1"/>
  <c r="M38" i="19"/>
  <c r="N38" i="19" s="1"/>
  <c r="M37" i="19"/>
  <c r="N37" i="19" s="1"/>
  <c r="M36" i="19"/>
  <c r="N36" i="19" s="1"/>
  <c r="M35" i="19"/>
  <c r="L35" i="19" s="1"/>
  <c r="M14" i="19"/>
  <c r="L14" i="19" s="1"/>
  <c r="M15" i="19"/>
  <c r="N15" i="19" s="1"/>
  <c r="M16" i="19"/>
  <c r="N16" i="19" s="1"/>
  <c r="M17" i="19"/>
  <c r="N17" i="19" s="1"/>
  <c r="M18" i="19"/>
  <c r="L18" i="19" s="1"/>
  <c r="M19" i="19"/>
  <c r="N19" i="19" s="1"/>
  <c r="M20" i="19"/>
  <c r="N20" i="19" s="1"/>
  <c r="M21" i="19"/>
  <c r="N21" i="19" s="1"/>
  <c r="M22" i="19"/>
  <c r="L22" i="19" s="1"/>
  <c r="M9" i="19"/>
  <c r="L9" i="19" s="1"/>
  <c r="M10" i="19"/>
  <c r="N10" i="19" s="1"/>
  <c r="M11" i="19"/>
  <c r="N11" i="19" s="1"/>
  <c r="M12" i="19"/>
  <c r="L12" i="19" s="1"/>
  <c r="M13" i="19"/>
  <c r="L13" i="19" s="1"/>
  <c r="M8" i="19"/>
  <c r="N8" i="19" s="1"/>
  <c r="N73" i="19" l="1"/>
  <c r="N146" i="19"/>
  <c r="L65" i="19"/>
  <c r="L71" i="19"/>
  <c r="L67" i="19"/>
  <c r="N154" i="19"/>
  <c r="L44" i="19"/>
  <c r="L74" i="19"/>
  <c r="L36" i="19"/>
  <c r="L42" i="19"/>
  <c r="L48" i="19"/>
  <c r="L150" i="19"/>
  <c r="L63" i="19"/>
  <c r="L40" i="19"/>
  <c r="L38" i="19"/>
  <c r="L46" i="19"/>
  <c r="L69" i="19"/>
  <c r="N144" i="19"/>
  <c r="N148" i="19"/>
  <c r="N152" i="19"/>
  <c r="N156" i="19"/>
  <c r="N145" i="19"/>
  <c r="N149" i="19"/>
  <c r="N153" i="19"/>
  <c r="N157" i="19"/>
  <c r="N117" i="19"/>
  <c r="N119" i="19"/>
  <c r="N121" i="19"/>
  <c r="N123" i="19"/>
  <c r="N125" i="19"/>
  <c r="N127" i="19"/>
  <c r="N129" i="19"/>
  <c r="N90" i="19"/>
  <c r="N92" i="19"/>
  <c r="N94" i="19"/>
  <c r="N96" i="19"/>
  <c r="N98" i="19"/>
  <c r="N100" i="19"/>
  <c r="N102" i="19"/>
  <c r="L75" i="19"/>
  <c r="N9" i="19"/>
  <c r="N13" i="19"/>
  <c r="L21" i="19"/>
  <c r="L19" i="19"/>
  <c r="L17" i="19"/>
  <c r="L15" i="19"/>
  <c r="N12" i="19"/>
  <c r="L10" i="19"/>
  <c r="N143" i="19"/>
  <c r="N147" i="19"/>
  <c r="N151" i="19"/>
  <c r="N155" i="19"/>
  <c r="N116" i="19"/>
  <c r="L118" i="19"/>
  <c r="N120" i="19"/>
  <c r="L122" i="19"/>
  <c r="N124" i="19"/>
  <c r="L126" i="19"/>
  <c r="N128" i="19"/>
  <c r="L130" i="19"/>
  <c r="N89" i="19"/>
  <c r="L91" i="19"/>
  <c r="N93" i="19"/>
  <c r="L95" i="19"/>
  <c r="N97" i="19"/>
  <c r="L99" i="19"/>
  <c r="N101" i="19"/>
  <c r="L103" i="19"/>
  <c r="N62" i="19"/>
  <c r="L64" i="19"/>
  <c r="N66" i="19"/>
  <c r="L68" i="19"/>
  <c r="N70" i="19"/>
  <c r="L72" i="19"/>
  <c r="L76" i="19"/>
  <c r="N35" i="19"/>
  <c r="L37" i="19"/>
  <c r="N39" i="19"/>
  <c r="L41" i="19"/>
  <c r="N43" i="19"/>
  <c r="L45" i="19"/>
  <c r="N47" i="19"/>
  <c r="L49" i="19"/>
  <c r="N22" i="19"/>
  <c r="L20" i="19"/>
  <c r="N18" i="19"/>
  <c r="L16" i="19"/>
  <c r="N14" i="19"/>
  <c r="L11" i="19"/>
  <c r="L8" i="19"/>
  <c r="K202" i="15"/>
  <c r="L202" i="15" s="1"/>
  <c r="K201" i="15"/>
  <c r="L201" i="15" s="1"/>
  <c r="K200" i="15"/>
  <c r="J200" i="15" s="1"/>
  <c r="K199" i="15"/>
  <c r="L199" i="15" s="1"/>
  <c r="K198" i="15"/>
  <c r="L198" i="15" s="1"/>
  <c r="K197" i="15"/>
  <c r="L197" i="15" s="1"/>
  <c r="K196" i="15"/>
  <c r="J196" i="15" s="1"/>
  <c r="K195" i="15"/>
  <c r="L195" i="15" s="1"/>
  <c r="K194" i="15"/>
  <c r="L194" i="15" s="1"/>
  <c r="K193" i="15"/>
  <c r="L193" i="15" s="1"/>
  <c r="K192" i="15"/>
  <c r="J192" i="15" s="1"/>
  <c r="K191" i="15"/>
  <c r="L191" i="15" s="1"/>
  <c r="K190" i="15"/>
  <c r="L190" i="15" s="1"/>
  <c r="K189" i="15"/>
  <c r="L189" i="15" s="1"/>
  <c r="K188" i="15"/>
  <c r="J188" i="15" s="1"/>
  <c r="K172" i="15"/>
  <c r="L172" i="15" s="1"/>
  <c r="K171" i="15"/>
  <c r="L171" i="15" s="1"/>
  <c r="K170" i="15"/>
  <c r="J170" i="15" s="1"/>
  <c r="K169" i="15"/>
  <c r="L169" i="15" s="1"/>
  <c r="K168" i="15"/>
  <c r="L168" i="15" s="1"/>
  <c r="K167" i="15"/>
  <c r="J167" i="15" s="1"/>
  <c r="K166" i="15"/>
  <c r="J166" i="15" s="1"/>
  <c r="K165" i="15"/>
  <c r="L165" i="15" s="1"/>
  <c r="K164" i="15"/>
  <c r="L164" i="15" s="1"/>
  <c r="K163" i="15"/>
  <c r="L163" i="15" s="1"/>
  <c r="K162" i="15"/>
  <c r="J162" i="15" s="1"/>
  <c r="K161" i="15"/>
  <c r="L161" i="15" s="1"/>
  <c r="K160" i="15"/>
  <c r="L160" i="15" s="1"/>
  <c r="K159" i="15"/>
  <c r="J159" i="15" s="1"/>
  <c r="K158" i="15"/>
  <c r="J158" i="15" s="1"/>
  <c r="K142" i="15"/>
  <c r="L142" i="15" s="1"/>
  <c r="K141" i="15"/>
  <c r="J141" i="15" s="1"/>
  <c r="K140" i="15"/>
  <c r="J140" i="15" s="1"/>
  <c r="K139" i="15"/>
  <c r="L139" i="15" s="1"/>
  <c r="K138" i="15"/>
  <c r="J138" i="15" s="1"/>
  <c r="K137" i="15"/>
  <c r="J137" i="15" s="1"/>
  <c r="K136" i="15"/>
  <c r="J136" i="15" s="1"/>
  <c r="K135" i="15"/>
  <c r="J135" i="15" s="1"/>
  <c r="K134" i="15"/>
  <c r="J134" i="15" s="1"/>
  <c r="K133" i="15"/>
  <c r="J133" i="15" s="1"/>
  <c r="K132" i="15"/>
  <c r="J132" i="15" s="1"/>
  <c r="K131" i="15"/>
  <c r="J131" i="15" s="1"/>
  <c r="K130" i="15"/>
  <c r="J130" i="15" s="1"/>
  <c r="K129" i="15"/>
  <c r="J129" i="15" s="1"/>
  <c r="K128" i="15"/>
  <c r="J128" i="15" s="1"/>
  <c r="K112" i="15"/>
  <c r="L112" i="15" s="1"/>
  <c r="K111" i="15"/>
  <c r="J111" i="15" s="1"/>
  <c r="K110" i="15"/>
  <c r="J110" i="15" s="1"/>
  <c r="K109" i="15"/>
  <c r="L109" i="15" s="1"/>
  <c r="K108" i="15"/>
  <c r="L108" i="15" s="1"/>
  <c r="K107" i="15"/>
  <c r="J107" i="15" s="1"/>
  <c r="K106" i="15"/>
  <c r="J106" i="15" s="1"/>
  <c r="K105" i="15"/>
  <c r="L105" i="15" s="1"/>
  <c r="K104" i="15"/>
  <c r="L104" i="15" s="1"/>
  <c r="K103" i="15"/>
  <c r="J103" i="15" s="1"/>
  <c r="K102" i="15"/>
  <c r="J102" i="15" s="1"/>
  <c r="K101" i="15"/>
  <c r="L101" i="15" s="1"/>
  <c r="K100" i="15"/>
  <c r="L100" i="15" s="1"/>
  <c r="K99" i="15"/>
  <c r="L99" i="15" s="1"/>
  <c r="K98" i="15"/>
  <c r="J98" i="15" s="1"/>
  <c r="K82" i="15"/>
  <c r="J82" i="15" s="1"/>
  <c r="K81" i="15"/>
  <c r="L81" i="15" s="1"/>
  <c r="K80" i="15"/>
  <c r="L80" i="15" s="1"/>
  <c r="K79" i="15"/>
  <c r="J79" i="15" s="1"/>
  <c r="K78" i="15"/>
  <c r="J78" i="15" s="1"/>
  <c r="K77" i="15"/>
  <c r="L77" i="15" s="1"/>
  <c r="K76" i="15"/>
  <c r="L76" i="15" s="1"/>
  <c r="K75" i="15"/>
  <c r="L75" i="15" s="1"/>
  <c r="K74" i="15"/>
  <c r="J74" i="15" s="1"/>
  <c r="K73" i="15"/>
  <c r="L73" i="15" s="1"/>
  <c r="K72" i="15"/>
  <c r="L72" i="15" s="1"/>
  <c r="K71" i="15"/>
  <c r="J71" i="15" s="1"/>
  <c r="K70" i="15"/>
  <c r="J70" i="15" s="1"/>
  <c r="K69" i="15"/>
  <c r="L69" i="15" s="1"/>
  <c r="K68" i="15"/>
  <c r="L68" i="15" s="1"/>
  <c r="K52" i="15"/>
  <c r="L52" i="15" s="1"/>
  <c r="K51" i="15"/>
  <c r="J51" i="15" s="1"/>
  <c r="K50" i="15"/>
  <c r="J50" i="15" s="1"/>
  <c r="K49" i="15"/>
  <c r="J49" i="15" s="1"/>
  <c r="K48" i="15"/>
  <c r="L48" i="15" s="1"/>
  <c r="K47" i="15"/>
  <c r="J47" i="15" s="1"/>
  <c r="K46" i="15"/>
  <c r="J46" i="15" s="1"/>
  <c r="K45" i="15"/>
  <c r="J45" i="15" s="1"/>
  <c r="K44" i="15"/>
  <c r="L44" i="15" s="1"/>
  <c r="K43" i="15"/>
  <c r="J43" i="15" s="1"/>
  <c r="K42" i="15"/>
  <c r="J42" i="15" s="1"/>
  <c r="K41" i="15"/>
  <c r="J41" i="15" s="1"/>
  <c r="K40" i="15"/>
  <c r="L40" i="15" s="1"/>
  <c r="K39" i="15"/>
  <c r="J39" i="15" s="1"/>
  <c r="K38" i="15"/>
  <c r="J38" i="15" s="1"/>
  <c r="K9" i="15"/>
  <c r="J9" i="15" s="1"/>
  <c r="K10" i="15"/>
  <c r="L10" i="15" s="1"/>
  <c r="K11" i="15"/>
  <c r="L11" i="15" s="1"/>
  <c r="K12" i="15"/>
  <c r="J12" i="15" s="1"/>
  <c r="K13" i="15"/>
  <c r="J13" i="15" s="1"/>
  <c r="K14" i="15"/>
  <c r="J14" i="15" s="1"/>
  <c r="K15" i="15"/>
  <c r="L15" i="15" s="1"/>
  <c r="K16" i="15"/>
  <c r="L16" i="15" s="1"/>
  <c r="K17" i="15"/>
  <c r="J17" i="15" s="1"/>
  <c r="K18" i="15"/>
  <c r="J18" i="15" s="1"/>
  <c r="K19" i="15"/>
  <c r="L19" i="15" s="1"/>
  <c r="K20" i="15"/>
  <c r="L20" i="15" s="1"/>
  <c r="K21" i="15"/>
  <c r="J21" i="15" s="1"/>
  <c r="K22" i="15"/>
  <c r="J22" i="15" s="1"/>
  <c r="K8" i="15"/>
  <c r="L8" i="15" s="1"/>
  <c r="L22" i="15" l="1"/>
  <c r="J99" i="15"/>
  <c r="L71" i="15"/>
  <c r="L51" i="15"/>
  <c r="L14" i="15"/>
  <c r="L18" i="15"/>
  <c r="J68" i="15"/>
  <c r="J193" i="15"/>
  <c r="J139" i="15"/>
  <c r="J76" i="15"/>
  <c r="J10" i="15"/>
  <c r="J20" i="15"/>
  <c r="J16" i="15"/>
  <c r="L47" i="15"/>
  <c r="L79" i="15"/>
  <c r="L138" i="15"/>
  <c r="J191" i="15"/>
  <c r="L135" i="15"/>
  <c r="J201" i="15"/>
  <c r="L39" i="15"/>
  <c r="L43" i="15"/>
  <c r="J199" i="15"/>
  <c r="J189" i="15"/>
  <c r="J197" i="15"/>
  <c r="J195" i="15"/>
  <c r="L159" i="15"/>
  <c r="J163" i="15"/>
  <c r="L167" i="15"/>
  <c r="J171" i="15"/>
  <c r="L131" i="15"/>
  <c r="J105" i="15"/>
  <c r="J108" i="15"/>
  <c r="J101" i="15"/>
  <c r="J104" i="15"/>
  <c r="J109" i="15"/>
  <c r="J72" i="15"/>
  <c r="J75" i="15"/>
  <c r="J80" i="15"/>
  <c r="L41" i="15"/>
  <c r="L49" i="15"/>
  <c r="L45" i="15"/>
  <c r="J160" i="15"/>
  <c r="J164" i="15"/>
  <c r="J168" i="15"/>
  <c r="J172" i="15"/>
  <c r="J161" i="15"/>
  <c r="J165" i="15"/>
  <c r="J169" i="15"/>
  <c r="L130" i="15"/>
  <c r="L134" i="15"/>
  <c r="L129" i="15"/>
  <c r="L133" i="15"/>
  <c r="L137" i="15"/>
  <c r="L141" i="15"/>
  <c r="L103" i="15"/>
  <c r="J112" i="15"/>
  <c r="L107" i="15"/>
  <c r="L111" i="15"/>
  <c r="J69" i="15"/>
  <c r="J73" i="15"/>
  <c r="J77" i="15"/>
  <c r="J81" i="15"/>
  <c r="L12" i="15"/>
  <c r="L188" i="15"/>
  <c r="J190" i="15"/>
  <c r="L192" i="15"/>
  <c r="J194" i="15"/>
  <c r="L196" i="15"/>
  <c r="J198" i="15"/>
  <c r="L200" i="15"/>
  <c r="J202" i="15"/>
  <c r="L158" i="15"/>
  <c r="L170" i="15"/>
  <c r="L162" i="15"/>
  <c r="L166" i="15"/>
  <c r="L128" i="15"/>
  <c r="L132" i="15"/>
  <c r="L136" i="15"/>
  <c r="L140" i="15"/>
  <c r="J142" i="15"/>
  <c r="L98" i="15"/>
  <c r="J100" i="15"/>
  <c r="L102" i="15"/>
  <c r="L106" i="15"/>
  <c r="L110" i="15"/>
  <c r="L70" i="15"/>
  <c r="L74" i="15"/>
  <c r="L78" i="15"/>
  <c r="L82" i="15"/>
  <c r="L38" i="15"/>
  <c r="J40" i="15"/>
  <c r="L42" i="15"/>
  <c r="J44" i="15"/>
  <c r="L46" i="15"/>
  <c r="J48" i="15"/>
  <c r="L50" i="15"/>
  <c r="J52" i="15"/>
  <c r="L21" i="15"/>
  <c r="J19" i="15"/>
  <c r="L17" i="15"/>
  <c r="J15" i="15"/>
  <c r="L13" i="15"/>
  <c r="J11" i="15"/>
  <c r="L9" i="15"/>
  <c r="J8" i="15"/>
  <c r="L19" i="11" l="1"/>
  <c r="F16" i="11"/>
  <c r="H14" i="11"/>
  <c r="J19" i="11"/>
  <c r="F15" i="11"/>
  <c r="F27" i="11"/>
  <c r="F11" i="11"/>
  <c r="F19" i="11"/>
  <c r="J27" i="11"/>
  <c r="H24" i="11"/>
  <c r="N27" i="11"/>
  <c r="J11" i="11"/>
  <c r="F20" i="11"/>
  <c r="H11" i="11"/>
  <c r="F13" i="11"/>
  <c r="H9" i="11"/>
  <c r="J25" i="11"/>
  <c r="N17" i="11"/>
  <c r="L9" i="11"/>
  <c r="J9" i="11"/>
  <c r="J21" i="11"/>
  <c r="H26" i="11"/>
  <c r="F17" i="11"/>
  <c r="F23" i="11"/>
  <c r="N25" i="11"/>
  <c r="N9" i="11"/>
  <c r="N24" i="11"/>
  <c r="N13" i="11"/>
  <c r="N26" i="11"/>
  <c r="N22" i="11"/>
  <c r="N11" i="11"/>
  <c r="N21" i="11"/>
  <c r="L27" i="11"/>
  <c r="L11" i="11"/>
  <c r="L15" i="11"/>
  <c r="J24" i="11"/>
  <c r="H19" i="11"/>
  <c r="H13" i="11"/>
  <c r="F25" i="11"/>
  <c r="F24" i="11"/>
  <c r="F22" i="11"/>
  <c r="F21" i="11"/>
  <c r="F9" i="11"/>
  <c r="N16" i="11"/>
  <c r="N14" i="11"/>
  <c r="N15" i="11"/>
  <c r="N19" i="11"/>
  <c r="N10" i="11"/>
  <c r="N12" i="11"/>
  <c r="N20" i="11"/>
  <c r="N18" i="11"/>
  <c r="L25" i="11"/>
  <c r="L17" i="11"/>
  <c r="L20" i="11"/>
  <c r="L21" i="11"/>
  <c r="L13" i="11"/>
  <c r="L12" i="11"/>
  <c r="L23" i="11"/>
  <c r="J10" i="11"/>
  <c r="J26" i="11"/>
  <c r="J14" i="11"/>
  <c r="J20" i="11"/>
  <c r="J18" i="11"/>
  <c r="J12" i="11"/>
  <c r="H27" i="11"/>
  <c r="H23" i="11"/>
  <c r="H15" i="11"/>
  <c r="H25" i="11"/>
  <c r="H21" i="11"/>
  <c r="H17" i="11"/>
  <c r="H20" i="11"/>
  <c r="H12" i="11"/>
  <c r="H10" i="11"/>
  <c r="H16" i="11"/>
  <c r="H22" i="11"/>
  <c r="H18" i="11"/>
  <c r="F14" i="11"/>
  <c r="F26" i="11"/>
  <c r="F10" i="11"/>
  <c r="F18" i="11"/>
  <c r="F12" i="11"/>
  <c r="B8" i="4"/>
  <c r="J17" i="11" l="1"/>
  <c r="J15" i="11"/>
  <c r="J23" i="11"/>
  <c r="J13" i="11"/>
  <c r="L10" i="11"/>
  <c r="L16" i="11"/>
  <c r="L24" i="11"/>
  <c r="L26" i="11"/>
  <c r="L18" i="11"/>
  <c r="L22" i="11"/>
  <c r="L14" i="11"/>
  <c r="J22" i="11"/>
  <c r="J16" i="11"/>
  <c r="N23" i="11" l="1"/>
  <c r="L159" i="19" l="1"/>
  <c r="C6" i="12" l="1"/>
  <c r="B44" i="12" l="1"/>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C43" i="12"/>
  <c r="K44" i="12"/>
  <c r="K45" i="12"/>
  <c r="K46" i="12"/>
  <c r="K47" i="12"/>
  <c r="K48" i="12"/>
  <c r="K49" i="12"/>
  <c r="K50" i="12"/>
  <c r="K51" i="12"/>
  <c r="K52" i="12"/>
  <c r="K53" i="12"/>
  <c r="K54" i="12"/>
  <c r="K55" i="12"/>
  <c r="K56" i="12"/>
  <c r="K57" i="12"/>
  <c r="K58" i="12"/>
  <c r="K59" i="12"/>
  <c r="K60" i="12"/>
  <c r="K61" i="12"/>
  <c r="K62" i="12"/>
  <c r="B43" i="12"/>
  <c r="K43" i="12"/>
  <c r="B41" i="11" l="1"/>
  <c r="B42" i="11"/>
  <c r="B43" i="11"/>
  <c r="B44" i="11"/>
  <c r="B45" i="11"/>
  <c r="B46" i="11"/>
  <c r="B47" i="11"/>
  <c r="B48" i="11"/>
  <c r="B49" i="11"/>
  <c r="B50" i="11"/>
  <c r="B51" i="11"/>
  <c r="B52" i="11"/>
  <c r="B53" i="11"/>
  <c r="B54" i="11"/>
  <c r="B55" i="11"/>
  <c r="B56" i="11"/>
  <c r="B57" i="11"/>
  <c r="B58" i="11"/>
  <c r="B59" i="11"/>
  <c r="B40" i="11"/>
  <c r="M59" i="11"/>
  <c r="Y59" i="11" s="1"/>
  <c r="K59" i="11"/>
  <c r="X59" i="11" s="1"/>
  <c r="I59" i="11"/>
  <c r="W59" i="11" s="1"/>
  <c r="G59" i="11"/>
  <c r="V59" i="11" s="1"/>
  <c r="E59" i="11"/>
  <c r="U59" i="11" s="1"/>
  <c r="C59" i="11"/>
  <c r="T59" i="11" s="1"/>
  <c r="M58" i="11"/>
  <c r="Y58" i="11" s="1"/>
  <c r="K58" i="11"/>
  <c r="X58" i="11" s="1"/>
  <c r="I58" i="11"/>
  <c r="W58" i="11" s="1"/>
  <c r="G58" i="11"/>
  <c r="V58" i="11" s="1"/>
  <c r="E58" i="11"/>
  <c r="U58" i="11" s="1"/>
  <c r="C58" i="11"/>
  <c r="T58" i="11" s="1"/>
  <c r="M57" i="11"/>
  <c r="Y57" i="11" s="1"/>
  <c r="K57" i="11"/>
  <c r="X57" i="11" s="1"/>
  <c r="I57" i="11"/>
  <c r="W57" i="11" s="1"/>
  <c r="G57" i="11"/>
  <c r="V57" i="11" s="1"/>
  <c r="E57" i="11"/>
  <c r="U57" i="11" s="1"/>
  <c r="C57" i="11"/>
  <c r="T57" i="11" s="1"/>
  <c r="M56" i="11"/>
  <c r="Y56" i="11" s="1"/>
  <c r="K56" i="11"/>
  <c r="X56" i="11" s="1"/>
  <c r="I56" i="11"/>
  <c r="W56" i="11" s="1"/>
  <c r="G56" i="11"/>
  <c r="V56" i="11" s="1"/>
  <c r="E56" i="11"/>
  <c r="U56" i="11" s="1"/>
  <c r="C56" i="11"/>
  <c r="T56" i="11" s="1"/>
  <c r="M55" i="11"/>
  <c r="Y55" i="11" s="1"/>
  <c r="K55" i="11"/>
  <c r="X55" i="11" s="1"/>
  <c r="I55" i="11"/>
  <c r="W55" i="11" s="1"/>
  <c r="G55" i="11"/>
  <c r="V55" i="11" s="1"/>
  <c r="E55" i="11"/>
  <c r="U55" i="11" s="1"/>
  <c r="C55" i="11"/>
  <c r="T55" i="11" s="1"/>
  <c r="M54" i="11"/>
  <c r="Y54" i="11" s="1"/>
  <c r="K54" i="11"/>
  <c r="X54" i="11" s="1"/>
  <c r="I54" i="11"/>
  <c r="W54" i="11" s="1"/>
  <c r="G54" i="11"/>
  <c r="V54" i="11" s="1"/>
  <c r="E54" i="11"/>
  <c r="U54" i="11" s="1"/>
  <c r="C54" i="11"/>
  <c r="T54" i="11" s="1"/>
  <c r="M53" i="11"/>
  <c r="Y53" i="11" s="1"/>
  <c r="K53" i="11"/>
  <c r="X53" i="11" s="1"/>
  <c r="I53" i="11"/>
  <c r="W53" i="11" s="1"/>
  <c r="G53" i="11"/>
  <c r="V53" i="11" s="1"/>
  <c r="E53" i="11"/>
  <c r="U53" i="11" s="1"/>
  <c r="C53" i="11"/>
  <c r="T53" i="11" s="1"/>
  <c r="M52" i="11"/>
  <c r="Y52" i="11" s="1"/>
  <c r="K52" i="11"/>
  <c r="X52" i="11" s="1"/>
  <c r="I52" i="11"/>
  <c r="W52" i="11" s="1"/>
  <c r="G52" i="11"/>
  <c r="V52" i="11" s="1"/>
  <c r="E52" i="11"/>
  <c r="U52" i="11" s="1"/>
  <c r="C52" i="11"/>
  <c r="T52" i="11" s="1"/>
  <c r="M51" i="11"/>
  <c r="Y51" i="11" s="1"/>
  <c r="K51" i="11"/>
  <c r="X51" i="11" s="1"/>
  <c r="I51" i="11"/>
  <c r="W51" i="11" s="1"/>
  <c r="G51" i="11"/>
  <c r="V51" i="11" s="1"/>
  <c r="E51" i="11"/>
  <c r="U51" i="11" s="1"/>
  <c r="C51" i="11"/>
  <c r="T51" i="11" s="1"/>
  <c r="M50" i="11"/>
  <c r="Y50" i="11" s="1"/>
  <c r="K50" i="11"/>
  <c r="X50" i="11" s="1"/>
  <c r="I50" i="11"/>
  <c r="W50" i="11" s="1"/>
  <c r="G50" i="11"/>
  <c r="V50" i="11" s="1"/>
  <c r="E50" i="11"/>
  <c r="U50" i="11" s="1"/>
  <c r="C50" i="11"/>
  <c r="T50" i="11" s="1"/>
  <c r="M49" i="11"/>
  <c r="Y49" i="11" s="1"/>
  <c r="K49" i="11"/>
  <c r="X49" i="11" s="1"/>
  <c r="I49" i="11"/>
  <c r="W49" i="11" s="1"/>
  <c r="G49" i="11"/>
  <c r="V49" i="11" s="1"/>
  <c r="E49" i="11"/>
  <c r="U49" i="11" s="1"/>
  <c r="C49" i="11"/>
  <c r="T49" i="11" s="1"/>
  <c r="M48" i="11"/>
  <c r="Y48" i="11" s="1"/>
  <c r="K48" i="11"/>
  <c r="X48" i="11" s="1"/>
  <c r="I48" i="11"/>
  <c r="W48" i="11" s="1"/>
  <c r="G48" i="11"/>
  <c r="V48" i="11" s="1"/>
  <c r="E48" i="11"/>
  <c r="U48" i="11" s="1"/>
  <c r="C48" i="11"/>
  <c r="T48" i="11" s="1"/>
  <c r="M47" i="11"/>
  <c r="Y47" i="11" s="1"/>
  <c r="K47" i="11"/>
  <c r="X47" i="11" s="1"/>
  <c r="I47" i="11"/>
  <c r="W47" i="11" s="1"/>
  <c r="G47" i="11"/>
  <c r="V47" i="11" s="1"/>
  <c r="E47" i="11"/>
  <c r="U47" i="11" s="1"/>
  <c r="C47" i="11"/>
  <c r="T47" i="11" s="1"/>
  <c r="M46" i="11"/>
  <c r="Y46" i="11" s="1"/>
  <c r="K46" i="11"/>
  <c r="X46" i="11" s="1"/>
  <c r="I46" i="11"/>
  <c r="W46" i="11" s="1"/>
  <c r="G46" i="11"/>
  <c r="V46" i="11" s="1"/>
  <c r="E46" i="11"/>
  <c r="U46" i="11" s="1"/>
  <c r="C46" i="11"/>
  <c r="T46" i="11" s="1"/>
  <c r="M45" i="11"/>
  <c r="Y45" i="11" s="1"/>
  <c r="K45" i="11"/>
  <c r="X45" i="11" s="1"/>
  <c r="I45" i="11"/>
  <c r="W45" i="11" s="1"/>
  <c r="G45" i="11"/>
  <c r="V45" i="11" s="1"/>
  <c r="E45" i="11"/>
  <c r="U45" i="11" s="1"/>
  <c r="C45" i="11"/>
  <c r="T45" i="11" s="1"/>
  <c r="M44" i="11"/>
  <c r="Y44" i="11" s="1"/>
  <c r="K44" i="11"/>
  <c r="X44" i="11" s="1"/>
  <c r="I44" i="11"/>
  <c r="W44" i="11" s="1"/>
  <c r="G44" i="11"/>
  <c r="V44" i="11" s="1"/>
  <c r="E44" i="11"/>
  <c r="U44" i="11" s="1"/>
  <c r="C44" i="11"/>
  <c r="T44" i="11" s="1"/>
  <c r="M43" i="11"/>
  <c r="Y43" i="11" s="1"/>
  <c r="K43" i="11"/>
  <c r="X43" i="11" s="1"/>
  <c r="I43" i="11"/>
  <c r="W43" i="11" s="1"/>
  <c r="G43" i="11"/>
  <c r="V43" i="11" s="1"/>
  <c r="E43" i="11"/>
  <c r="U43" i="11" s="1"/>
  <c r="C43" i="11"/>
  <c r="T43" i="11" s="1"/>
  <c r="M42" i="11"/>
  <c r="Y42" i="11" s="1"/>
  <c r="K42" i="11"/>
  <c r="X42" i="11" s="1"/>
  <c r="I42" i="11"/>
  <c r="W42" i="11" s="1"/>
  <c r="G42" i="11"/>
  <c r="V42" i="11" s="1"/>
  <c r="E42" i="11"/>
  <c r="U42" i="11" s="1"/>
  <c r="C42" i="11"/>
  <c r="T42" i="11" s="1"/>
  <c r="M41" i="11"/>
  <c r="Y41" i="11" s="1"/>
  <c r="K41" i="11"/>
  <c r="X41" i="11" s="1"/>
  <c r="I41" i="11"/>
  <c r="W41" i="11" s="1"/>
  <c r="G41" i="11"/>
  <c r="V41" i="11" s="1"/>
  <c r="E41" i="11"/>
  <c r="U41" i="11" s="1"/>
  <c r="C41" i="11"/>
  <c r="T41" i="11" s="1"/>
  <c r="M40" i="11"/>
  <c r="Y40" i="11" s="1"/>
  <c r="K40" i="11"/>
  <c r="X40" i="11" s="1"/>
  <c r="I40" i="11"/>
  <c r="W40" i="11" s="1"/>
  <c r="G40" i="11"/>
  <c r="V40" i="11" s="1"/>
  <c r="E40" i="11"/>
  <c r="U40" i="11" s="1"/>
  <c r="C40" i="11"/>
  <c r="M38" i="11"/>
  <c r="K38" i="11"/>
  <c r="I38" i="11"/>
  <c r="G38" i="11"/>
  <c r="E38" i="11"/>
  <c r="C38" i="11"/>
  <c r="B37" i="11"/>
  <c r="B36" i="11"/>
  <c r="N41" i="4"/>
  <c r="N42" i="4"/>
  <c r="N43" i="4"/>
  <c r="N44" i="4"/>
  <c r="N45" i="4"/>
  <c r="N46" i="4"/>
  <c r="N47" i="4"/>
  <c r="N48" i="4"/>
  <c r="N49" i="4"/>
  <c r="N50" i="4"/>
  <c r="N51" i="4"/>
  <c r="N52" i="4"/>
  <c r="N53" i="4"/>
  <c r="N54" i="4"/>
  <c r="N55" i="4"/>
  <c r="N56" i="4"/>
  <c r="N57" i="4"/>
  <c r="N58" i="4"/>
  <c r="N59" i="4"/>
  <c r="N40" i="4"/>
  <c r="B41" i="4"/>
  <c r="L41" i="4" s="1"/>
  <c r="B42" i="4"/>
  <c r="L42" i="4" s="1"/>
  <c r="B43" i="4"/>
  <c r="L43" i="4" s="1"/>
  <c r="B44" i="4"/>
  <c r="L44" i="4" s="1"/>
  <c r="B45" i="4"/>
  <c r="L45" i="4" s="1"/>
  <c r="B46" i="4"/>
  <c r="L46" i="4" s="1"/>
  <c r="B47" i="4"/>
  <c r="L47" i="4" s="1"/>
  <c r="B48" i="4"/>
  <c r="L48" i="4" s="1"/>
  <c r="B49" i="4"/>
  <c r="L49" i="4" s="1"/>
  <c r="B50" i="4"/>
  <c r="L50" i="4" s="1"/>
  <c r="B51" i="4"/>
  <c r="L51" i="4" s="1"/>
  <c r="B52" i="4"/>
  <c r="L52" i="4" s="1"/>
  <c r="B53" i="4"/>
  <c r="L53" i="4" s="1"/>
  <c r="B54" i="4"/>
  <c r="L54" i="4" s="1"/>
  <c r="B55" i="4"/>
  <c r="L55" i="4" s="1"/>
  <c r="B56" i="4"/>
  <c r="L56" i="4" s="1"/>
  <c r="B57" i="4"/>
  <c r="L57" i="4" s="1"/>
  <c r="B58" i="4"/>
  <c r="L58" i="4" s="1"/>
  <c r="B59" i="4"/>
  <c r="L59" i="4" s="1"/>
  <c r="B40" i="4"/>
  <c r="L40" i="4" s="1"/>
  <c r="R57" i="4"/>
  <c r="T40" i="11" l="1"/>
  <c r="R58" i="4"/>
  <c r="R55" i="4"/>
  <c r="R51" i="4"/>
  <c r="R43" i="4"/>
  <c r="R47" i="4"/>
  <c r="R41" i="4"/>
  <c r="R45" i="4"/>
  <c r="R53" i="4"/>
  <c r="R49" i="4"/>
  <c r="Z58" i="11"/>
  <c r="Z56" i="11"/>
  <c r="Z49" i="11"/>
  <c r="Z41" i="11"/>
  <c r="Z42" i="11"/>
  <c r="Z43" i="11"/>
  <c r="Z44" i="11"/>
  <c r="Z45" i="11"/>
  <c r="Z46" i="11"/>
  <c r="Z47" i="11"/>
  <c r="Z40" i="11"/>
  <c r="Z51" i="11"/>
  <c r="Z53" i="11"/>
  <c r="Z55" i="11"/>
  <c r="Z57" i="11"/>
  <c r="Z59" i="11"/>
  <c r="Z50" i="11"/>
  <c r="Z52" i="11"/>
  <c r="Z54" i="11"/>
  <c r="Z48" i="11"/>
  <c r="O40" i="11"/>
  <c r="Q40" i="11" s="1"/>
  <c r="O41" i="11"/>
  <c r="Q41" i="11" s="1"/>
  <c r="O42" i="11"/>
  <c r="Q42" i="11" s="1"/>
  <c r="O43" i="11"/>
  <c r="Q43" i="11" s="1"/>
  <c r="O44" i="11"/>
  <c r="Q44" i="11" s="1"/>
  <c r="O45" i="11"/>
  <c r="Q45" i="11" s="1"/>
  <c r="O46" i="11"/>
  <c r="Q46" i="11" s="1"/>
  <c r="O47" i="11"/>
  <c r="Q47" i="11" s="1"/>
  <c r="O48" i="11"/>
  <c r="Q48" i="11" s="1"/>
  <c r="O49" i="11"/>
  <c r="Q49" i="11" s="1"/>
  <c r="O50" i="11"/>
  <c r="Q50" i="11" s="1"/>
  <c r="O51" i="11"/>
  <c r="Q51" i="11" s="1"/>
  <c r="O52" i="11"/>
  <c r="Q52" i="11" s="1"/>
  <c r="O53" i="11"/>
  <c r="Q53" i="11" s="1"/>
  <c r="O54" i="11"/>
  <c r="Q54" i="11" s="1"/>
  <c r="O55" i="11"/>
  <c r="Q55" i="11" s="1"/>
  <c r="O56" i="11"/>
  <c r="Q56" i="11" s="1"/>
  <c r="O57" i="11"/>
  <c r="Q57" i="11" s="1"/>
  <c r="O58" i="11"/>
  <c r="Q58" i="11" s="1"/>
  <c r="O59" i="11"/>
  <c r="Q59" i="11" s="1"/>
  <c r="R42" i="4"/>
  <c r="R48" i="4"/>
  <c r="R50" i="4"/>
  <c r="R40" i="4"/>
  <c r="R56" i="4"/>
  <c r="R59" i="4"/>
  <c r="R44" i="4"/>
  <c r="R46" i="4"/>
  <c r="R52" i="4"/>
  <c r="R54" i="4"/>
  <c r="C5" i="24"/>
  <c r="C4" i="24"/>
  <c r="B5" i="23" l="1"/>
  <c r="B4" i="23"/>
  <c r="B5" i="22"/>
  <c r="B4" i="22"/>
  <c r="K64" i="23" l="1"/>
  <c r="L132" i="19"/>
  <c r="L105" i="19"/>
  <c r="L78" i="19"/>
  <c r="L51" i="19"/>
  <c r="K99" i="23" l="1"/>
  <c r="L24" i="19"/>
  <c r="J23" i="19"/>
  <c r="B5" i="19"/>
  <c r="B4" i="19"/>
  <c r="K134" i="23" l="1"/>
  <c r="J50" i="19"/>
  <c r="H23" i="15"/>
  <c r="B5" i="15"/>
  <c r="B4" i="15"/>
  <c r="H53" i="15" l="1"/>
  <c r="J77" i="19"/>
  <c r="C17" i="2"/>
  <c r="K169" i="23" l="1"/>
  <c r="H83" i="15"/>
  <c r="J104" i="19"/>
  <c r="K204" i="23"/>
  <c r="H113" i="15" l="1"/>
  <c r="K239" i="23"/>
  <c r="J131" i="19"/>
  <c r="J158" i="19" s="1"/>
  <c r="G12" i="24" s="1"/>
  <c r="M158" i="19" l="1"/>
  <c r="H143" i="15"/>
  <c r="K274" i="23"/>
  <c r="C5" i="13"/>
  <c r="C4" i="13"/>
  <c r="U9" i="11"/>
  <c r="V9" i="11"/>
  <c r="W9" i="11"/>
  <c r="X9" i="11"/>
  <c r="Y9" i="11"/>
  <c r="U10" i="11"/>
  <c r="V10" i="11"/>
  <c r="W10" i="11"/>
  <c r="X10" i="11"/>
  <c r="U11" i="11"/>
  <c r="V11" i="11"/>
  <c r="W11" i="11"/>
  <c r="X11" i="11"/>
  <c r="Y11" i="11"/>
  <c r="U12" i="11"/>
  <c r="V12" i="11"/>
  <c r="W12" i="11"/>
  <c r="X12" i="11"/>
  <c r="Y12" i="11"/>
  <c r="U13" i="11"/>
  <c r="V13" i="11"/>
  <c r="W13" i="11"/>
  <c r="X13" i="11"/>
  <c r="Y13" i="11"/>
  <c r="U14" i="11"/>
  <c r="V14" i="11"/>
  <c r="W14" i="11"/>
  <c r="X14" i="11"/>
  <c r="Y14" i="11"/>
  <c r="U15" i="11"/>
  <c r="V15" i="11"/>
  <c r="W15" i="11"/>
  <c r="X15" i="11"/>
  <c r="Y15" i="11"/>
  <c r="V16" i="11"/>
  <c r="W16" i="11"/>
  <c r="X16" i="11"/>
  <c r="Y16" i="11"/>
  <c r="U17" i="11"/>
  <c r="V17" i="11"/>
  <c r="W17" i="11"/>
  <c r="X17" i="11"/>
  <c r="Y17" i="11"/>
  <c r="V18" i="11"/>
  <c r="W18" i="11"/>
  <c r="X18" i="11"/>
  <c r="Y18" i="11"/>
  <c r="U19" i="11"/>
  <c r="V19" i="11"/>
  <c r="W19" i="11"/>
  <c r="X19" i="11"/>
  <c r="Y19" i="11"/>
  <c r="V20" i="11"/>
  <c r="W20" i="11"/>
  <c r="X20" i="11"/>
  <c r="Y20" i="11"/>
  <c r="U21" i="11"/>
  <c r="V21" i="11"/>
  <c r="W21" i="11"/>
  <c r="X21" i="11"/>
  <c r="Y21" i="11"/>
  <c r="V22" i="11"/>
  <c r="W22" i="11"/>
  <c r="X22" i="11"/>
  <c r="Y22" i="11"/>
  <c r="U23" i="11"/>
  <c r="V23" i="11"/>
  <c r="W23" i="11"/>
  <c r="X23" i="11"/>
  <c r="Y23" i="11"/>
  <c r="V24" i="11"/>
  <c r="W24" i="11"/>
  <c r="X24" i="11"/>
  <c r="Y24" i="11"/>
  <c r="U25" i="11"/>
  <c r="V25" i="11"/>
  <c r="W25" i="11"/>
  <c r="X25" i="11"/>
  <c r="Y25" i="11"/>
  <c r="V26" i="11"/>
  <c r="W26" i="11"/>
  <c r="X26" i="11"/>
  <c r="Y26" i="11"/>
  <c r="U27" i="11"/>
  <c r="V27" i="11"/>
  <c r="W27" i="11"/>
  <c r="X27" i="11"/>
  <c r="Y27" i="11"/>
  <c r="T9" i="11"/>
  <c r="T10" i="11"/>
  <c r="T11" i="11"/>
  <c r="T12" i="11"/>
  <c r="T13" i="11"/>
  <c r="T14" i="11"/>
  <c r="T15" i="11"/>
  <c r="T16" i="11"/>
  <c r="T17" i="11"/>
  <c r="T18" i="11"/>
  <c r="T19" i="11"/>
  <c r="T20" i="11"/>
  <c r="T21" i="11"/>
  <c r="T22" i="11"/>
  <c r="T23" i="11"/>
  <c r="T24" i="11"/>
  <c r="T25" i="11"/>
  <c r="T26" i="11"/>
  <c r="T27" i="11"/>
  <c r="H173" i="15" l="1"/>
  <c r="Z14" i="11"/>
  <c r="Z27" i="11"/>
  <c r="Z23" i="11"/>
  <c r="Z19" i="11"/>
  <c r="Z15" i="11"/>
  <c r="Z11" i="11"/>
  <c r="U24" i="11"/>
  <c r="Z24" i="11" s="1"/>
  <c r="U16" i="11"/>
  <c r="Z16" i="11" s="1"/>
  <c r="U26" i="11"/>
  <c r="Z26" i="11" s="1"/>
  <c r="K309" i="23"/>
  <c r="Z21" i="11"/>
  <c r="Z13" i="11"/>
  <c r="U20" i="11"/>
  <c r="Z20" i="11" s="1"/>
  <c r="U18" i="11"/>
  <c r="Z18" i="11" s="1"/>
  <c r="Z25" i="11"/>
  <c r="Z17" i="11"/>
  <c r="Z9" i="11"/>
  <c r="Z12" i="11"/>
  <c r="U22" i="11"/>
  <c r="Z22" i="11" s="1"/>
  <c r="Y10" i="11"/>
  <c r="Z10" i="11" s="1"/>
  <c r="K11" i="12"/>
  <c r="K12" i="12"/>
  <c r="K13" i="12"/>
  <c r="K14" i="12"/>
  <c r="K15" i="12"/>
  <c r="K16" i="12"/>
  <c r="K17" i="12"/>
  <c r="K18" i="12"/>
  <c r="K19" i="12"/>
  <c r="K20" i="12"/>
  <c r="K21" i="12"/>
  <c r="K22" i="12"/>
  <c r="K23" i="12"/>
  <c r="K24" i="12"/>
  <c r="K25" i="12"/>
  <c r="K26" i="12"/>
  <c r="K27" i="12"/>
  <c r="K28" i="12"/>
  <c r="K10" i="12"/>
  <c r="O16" i="1"/>
  <c r="K9" i="12"/>
  <c r="C10" i="12"/>
  <c r="C11" i="12"/>
  <c r="C12" i="12"/>
  <c r="C13" i="12"/>
  <c r="C14" i="12"/>
  <c r="C15" i="12"/>
  <c r="C16" i="12"/>
  <c r="C17" i="12"/>
  <c r="C18" i="12"/>
  <c r="C19" i="12"/>
  <c r="C20" i="12"/>
  <c r="C21" i="12"/>
  <c r="C22" i="12"/>
  <c r="C23" i="12"/>
  <c r="C24" i="12"/>
  <c r="C25" i="12"/>
  <c r="C26" i="12"/>
  <c r="C27" i="12"/>
  <c r="C28" i="12"/>
  <c r="C9" i="12"/>
  <c r="B28" i="12"/>
  <c r="B27" i="12"/>
  <c r="B26" i="12"/>
  <c r="B25" i="12"/>
  <c r="B24" i="12"/>
  <c r="B23" i="12"/>
  <c r="B22" i="12"/>
  <c r="B21" i="12"/>
  <c r="B20" i="12"/>
  <c r="B19" i="12"/>
  <c r="B18" i="12"/>
  <c r="B17" i="12"/>
  <c r="B16" i="12"/>
  <c r="B15" i="12"/>
  <c r="B14" i="12"/>
  <c r="B13" i="12"/>
  <c r="B12" i="12"/>
  <c r="B11" i="12"/>
  <c r="B10" i="12"/>
  <c r="B9" i="12"/>
  <c r="M9" i="12" s="1"/>
  <c r="C5" i="12"/>
  <c r="C4" i="12"/>
  <c r="H203" i="15" l="1"/>
  <c r="G11" i="24" s="1"/>
  <c r="K344" i="23"/>
  <c r="Y8" i="11"/>
  <c r="X8" i="11"/>
  <c r="W8" i="11"/>
  <c r="V8" i="11"/>
  <c r="U8" i="11"/>
  <c r="T8" i="11"/>
  <c r="B9" i="11"/>
  <c r="B10" i="11"/>
  <c r="B11" i="11"/>
  <c r="B12" i="11"/>
  <c r="B13" i="11"/>
  <c r="B14" i="11"/>
  <c r="B15" i="11"/>
  <c r="B16" i="11"/>
  <c r="B17" i="11"/>
  <c r="B18" i="11"/>
  <c r="B19" i="11"/>
  <c r="B20" i="11"/>
  <c r="B21" i="11"/>
  <c r="B22" i="11"/>
  <c r="B23" i="11"/>
  <c r="B24" i="11"/>
  <c r="B25" i="11"/>
  <c r="B26" i="11"/>
  <c r="B27" i="11"/>
  <c r="B8" i="11"/>
  <c r="M6" i="11"/>
  <c r="K6" i="11"/>
  <c r="I6" i="11"/>
  <c r="G6" i="11"/>
  <c r="E6" i="11"/>
  <c r="C6" i="11"/>
  <c r="B5" i="11"/>
  <c r="B4" i="11"/>
  <c r="L819" i="13" l="1"/>
  <c r="G819" i="13" s="1"/>
  <c r="L815" i="13"/>
  <c r="G815" i="13" s="1"/>
  <c r="L811" i="13"/>
  <c r="G811" i="13" s="1"/>
  <c r="L807" i="13"/>
  <c r="G807" i="13" s="1"/>
  <c r="L803" i="13"/>
  <c r="G803" i="13" s="1"/>
  <c r="L784" i="13"/>
  <c r="G784" i="13" s="1"/>
  <c r="L780" i="13"/>
  <c r="G780" i="13" s="1"/>
  <c r="L776" i="13"/>
  <c r="G776" i="13" s="1"/>
  <c r="L772" i="13"/>
  <c r="G772" i="13" s="1"/>
  <c r="L768" i="13"/>
  <c r="G768" i="13" s="1"/>
  <c r="L753" i="13"/>
  <c r="G753" i="13" s="1"/>
  <c r="L749" i="13"/>
  <c r="G749" i="13" s="1"/>
  <c r="L745" i="13"/>
  <c r="G745" i="13" s="1"/>
  <c r="L741" i="13"/>
  <c r="G741" i="13" s="1"/>
  <c r="L737" i="13"/>
  <c r="G737" i="13" s="1"/>
  <c r="L718" i="13"/>
  <c r="G718" i="13" s="1"/>
  <c r="L714" i="13"/>
  <c r="G714" i="13" s="1"/>
  <c r="L710" i="13"/>
  <c r="G710" i="13" s="1"/>
  <c r="L706" i="13"/>
  <c r="G706" i="13" s="1"/>
  <c r="L702" i="13"/>
  <c r="G702" i="13" s="1"/>
  <c r="L687" i="13"/>
  <c r="G687" i="13" s="1"/>
  <c r="L683" i="13"/>
  <c r="G683" i="13" s="1"/>
  <c r="L679" i="13"/>
  <c r="G679" i="13" s="1"/>
  <c r="L675" i="13"/>
  <c r="G675" i="13" s="1"/>
  <c r="L671" i="13"/>
  <c r="G671" i="13" s="1"/>
  <c r="L652" i="13"/>
  <c r="G652" i="13" s="1"/>
  <c r="L816" i="13"/>
  <c r="G816" i="13" s="1"/>
  <c r="L812" i="13"/>
  <c r="G812" i="13" s="1"/>
  <c r="L808" i="13"/>
  <c r="G808" i="13" s="1"/>
  <c r="L804" i="13"/>
  <c r="G804" i="13" s="1"/>
  <c r="L800" i="13"/>
  <c r="G800" i="13" s="1"/>
  <c r="L785" i="13"/>
  <c r="G785" i="13" s="1"/>
  <c r="L781" i="13"/>
  <c r="G781" i="13" s="1"/>
  <c r="L777" i="13"/>
  <c r="G777" i="13" s="1"/>
  <c r="L773" i="13"/>
  <c r="G773" i="13" s="1"/>
  <c r="L769" i="13"/>
  <c r="G769" i="13" s="1"/>
  <c r="L750" i="13"/>
  <c r="G750" i="13" s="1"/>
  <c r="L746" i="13"/>
  <c r="G746" i="13" s="1"/>
  <c r="L742" i="13"/>
  <c r="G742" i="13" s="1"/>
  <c r="L738" i="13"/>
  <c r="G738" i="13" s="1"/>
  <c r="L734" i="13"/>
  <c r="G734" i="13" s="1"/>
  <c r="L719" i="13"/>
  <c r="G719" i="13" s="1"/>
  <c r="L715" i="13"/>
  <c r="G715" i="13" s="1"/>
  <c r="L711" i="13"/>
  <c r="G711" i="13" s="1"/>
  <c r="L707" i="13"/>
  <c r="G707" i="13" s="1"/>
  <c r="L703" i="13"/>
  <c r="G703" i="13" s="1"/>
  <c r="L684" i="13"/>
  <c r="G684" i="13" s="1"/>
  <c r="L680" i="13"/>
  <c r="G680" i="13" s="1"/>
  <c r="L676" i="13"/>
  <c r="G676" i="13" s="1"/>
  <c r="L672" i="13"/>
  <c r="G672" i="13" s="1"/>
  <c r="L653" i="13"/>
  <c r="G653" i="13" s="1"/>
  <c r="L649" i="13"/>
  <c r="G649" i="13" s="1"/>
  <c r="L645" i="13"/>
  <c r="G645" i="13" s="1"/>
  <c r="L817" i="13"/>
  <c r="G817" i="13" s="1"/>
  <c r="L809" i="13"/>
  <c r="G809" i="13" s="1"/>
  <c r="L801" i="13"/>
  <c r="G801" i="13" s="1"/>
  <c r="L782" i="13"/>
  <c r="G782" i="13" s="1"/>
  <c r="L774" i="13"/>
  <c r="G774" i="13" s="1"/>
  <c r="L751" i="13"/>
  <c r="G751" i="13" s="1"/>
  <c r="L743" i="13"/>
  <c r="G743" i="13" s="1"/>
  <c r="L735" i="13"/>
  <c r="G735" i="13" s="1"/>
  <c r="L716" i="13"/>
  <c r="G716" i="13" s="1"/>
  <c r="L708" i="13"/>
  <c r="G708" i="13" s="1"/>
  <c r="L685" i="13"/>
  <c r="G685" i="13" s="1"/>
  <c r="L677" i="13"/>
  <c r="G677" i="13" s="1"/>
  <c r="L669" i="13"/>
  <c r="G669" i="13" s="1"/>
  <c r="L650" i="13"/>
  <c r="G650" i="13" s="1"/>
  <c r="L648" i="13"/>
  <c r="G648" i="13" s="1"/>
  <c r="L646" i="13"/>
  <c r="G646" i="13" s="1"/>
  <c r="L643" i="13"/>
  <c r="G643" i="13" s="1"/>
  <c r="L639" i="13"/>
  <c r="G639" i="13" s="1"/>
  <c r="L635" i="13"/>
  <c r="G635" i="13" s="1"/>
  <c r="L620" i="13"/>
  <c r="G620" i="13" s="1"/>
  <c r="L616" i="13"/>
  <c r="G616" i="13" s="1"/>
  <c r="L612" i="13"/>
  <c r="G612" i="13" s="1"/>
  <c r="L608" i="13"/>
  <c r="G608" i="13" s="1"/>
  <c r="L604" i="13"/>
  <c r="G604" i="13" s="1"/>
  <c r="L585" i="13"/>
  <c r="G585" i="13" s="1"/>
  <c r="L581" i="13"/>
  <c r="G581" i="13" s="1"/>
  <c r="L577" i="13"/>
  <c r="G577" i="13" s="1"/>
  <c r="L573" i="13"/>
  <c r="G573" i="13" s="1"/>
  <c r="L569" i="13"/>
  <c r="G569" i="13" s="1"/>
  <c r="L554" i="13"/>
  <c r="G554" i="13" s="1"/>
  <c r="L814" i="13"/>
  <c r="G814" i="13" s="1"/>
  <c r="L806" i="13"/>
  <c r="G806" i="13" s="1"/>
  <c r="L779" i="13"/>
  <c r="G779" i="13" s="1"/>
  <c r="L771" i="13"/>
  <c r="G771" i="13" s="1"/>
  <c r="L748" i="13"/>
  <c r="G748" i="13" s="1"/>
  <c r="L740" i="13"/>
  <c r="G740" i="13" s="1"/>
  <c r="L713" i="13"/>
  <c r="G713" i="13" s="1"/>
  <c r="L705" i="13"/>
  <c r="G705" i="13" s="1"/>
  <c r="L682" i="13"/>
  <c r="G682" i="13" s="1"/>
  <c r="L674" i="13"/>
  <c r="G674" i="13" s="1"/>
  <c r="L644" i="13"/>
  <c r="G644" i="13" s="1"/>
  <c r="L818" i="13"/>
  <c r="G818" i="13" s="1"/>
  <c r="L810" i="13"/>
  <c r="G810" i="13" s="1"/>
  <c r="L802" i="13"/>
  <c r="G802" i="13" s="1"/>
  <c r="L783" i="13"/>
  <c r="G783" i="13" s="1"/>
  <c r="L775" i="13"/>
  <c r="G775" i="13" s="1"/>
  <c r="L767" i="13"/>
  <c r="G767" i="13" s="1"/>
  <c r="L752" i="13"/>
  <c r="G752" i="13" s="1"/>
  <c r="L744" i="13"/>
  <c r="G744" i="13" s="1"/>
  <c r="L736" i="13"/>
  <c r="G736" i="13" s="1"/>
  <c r="L717" i="13"/>
  <c r="G717" i="13" s="1"/>
  <c r="L709" i="13"/>
  <c r="G709" i="13" s="1"/>
  <c r="L701" i="13"/>
  <c r="G701" i="13" s="1"/>
  <c r="L686" i="13"/>
  <c r="G686" i="13" s="1"/>
  <c r="L678" i="13"/>
  <c r="G678" i="13" s="1"/>
  <c r="L670" i="13"/>
  <c r="G670" i="13" s="1"/>
  <c r="L651" i="13"/>
  <c r="G651" i="13" s="1"/>
  <c r="L642" i="13"/>
  <c r="G642" i="13" s="1"/>
  <c r="L638" i="13"/>
  <c r="G638" i="13" s="1"/>
  <c r="L619" i="13"/>
  <c r="G619" i="13" s="1"/>
  <c r="L615" i="13"/>
  <c r="G615" i="13" s="1"/>
  <c r="L611" i="13"/>
  <c r="G611" i="13" s="1"/>
  <c r="L607" i="13"/>
  <c r="G607" i="13" s="1"/>
  <c r="L603" i="13"/>
  <c r="G603" i="13" s="1"/>
  <c r="L588" i="13"/>
  <c r="G588" i="13" s="1"/>
  <c r="L584" i="13"/>
  <c r="G584" i="13" s="1"/>
  <c r="L580" i="13"/>
  <c r="G580" i="13" s="1"/>
  <c r="L576" i="13"/>
  <c r="G576" i="13" s="1"/>
  <c r="L572" i="13"/>
  <c r="G572" i="13" s="1"/>
  <c r="L553" i="13"/>
  <c r="G553" i="13" s="1"/>
  <c r="L640" i="13"/>
  <c r="G640" i="13" s="1"/>
  <c r="L621" i="13"/>
  <c r="G621" i="13" s="1"/>
  <c r="L613" i="13"/>
  <c r="G613" i="13" s="1"/>
  <c r="L605" i="13"/>
  <c r="G605" i="13" s="1"/>
  <c r="L582" i="13"/>
  <c r="G582" i="13" s="1"/>
  <c r="L574" i="13"/>
  <c r="G574" i="13" s="1"/>
  <c r="L555" i="13"/>
  <c r="G555" i="13" s="1"/>
  <c r="L548" i="13"/>
  <c r="G548" i="13" s="1"/>
  <c r="L544" i="13"/>
  <c r="G544" i="13" s="1"/>
  <c r="L540" i="13"/>
  <c r="G540" i="13" s="1"/>
  <c r="L536" i="13"/>
  <c r="G536" i="13" s="1"/>
  <c r="L521" i="13"/>
  <c r="G521" i="13" s="1"/>
  <c r="L517" i="13"/>
  <c r="G517" i="13" s="1"/>
  <c r="L513" i="13"/>
  <c r="G513" i="13" s="1"/>
  <c r="L509" i="13"/>
  <c r="G509" i="13" s="1"/>
  <c r="L505" i="13"/>
  <c r="G505" i="13" s="1"/>
  <c r="L486" i="13"/>
  <c r="G486" i="13" s="1"/>
  <c r="L482" i="13"/>
  <c r="G482" i="13" s="1"/>
  <c r="L478" i="13"/>
  <c r="G478" i="13" s="1"/>
  <c r="L474" i="13"/>
  <c r="G474" i="13" s="1"/>
  <c r="L470" i="13"/>
  <c r="G470" i="13" s="1"/>
  <c r="L770" i="13"/>
  <c r="G770" i="13" s="1"/>
  <c r="L704" i="13"/>
  <c r="G704" i="13" s="1"/>
  <c r="L637" i="13"/>
  <c r="G637" i="13" s="1"/>
  <c r="L618" i="13"/>
  <c r="G618" i="13" s="1"/>
  <c r="L610" i="13"/>
  <c r="G610" i="13" s="1"/>
  <c r="L602" i="13"/>
  <c r="G602" i="13" s="1"/>
  <c r="L587" i="13"/>
  <c r="G587" i="13" s="1"/>
  <c r="L579" i="13"/>
  <c r="G579" i="13" s="1"/>
  <c r="L571" i="13"/>
  <c r="G571" i="13" s="1"/>
  <c r="L552" i="13"/>
  <c r="G552" i="13" s="1"/>
  <c r="L549" i="13"/>
  <c r="G549" i="13" s="1"/>
  <c r="L545" i="13"/>
  <c r="G545" i="13" s="1"/>
  <c r="L541" i="13"/>
  <c r="G541" i="13" s="1"/>
  <c r="L537" i="13"/>
  <c r="G537" i="13" s="1"/>
  <c r="L522" i="13"/>
  <c r="G522" i="13" s="1"/>
  <c r="L518" i="13"/>
  <c r="G518" i="13" s="1"/>
  <c r="L514" i="13"/>
  <c r="G514" i="13" s="1"/>
  <c r="L510" i="13"/>
  <c r="G510" i="13" s="1"/>
  <c r="L506" i="13"/>
  <c r="G506" i="13" s="1"/>
  <c r="L487" i="13"/>
  <c r="G487" i="13" s="1"/>
  <c r="L483" i="13"/>
  <c r="G483" i="13" s="1"/>
  <c r="L479" i="13"/>
  <c r="G479" i="13" s="1"/>
  <c r="L805" i="13"/>
  <c r="G805" i="13" s="1"/>
  <c r="L778" i="13"/>
  <c r="G778" i="13" s="1"/>
  <c r="L739" i="13"/>
  <c r="G739" i="13" s="1"/>
  <c r="L712" i="13"/>
  <c r="G712" i="13" s="1"/>
  <c r="L673" i="13"/>
  <c r="G673" i="13" s="1"/>
  <c r="L647" i="13"/>
  <c r="G647" i="13" s="1"/>
  <c r="L636" i="13"/>
  <c r="G636" i="13" s="1"/>
  <c r="L617" i="13"/>
  <c r="G617" i="13" s="1"/>
  <c r="L609" i="13"/>
  <c r="G609" i="13" s="1"/>
  <c r="L586" i="13"/>
  <c r="G586" i="13" s="1"/>
  <c r="L578" i="13"/>
  <c r="G578" i="13" s="1"/>
  <c r="L570" i="13"/>
  <c r="G570" i="13" s="1"/>
  <c r="L550" i="13"/>
  <c r="G550" i="13" s="1"/>
  <c r="L546" i="13"/>
  <c r="G546" i="13" s="1"/>
  <c r="L542" i="13"/>
  <c r="G542" i="13" s="1"/>
  <c r="L538" i="13"/>
  <c r="G538" i="13" s="1"/>
  <c r="L519" i="13"/>
  <c r="G519" i="13" s="1"/>
  <c r="L515" i="13"/>
  <c r="G515" i="13" s="1"/>
  <c r="L511" i="13"/>
  <c r="G511" i="13" s="1"/>
  <c r="L507" i="13"/>
  <c r="G507" i="13" s="1"/>
  <c r="L488" i="13"/>
  <c r="G488" i="13" s="1"/>
  <c r="L484" i="13"/>
  <c r="G484" i="13" s="1"/>
  <c r="L480" i="13"/>
  <c r="G480" i="13" s="1"/>
  <c r="L476" i="13"/>
  <c r="G476" i="13" s="1"/>
  <c r="L472" i="13"/>
  <c r="G472" i="13" s="1"/>
  <c r="L453" i="13"/>
  <c r="G453" i="13" s="1"/>
  <c r="L449" i="13"/>
  <c r="G449" i="13" s="1"/>
  <c r="L445" i="13"/>
  <c r="G445" i="13" s="1"/>
  <c r="L441" i="13"/>
  <c r="G441" i="13" s="1"/>
  <c r="L813" i="13"/>
  <c r="G813" i="13" s="1"/>
  <c r="L786" i="13"/>
  <c r="G786" i="13" s="1"/>
  <c r="L747" i="13"/>
  <c r="G747" i="13" s="1"/>
  <c r="L720" i="13"/>
  <c r="G720" i="13" s="1"/>
  <c r="L681" i="13"/>
  <c r="G681" i="13" s="1"/>
  <c r="L654" i="13"/>
  <c r="G654" i="13" s="1"/>
  <c r="L606" i="13"/>
  <c r="G606" i="13" s="1"/>
  <c r="L575" i="13"/>
  <c r="G575" i="13" s="1"/>
  <c r="L543" i="13"/>
  <c r="G543" i="13" s="1"/>
  <c r="L516" i="13"/>
  <c r="G516" i="13" s="1"/>
  <c r="L485" i="13"/>
  <c r="G485" i="13" s="1"/>
  <c r="L471" i="13"/>
  <c r="G471" i="13" s="1"/>
  <c r="L451" i="13"/>
  <c r="G451" i="13" s="1"/>
  <c r="L444" i="13"/>
  <c r="G444" i="13" s="1"/>
  <c r="L442" i="13"/>
  <c r="G442" i="13" s="1"/>
  <c r="L421" i="13"/>
  <c r="G421" i="13" s="1"/>
  <c r="L417" i="13"/>
  <c r="G417" i="13" s="1"/>
  <c r="L413" i="13"/>
  <c r="G413" i="13" s="1"/>
  <c r="L409" i="13"/>
  <c r="G409" i="13" s="1"/>
  <c r="L405" i="13"/>
  <c r="G405" i="13" s="1"/>
  <c r="L390" i="13"/>
  <c r="G390" i="13" s="1"/>
  <c r="L386" i="13"/>
  <c r="G386" i="13" s="1"/>
  <c r="L382" i="13"/>
  <c r="G382" i="13" s="1"/>
  <c r="L378" i="13"/>
  <c r="G378" i="13" s="1"/>
  <c r="L374" i="13"/>
  <c r="G374" i="13" s="1"/>
  <c r="L355" i="13"/>
  <c r="G355" i="13" s="1"/>
  <c r="L351" i="13"/>
  <c r="G351" i="13" s="1"/>
  <c r="L347" i="13"/>
  <c r="G347" i="13" s="1"/>
  <c r="L343" i="13"/>
  <c r="G343" i="13" s="1"/>
  <c r="L339" i="13"/>
  <c r="G339" i="13" s="1"/>
  <c r="L324" i="13"/>
  <c r="G324" i="13" s="1"/>
  <c r="L320" i="13"/>
  <c r="G320" i="13" s="1"/>
  <c r="L614" i="13"/>
  <c r="G614" i="13" s="1"/>
  <c r="L583" i="13"/>
  <c r="G583" i="13" s="1"/>
  <c r="L547" i="13"/>
  <c r="G547" i="13" s="1"/>
  <c r="L520" i="13"/>
  <c r="G520" i="13" s="1"/>
  <c r="L504" i="13"/>
  <c r="G504" i="13" s="1"/>
  <c r="L489" i="13"/>
  <c r="G489" i="13" s="1"/>
  <c r="L473" i="13"/>
  <c r="G473" i="13" s="1"/>
  <c r="L456" i="13"/>
  <c r="G456" i="13" s="1"/>
  <c r="L454" i="13"/>
  <c r="G454" i="13" s="1"/>
  <c r="L447" i="13"/>
  <c r="G447" i="13" s="1"/>
  <c r="L440" i="13"/>
  <c r="G440" i="13" s="1"/>
  <c r="L437" i="13"/>
  <c r="G437" i="13" s="1"/>
  <c r="L422" i="13"/>
  <c r="G422" i="13" s="1"/>
  <c r="L418" i="13"/>
  <c r="G418" i="13" s="1"/>
  <c r="L414" i="13"/>
  <c r="G414" i="13" s="1"/>
  <c r="L410" i="13"/>
  <c r="G410" i="13" s="1"/>
  <c r="L406" i="13"/>
  <c r="G406" i="13" s="1"/>
  <c r="L387" i="13"/>
  <c r="G387" i="13" s="1"/>
  <c r="L383" i="13"/>
  <c r="G383" i="13" s="1"/>
  <c r="L379" i="13"/>
  <c r="G379" i="13" s="1"/>
  <c r="L375" i="13"/>
  <c r="G375" i="13" s="1"/>
  <c r="L371" i="13"/>
  <c r="G371" i="13" s="1"/>
  <c r="L356" i="13"/>
  <c r="G356" i="13" s="1"/>
  <c r="L352" i="13"/>
  <c r="G352" i="13" s="1"/>
  <c r="L348" i="13"/>
  <c r="G348" i="13" s="1"/>
  <c r="L344" i="13"/>
  <c r="G344" i="13" s="1"/>
  <c r="L340" i="13"/>
  <c r="G340" i="13" s="1"/>
  <c r="L321" i="13"/>
  <c r="G321" i="13" s="1"/>
  <c r="L317" i="13"/>
  <c r="G317" i="13" s="1"/>
  <c r="L641" i="13"/>
  <c r="G641" i="13" s="1"/>
  <c r="L551" i="13"/>
  <c r="G551" i="13" s="1"/>
  <c r="L508" i="13"/>
  <c r="G508" i="13" s="1"/>
  <c r="L475" i="13"/>
  <c r="G475" i="13" s="1"/>
  <c r="L452" i="13"/>
  <c r="G452" i="13" s="1"/>
  <c r="L450" i="13"/>
  <c r="G450" i="13" s="1"/>
  <c r="L443" i="13"/>
  <c r="G443" i="13" s="1"/>
  <c r="L438" i="13"/>
  <c r="G438" i="13" s="1"/>
  <c r="L423" i="13"/>
  <c r="G423" i="13" s="1"/>
  <c r="L419" i="13"/>
  <c r="G419" i="13" s="1"/>
  <c r="L415" i="13"/>
  <c r="G415" i="13" s="1"/>
  <c r="L411" i="13"/>
  <c r="G411" i="13" s="1"/>
  <c r="L407" i="13"/>
  <c r="G407" i="13" s="1"/>
  <c r="L388" i="13"/>
  <c r="G388" i="13" s="1"/>
  <c r="L384" i="13"/>
  <c r="G384" i="13" s="1"/>
  <c r="L380" i="13"/>
  <c r="G380" i="13" s="1"/>
  <c r="L376" i="13"/>
  <c r="G376" i="13" s="1"/>
  <c r="L477" i="13"/>
  <c r="G477" i="13" s="1"/>
  <c r="L416" i="13"/>
  <c r="G416" i="13" s="1"/>
  <c r="L389" i="13"/>
  <c r="G389" i="13" s="1"/>
  <c r="L350" i="13"/>
  <c r="G350" i="13" s="1"/>
  <c r="L342" i="13"/>
  <c r="G342" i="13" s="1"/>
  <c r="L319" i="13"/>
  <c r="G319" i="13" s="1"/>
  <c r="K319" i="13" s="1"/>
  <c r="L315" i="13"/>
  <c r="G315" i="13" s="1"/>
  <c r="L311" i="13"/>
  <c r="G311" i="13" s="1"/>
  <c r="L307" i="13"/>
  <c r="G307" i="13" s="1"/>
  <c r="L288" i="13"/>
  <c r="G288" i="13" s="1"/>
  <c r="L284" i="13"/>
  <c r="G284" i="13" s="1"/>
  <c r="L280" i="13"/>
  <c r="G280" i="13" s="1"/>
  <c r="L276" i="13"/>
  <c r="G276" i="13" s="1"/>
  <c r="K276" i="13" s="1"/>
  <c r="L272" i="13"/>
  <c r="G272" i="13" s="1"/>
  <c r="L257" i="13"/>
  <c r="G257" i="13" s="1"/>
  <c r="L253" i="13"/>
  <c r="G253" i="13" s="1"/>
  <c r="L249" i="13"/>
  <c r="G249" i="13" s="1"/>
  <c r="L245" i="13"/>
  <c r="G245" i="13" s="1"/>
  <c r="L241" i="13"/>
  <c r="G241" i="13" s="1"/>
  <c r="L222" i="13"/>
  <c r="G222" i="13" s="1"/>
  <c r="L218" i="13"/>
  <c r="G218" i="13" s="1"/>
  <c r="L214" i="13"/>
  <c r="G214" i="13" s="1"/>
  <c r="L210" i="13"/>
  <c r="G210" i="13" s="1"/>
  <c r="L206" i="13"/>
  <c r="G206" i="13" s="1"/>
  <c r="L191" i="13"/>
  <c r="G191" i="13" s="1"/>
  <c r="L187" i="13"/>
  <c r="G187" i="13" s="1"/>
  <c r="L183" i="13"/>
  <c r="G183" i="13" s="1"/>
  <c r="L179" i="13"/>
  <c r="G179" i="13" s="1"/>
  <c r="L175" i="13"/>
  <c r="G175" i="13" s="1"/>
  <c r="L156" i="13"/>
  <c r="G156" i="13" s="1"/>
  <c r="L152" i="13"/>
  <c r="G152" i="13" s="1"/>
  <c r="L148" i="13"/>
  <c r="G148" i="13" s="1"/>
  <c r="L144" i="13"/>
  <c r="G144" i="13" s="1"/>
  <c r="L125" i="13"/>
  <c r="G125" i="13" s="1"/>
  <c r="L121" i="13"/>
  <c r="G121" i="13" s="1"/>
  <c r="L117" i="13"/>
  <c r="G117" i="13" s="1"/>
  <c r="L113" i="13"/>
  <c r="G113" i="13" s="1"/>
  <c r="L109" i="13"/>
  <c r="G109" i="13" s="1"/>
  <c r="L90" i="13"/>
  <c r="G90" i="13" s="1"/>
  <c r="L86" i="13"/>
  <c r="G86" i="13" s="1"/>
  <c r="L82" i="13"/>
  <c r="G82" i="13" s="1"/>
  <c r="L78" i="13"/>
  <c r="G78" i="13" s="1"/>
  <c r="L74" i="13"/>
  <c r="G74" i="13" s="1"/>
  <c r="L59" i="13"/>
  <c r="G59" i="13" s="1"/>
  <c r="L55" i="13"/>
  <c r="G55" i="13" s="1"/>
  <c r="L51" i="13"/>
  <c r="G51" i="13" s="1"/>
  <c r="L47" i="13"/>
  <c r="G47" i="13" s="1"/>
  <c r="L43" i="13"/>
  <c r="G43" i="13" s="1"/>
  <c r="L79" i="13"/>
  <c r="G79" i="13" s="1"/>
  <c r="L56" i="13"/>
  <c r="G56" i="13" s="1"/>
  <c r="L44" i="13"/>
  <c r="G44" i="13" s="1"/>
  <c r="L274" i="13"/>
  <c r="G274" i="13" s="1"/>
  <c r="L255" i="13"/>
  <c r="G255" i="13" s="1"/>
  <c r="L455" i="13"/>
  <c r="G455" i="13" s="1"/>
  <c r="L448" i="13"/>
  <c r="G448" i="13" s="1"/>
  <c r="L420" i="13"/>
  <c r="G420" i="13" s="1"/>
  <c r="L404" i="13"/>
  <c r="G404" i="13" s="1"/>
  <c r="L377" i="13"/>
  <c r="G377" i="13" s="1"/>
  <c r="L357" i="13"/>
  <c r="G357" i="13" s="1"/>
  <c r="L349" i="13"/>
  <c r="G349" i="13" s="1"/>
  <c r="L341" i="13"/>
  <c r="G341" i="13" s="1"/>
  <c r="L318" i="13"/>
  <c r="G318" i="13" s="1"/>
  <c r="K318" i="13" s="1"/>
  <c r="L316" i="13"/>
  <c r="G316" i="13" s="1"/>
  <c r="K316" i="13" s="1"/>
  <c r="L312" i="13"/>
  <c r="G312" i="13" s="1"/>
  <c r="K312" i="13" s="1"/>
  <c r="L308" i="13"/>
  <c r="G308" i="13" s="1"/>
  <c r="K308" i="13" s="1"/>
  <c r="L289" i="13"/>
  <c r="G289" i="13" s="1"/>
  <c r="L285" i="13"/>
  <c r="G285" i="13" s="1"/>
  <c r="K285" i="13" s="1"/>
  <c r="L281" i="13"/>
  <c r="G281" i="13" s="1"/>
  <c r="K281" i="13" s="1"/>
  <c r="L277" i="13"/>
  <c r="G277" i="13" s="1"/>
  <c r="K277" i="13" s="1"/>
  <c r="L273" i="13"/>
  <c r="G273" i="13" s="1"/>
  <c r="K273" i="13" s="1"/>
  <c r="L258" i="13"/>
  <c r="G258" i="13" s="1"/>
  <c r="K258" i="13" s="1"/>
  <c r="L254" i="13"/>
  <c r="G254" i="13" s="1"/>
  <c r="L250" i="13"/>
  <c r="G250" i="13" s="1"/>
  <c r="K250" i="13" s="1"/>
  <c r="L246" i="13"/>
  <c r="G246" i="13" s="1"/>
  <c r="K246" i="13" s="1"/>
  <c r="L242" i="13"/>
  <c r="G242" i="13" s="1"/>
  <c r="K242" i="13" s="1"/>
  <c r="L223" i="13"/>
  <c r="G223" i="13" s="1"/>
  <c r="K223" i="13" s="1"/>
  <c r="L219" i="13"/>
  <c r="G219" i="13" s="1"/>
  <c r="K219" i="13" s="1"/>
  <c r="L215" i="13"/>
  <c r="G215" i="13" s="1"/>
  <c r="K215" i="13" s="1"/>
  <c r="L211" i="13"/>
  <c r="G211" i="13" s="1"/>
  <c r="K211" i="13" s="1"/>
  <c r="L207" i="13"/>
  <c r="G207" i="13" s="1"/>
  <c r="L192" i="13"/>
  <c r="G192" i="13" s="1"/>
  <c r="K192" i="13" s="1"/>
  <c r="L188" i="13"/>
  <c r="G188" i="13" s="1"/>
  <c r="K188" i="13" s="1"/>
  <c r="L184" i="13"/>
  <c r="G184" i="13" s="1"/>
  <c r="K184" i="13" s="1"/>
  <c r="L180" i="13"/>
  <c r="G180" i="13" s="1"/>
  <c r="K180" i="13" s="1"/>
  <c r="L176" i="13"/>
  <c r="G176" i="13" s="1"/>
  <c r="K176" i="13" s="1"/>
  <c r="L157" i="13"/>
  <c r="G157" i="13" s="1"/>
  <c r="L153" i="13"/>
  <c r="G153" i="13" s="1"/>
  <c r="L149" i="13"/>
  <c r="G149" i="13" s="1"/>
  <c r="L145" i="13"/>
  <c r="G145" i="13" s="1"/>
  <c r="K145" i="13" s="1"/>
  <c r="L126" i="13"/>
  <c r="G126" i="13" s="1"/>
  <c r="L122" i="13"/>
  <c r="G122" i="13" s="1"/>
  <c r="L118" i="13"/>
  <c r="G118" i="13" s="1"/>
  <c r="L114" i="13"/>
  <c r="G114" i="13" s="1"/>
  <c r="L110" i="13"/>
  <c r="G110" i="13" s="1"/>
  <c r="L91" i="13"/>
  <c r="G91" i="13" s="1"/>
  <c r="L87" i="13"/>
  <c r="G87" i="13" s="1"/>
  <c r="L83" i="13"/>
  <c r="G83" i="13" s="1"/>
  <c r="L75" i="13"/>
  <c r="G75" i="13" s="1"/>
  <c r="L60" i="13"/>
  <c r="G60" i="13" s="1"/>
  <c r="L52" i="13"/>
  <c r="G52" i="13" s="1"/>
  <c r="L48" i="13"/>
  <c r="G48" i="13" s="1"/>
  <c r="L286" i="13"/>
  <c r="G286" i="13" s="1"/>
  <c r="K286" i="13" s="1"/>
  <c r="L278" i="13"/>
  <c r="G278" i="13" s="1"/>
  <c r="L251" i="13"/>
  <c r="G251" i="13" s="1"/>
  <c r="K251" i="13" s="1"/>
  <c r="L539" i="13"/>
  <c r="G539" i="13" s="1"/>
  <c r="L512" i="13"/>
  <c r="G512" i="13" s="1"/>
  <c r="L446" i="13"/>
  <c r="G446" i="13" s="1"/>
  <c r="L439" i="13"/>
  <c r="G439" i="13" s="1"/>
  <c r="L408" i="13"/>
  <c r="G408" i="13" s="1"/>
  <c r="L381" i="13"/>
  <c r="G381" i="13" s="1"/>
  <c r="L373" i="13"/>
  <c r="G373" i="13" s="1"/>
  <c r="L354" i="13"/>
  <c r="G354" i="13" s="1"/>
  <c r="L346" i="13"/>
  <c r="G346" i="13" s="1"/>
  <c r="L323" i="13"/>
  <c r="G323" i="13" s="1"/>
  <c r="L313" i="13"/>
  <c r="G313" i="13" s="1"/>
  <c r="L309" i="13"/>
  <c r="G309" i="13" s="1"/>
  <c r="L305" i="13"/>
  <c r="G305" i="13" s="1"/>
  <c r="L290" i="13"/>
  <c r="G290" i="13" s="1"/>
  <c r="L282" i="13"/>
  <c r="G282" i="13" s="1"/>
  <c r="L306" i="13"/>
  <c r="G306" i="13" s="1"/>
  <c r="L291" i="13"/>
  <c r="G291" i="13" s="1"/>
  <c r="L275" i="13"/>
  <c r="G275" i="13" s="1"/>
  <c r="L248" i="13"/>
  <c r="G248" i="13" s="1"/>
  <c r="L240" i="13"/>
  <c r="G240" i="13" s="1"/>
  <c r="L220" i="13"/>
  <c r="G220" i="13" s="1"/>
  <c r="L212" i="13"/>
  <c r="G212" i="13" s="1"/>
  <c r="L190" i="13"/>
  <c r="G190" i="13" s="1"/>
  <c r="L182" i="13"/>
  <c r="G182" i="13" s="1"/>
  <c r="L174" i="13"/>
  <c r="G174" i="13" s="1"/>
  <c r="L154" i="13"/>
  <c r="G154" i="13" s="1"/>
  <c r="L146" i="13"/>
  <c r="G146" i="13" s="1"/>
  <c r="L124" i="13"/>
  <c r="G124" i="13" s="1"/>
  <c r="L116" i="13"/>
  <c r="G116" i="13" s="1"/>
  <c r="L108" i="13"/>
  <c r="G108" i="13" s="1"/>
  <c r="L88" i="13"/>
  <c r="G88" i="13" s="1"/>
  <c r="L80" i="13"/>
  <c r="G80" i="13" s="1"/>
  <c r="L58" i="13"/>
  <c r="G58" i="13" s="1"/>
  <c r="L50" i="13"/>
  <c r="G50" i="13" s="1"/>
  <c r="L42" i="13"/>
  <c r="G42" i="13" s="1"/>
  <c r="L481" i="13"/>
  <c r="G481" i="13" s="1"/>
  <c r="L345" i="13"/>
  <c r="G345" i="13" s="1"/>
  <c r="L310" i="13"/>
  <c r="G310" i="13" s="1"/>
  <c r="K310" i="13" s="1"/>
  <c r="L279" i="13"/>
  <c r="G279" i="13" s="1"/>
  <c r="L252" i="13"/>
  <c r="G252" i="13" s="1"/>
  <c r="L247" i="13"/>
  <c r="G247" i="13" s="1"/>
  <c r="L239" i="13"/>
  <c r="G239" i="13" s="1"/>
  <c r="L225" i="13"/>
  <c r="G225" i="13" s="1"/>
  <c r="L217" i="13"/>
  <c r="G217" i="13" s="1"/>
  <c r="L209" i="13"/>
  <c r="G209" i="13" s="1"/>
  <c r="K209" i="13" s="1"/>
  <c r="L189" i="13"/>
  <c r="G189" i="13" s="1"/>
  <c r="K189" i="13" s="1"/>
  <c r="L181" i="13"/>
  <c r="G181" i="13" s="1"/>
  <c r="L173" i="13"/>
  <c r="G173" i="13" s="1"/>
  <c r="L159" i="13"/>
  <c r="G159" i="13" s="1"/>
  <c r="L151" i="13"/>
  <c r="G151" i="13" s="1"/>
  <c r="L143" i="13"/>
  <c r="G143" i="13" s="1"/>
  <c r="L123" i="13"/>
  <c r="G123" i="13" s="1"/>
  <c r="L115" i="13"/>
  <c r="G115" i="13" s="1"/>
  <c r="L107" i="13"/>
  <c r="G107" i="13" s="1"/>
  <c r="L93" i="13"/>
  <c r="G93" i="13" s="1"/>
  <c r="L85" i="13"/>
  <c r="G85" i="13" s="1"/>
  <c r="L77" i="13"/>
  <c r="G77" i="13" s="1"/>
  <c r="L57" i="13"/>
  <c r="G57" i="13" s="1"/>
  <c r="L49" i="13"/>
  <c r="G49" i="13" s="1"/>
  <c r="L41" i="13"/>
  <c r="G41" i="13" s="1"/>
  <c r="L412" i="13"/>
  <c r="G412" i="13" s="1"/>
  <c r="L221" i="13"/>
  <c r="G221" i="13" s="1"/>
  <c r="L185" i="13"/>
  <c r="G185" i="13" s="1"/>
  <c r="K185" i="13" s="1"/>
  <c r="L155" i="13"/>
  <c r="G155" i="13" s="1"/>
  <c r="L119" i="13"/>
  <c r="G119" i="13" s="1"/>
  <c r="L89" i="13"/>
  <c r="G89" i="13" s="1"/>
  <c r="L53" i="13"/>
  <c r="G53" i="13" s="1"/>
  <c r="L372" i="13"/>
  <c r="G372" i="13" s="1"/>
  <c r="L353" i="13"/>
  <c r="G353" i="13" s="1"/>
  <c r="L322" i="13"/>
  <c r="G322" i="13" s="1"/>
  <c r="K322" i="13" s="1"/>
  <c r="L314" i="13"/>
  <c r="G314" i="13" s="1"/>
  <c r="K314" i="13" s="1"/>
  <c r="L283" i="13"/>
  <c r="G283" i="13" s="1"/>
  <c r="L256" i="13"/>
  <c r="G256" i="13" s="1"/>
  <c r="L244" i="13"/>
  <c r="G244" i="13" s="1"/>
  <c r="L224" i="13"/>
  <c r="G224" i="13" s="1"/>
  <c r="K224" i="13" s="1"/>
  <c r="L216" i="13"/>
  <c r="G216" i="13" s="1"/>
  <c r="K216" i="13" s="1"/>
  <c r="L208" i="13"/>
  <c r="G208" i="13" s="1"/>
  <c r="L186" i="13"/>
  <c r="G186" i="13" s="1"/>
  <c r="K186" i="13" s="1"/>
  <c r="L178" i="13"/>
  <c r="G178" i="13" s="1"/>
  <c r="L158" i="13"/>
  <c r="G158" i="13" s="1"/>
  <c r="L150" i="13"/>
  <c r="G150" i="13" s="1"/>
  <c r="L142" i="13"/>
  <c r="G142" i="13" s="1"/>
  <c r="K142" i="13" s="1"/>
  <c r="L120" i="13"/>
  <c r="G120" i="13" s="1"/>
  <c r="L112" i="13"/>
  <c r="G112" i="13" s="1"/>
  <c r="L92" i="13"/>
  <c r="G92" i="13" s="1"/>
  <c r="L84" i="13"/>
  <c r="G84" i="13" s="1"/>
  <c r="L76" i="13"/>
  <c r="G76" i="13" s="1"/>
  <c r="L54" i="13"/>
  <c r="G54" i="13" s="1"/>
  <c r="L46" i="13"/>
  <c r="G46" i="13" s="1"/>
  <c r="L385" i="13"/>
  <c r="G385" i="13" s="1"/>
  <c r="L287" i="13"/>
  <c r="G287" i="13" s="1"/>
  <c r="L243" i="13"/>
  <c r="G243" i="13" s="1"/>
  <c r="K243" i="13" s="1"/>
  <c r="L213" i="13"/>
  <c r="G213" i="13" s="1"/>
  <c r="L177" i="13"/>
  <c r="G177" i="13" s="1"/>
  <c r="L147" i="13"/>
  <c r="G147" i="13" s="1"/>
  <c r="L111" i="13"/>
  <c r="G111" i="13" s="1"/>
  <c r="L81" i="13"/>
  <c r="G81" i="13" s="1"/>
  <c r="L45" i="13"/>
  <c r="G45" i="13" s="1"/>
  <c r="L10" i="13"/>
  <c r="G10" i="13" s="1"/>
  <c r="L14" i="13"/>
  <c r="G14" i="13" s="1"/>
  <c r="L18" i="13"/>
  <c r="G18" i="13" s="1"/>
  <c r="L22" i="13"/>
  <c r="G22" i="13" s="1"/>
  <c r="L26" i="13"/>
  <c r="G26" i="13" s="1"/>
  <c r="L11" i="13"/>
  <c r="G11" i="13" s="1"/>
  <c r="L23" i="13"/>
  <c r="G23" i="13" s="1"/>
  <c r="L16" i="13"/>
  <c r="G16" i="13" s="1"/>
  <c r="L15" i="13"/>
  <c r="G15" i="13" s="1"/>
  <c r="L19" i="13"/>
  <c r="G19" i="13" s="1"/>
  <c r="L27" i="13"/>
  <c r="G27" i="13" s="1"/>
  <c r="L24" i="13"/>
  <c r="G24" i="13" s="1"/>
  <c r="L12" i="13"/>
  <c r="G12" i="13" s="1"/>
  <c r="L20" i="13"/>
  <c r="G20" i="13" s="1"/>
  <c r="L21" i="13"/>
  <c r="G21" i="13" s="1"/>
  <c r="L25" i="13"/>
  <c r="G25" i="13" s="1"/>
  <c r="L13" i="13"/>
  <c r="G13" i="13" s="1"/>
  <c r="L17" i="13"/>
  <c r="G17" i="13" s="1"/>
  <c r="K379" i="23"/>
  <c r="L9" i="13"/>
  <c r="G9" i="13" s="1"/>
  <c r="Z8" i="11"/>
  <c r="L8" i="13" s="1"/>
  <c r="G8" i="13" s="1"/>
  <c r="G61" i="13" l="1"/>
  <c r="L503" i="13"/>
  <c r="G503" i="13" s="1"/>
  <c r="G523" i="13" s="1"/>
  <c r="K89" i="13"/>
  <c r="M89" i="13" s="1"/>
  <c r="K143" i="13"/>
  <c r="M143" i="13" s="1"/>
  <c r="K385" i="13"/>
  <c r="M385" i="13" s="1"/>
  <c r="K50" i="13"/>
  <c r="M50" i="13" s="1"/>
  <c r="K46" i="13"/>
  <c r="M46" i="13" s="1"/>
  <c r="K149" i="13"/>
  <c r="M149" i="13" s="1"/>
  <c r="K20" i="13"/>
  <c r="M20" i="13" s="1"/>
  <c r="K21" i="13"/>
  <c r="M21" i="13" s="1"/>
  <c r="K225" i="13"/>
  <c r="M225" i="13" s="1"/>
  <c r="K252" i="13"/>
  <c r="M252" i="13" s="1"/>
  <c r="K278" i="13"/>
  <c r="M278" i="13" s="1"/>
  <c r="K81" i="13"/>
  <c r="M81" i="13" s="1"/>
  <c r="K120" i="13"/>
  <c r="M120" i="13" s="1"/>
  <c r="K178" i="13"/>
  <c r="M178" i="13" s="1"/>
  <c r="K208" i="13"/>
  <c r="M208" i="13" s="1"/>
  <c r="K373" i="13"/>
  <c r="M373" i="13" s="1"/>
  <c r="K282" i="13"/>
  <c r="M282" i="13" s="1"/>
  <c r="K214" i="13"/>
  <c r="M214" i="13" s="1"/>
  <c r="K190" i="13"/>
  <c r="M190" i="13" s="1"/>
  <c r="K15" i="13"/>
  <c r="M15" i="13" s="1"/>
  <c r="K114" i="13"/>
  <c r="M114" i="13" s="1"/>
  <c r="K157" i="13"/>
  <c r="M157" i="13" s="1"/>
  <c r="K290" i="13"/>
  <c r="M290" i="13" s="1"/>
  <c r="K220" i="13"/>
  <c r="M220" i="13" s="1"/>
  <c r="K58" i="13"/>
  <c r="M58" i="13" s="1"/>
  <c r="K174" i="13"/>
  <c r="M174" i="13" s="1"/>
  <c r="K289" i="13"/>
  <c r="M289" i="13" s="1"/>
  <c r="K372" i="13"/>
  <c r="M372" i="13" s="1"/>
  <c r="K244" i="13"/>
  <c r="M244" i="13" s="1"/>
  <c r="M316" i="13"/>
  <c r="K207" i="13"/>
  <c r="M207" i="13" s="1"/>
  <c r="K283" i="13"/>
  <c r="M283" i="13" s="1"/>
  <c r="K217" i="13"/>
  <c r="M217" i="13" s="1"/>
  <c r="K27" i="13"/>
  <c r="M27" i="13" s="1"/>
  <c r="K75" i="13"/>
  <c r="M75" i="13" s="1"/>
  <c r="K121" i="13"/>
  <c r="M121" i="13" s="1"/>
  <c r="K320" i="13"/>
  <c r="M320" i="13" s="1"/>
  <c r="K49" i="13"/>
  <c r="M49" i="13" s="1"/>
  <c r="K274" i="13"/>
  <c r="M274" i="13" s="1"/>
  <c r="K112" i="13"/>
  <c r="M112" i="13" s="1"/>
  <c r="K158" i="13"/>
  <c r="M158" i="13" s="1"/>
  <c r="K307" i="13"/>
  <c r="M307" i="13" s="1"/>
  <c r="K254" i="13"/>
  <c r="M254" i="13" s="1"/>
  <c r="K54" i="13"/>
  <c r="M54" i="13" s="1"/>
  <c r="K17" i="13"/>
  <c r="M17" i="13" s="1"/>
  <c r="K53" i="13"/>
  <c r="M53" i="13" s="1"/>
  <c r="K309" i="13"/>
  <c r="M309" i="13" s="1"/>
  <c r="K156" i="13"/>
  <c r="M156" i="13" s="1"/>
  <c r="K323" i="13"/>
  <c r="M323" i="13" s="1"/>
  <c r="K146" i="13"/>
  <c r="M146" i="13" s="1"/>
  <c r="K287" i="13"/>
  <c r="M287" i="13" s="1"/>
  <c r="K88" i="13"/>
  <c r="M88" i="13" s="1"/>
  <c r="K60" i="13"/>
  <c r="M60" i="13" s="1"/>
  <c r="K22" i="13"/>
  <c r="M22" i="13" s="1"/>
  <c r="K256" i="13"/>
  <c r="M256" i="13" s="1"/>
  <c r="K181" i="13"/>
  <c r="M181" i="13" s="1"/>
  <c r="K115" i="13"/>
  <c r="M115" i="13" s="1"/>
  <c r="K80" i="13"/>
  <c r="M80" i="13" s="1"/>
  <c r="K240" i="13"/>
  <c r="M240" i="13" s="1"/>
  <c r="K52" i="13"/>
  <c r="M52" i="13" s="1"/>
  <c r="K110" i="13"/>
  <c r="M110" i="13" s="1"/>
  <c r="K153" i="13"/>
  <c r="M153" i="13" s="1"/>
  <c r="K122" i="13"/>
  <c r="M122" i="13" s="1"/>
  <c r="K13" i="13"/>
  <c r="M13" i="13" s="1"/>
  <c r="K213" i="13"/>
  <c r="M213" i="13" s="1"/>
  <c r="K275" i="13"/>
  <c r="M275" i="13" s="1"/>
  <c r="K280" i="13"/>
  <c r="M280" i="13" s="1"/>
  <c r="K124" i="13"/>
  <c r="M124" i="13" s="1"/>
  <c r="K212" i="13"/>
  <c r="M212" i="13" s="1"/>
  <c r="K155" i="13"/>
  <c r="M155" i="13" s="1"/>
  <c r="K291" i="13"/>
  <c r="M291" i="13" s="1"/>
  <c r="K210" i="13"/>
  <c r="M210" i="13" s="1"/>
  <c r="K218" i="13"/>
  <c r="M218" i="13" s="1"/>
  <c r="K284" i="13"/>
  <c r="M284" i="13" s="1"/>
  <c r="K44" i="13"/>
  <c r="M44" i="13" s="1"/>
  <c r="K222" i="13"/>
  <c r="M222" i="13" s="1"/>
  <c r="K45" i="13"/>
  <c r="M45" i="13" s="1"/>
  <c r="K85" i="13"/>
  <c r="M85" i="13" s="1"/>
  <c r="K381" i="13"/>
  <c r="M381" i="13" s="1"/>
  <c r="K77" i="13"/>
  <c r="M77" i="13" s="1"/>
  <c r="K93" i="13"/>
  <c r="M93" i="13" s="1"/>
  <c r="K377" i="13"/>
  <c r="M377" i="13" s="1"/>
  <c r="K26" i="13"/>
  <c r="M26" i="13" s="1"/>
  <c r="K10" i="13"/>
  <c r="M10" i="13" s="1"/>
  <c r="K76" i="13"/>
  <c r="M76" i="13" s="1"/>
  <c r="K92" i="13"/>
  <c r="K150" i="13"/>
  <c r="M150" i="13" s="1"/>
  <c r="K412" i="13"/>
  <c r="M412" i="13" s="1"/>
  <c r="K123" i="13"/>
  <c r="M123" i="13" s="1"/>
  <c r="K25" i="13"/>
  <c r="M25" i="13" s="1"/>
  <c r="K18" i="13"/>
  <c r="M18" i="13" s="1"/>
  <c r="K177" i="13"/>
  <c r="M177" i="13" s="1"/>
  <c r="K84" i="13"/>
  <c r="M84" i="13" s="1"/>
  <c r="K159" i="13"/>
  <c r="M159" i="13" s="1"/>
  <c r="K154" i="13"/>
  <c r="M154" i="13" s="1"/>
  <c r="K87" i="13"/>
  <c r="M87" i="13" s="1"/>
  <c r="K255" i="13"/>
  <c r="M255" i="13" s="1"/>
  <c r="K79" i="13"/>
  <c r="M79" i="13" s="1"/>
  <c r="K179" i="13"/>
  <c r="M179" i="13" s="1"/>
  <c r="K187" i="13"/>
  <c r="K245" i="13"/>
  <c r="M245" i="13" s="1"/>
  <c r="K321" i="13"/>
  <c r="M321" i="13" s="1"/>
  <c r="K12" i="13"/>
  <c r="M12" i="13" s="1"/>
  <c r="K111" i="13"/>
  <c r="M111" i="13" s="1"/>
  <c r="K14" i="13"/>
  <c r="M14" i="13" s="1"/>
  <c r="K221" i="13"/>
  <c r="M221" i="13" s="1"/>
  <c r="K279" i="13"/>
  <c r="K313" i="13"/>
  <c r="M313" i="13" s="1"/>
  <c r="K408" i="13"/>
  <c r="M408" i="13" s="1"/>
  <c r="K420" i="13"/>
  <c r="M420" i="13" s="1"/>
  <c r="K56" i="13"/>
  <c r="M56" i="13" s="1"/>
  <c r="K86" i="13"/>
  <c r="M86" i="13" s="1"/>
  <c r="K144" i="13"/>
  <c r="M144" i="13" s="1"/>
  <c r="K248" i="13"/>
  <c r="M248" i="13" s="1"/>
  <c r="K306" i="13"/>
  <c r="M306" i="13" s="1"/>
  <c r="K48" i="13"/>
  <c r="M48" i="13" s="1"/>
  <c r="K83" i="13"/>
  <c r="M83" i="13" s="1"/>
  <c r="K91" i="13"/>
  <c r="M91" i="13" s="1"/>
  <c r="K59" i="13"/>
  <c r="M59" i="13" s="1"/>
  <c r="K117" i="13"/>
  <c r="M117" i="13" s="1"/>
  <c r="K175" i="13"/>
  <c r="M175" i="13" s="1"/>
  <c r="K183" i="13"/>
  <c r="M183" i="13" s="1"/>
  <c r="K191" i="13"/>
  <c r="M191" i="13" s="1"/>
  <c r="K241" i="13"/>
  <c r="M241" i="13" s="1"/>
  <c r="K249" i="13"/>
  <c r="K257" i="13"/>
  <c r="M257" i="13" s="1"/>
  <c r="K315" i="13"/>
  <c r="K317" i="13"/>
  <c r="M317" i="13" s="1"/>
  <c r="K16" i="13"/>
  <c r="M16" i="13" s="1"/>
  <c r="K512" i="13"/>
  <c r="M512" i="13" s="1"/>
  <c r="M312" i="13"/>
  <c r="K455" i="13"/>
  <c r="M455" i="13" s="1"/>
  <c r="L668" i="13"/>
  <c r="G668" i="13" s="1"/>
  <c r="G688" i="13" s="1"/>
  <c r="L338" i="13"/>
  <c r="G338" i="13" s="1"/>
  <c r="G358" i="13" s="1"/>
  <c r="K24" i="13"/>
  <c r="M24" i="13" s="1"/>
  <c r="K151" i="13"/>
  <c r="M151" i="13" s="1"/>
  <c r="K116" i="13"/>
  <c r="M116" i="13" s="1"/>
  <c r="K443" i="13"/>
  <c r="M443" i="13" s="1"/>
  <c r="K641" i="13"/>
  <c r="M641" i="13" s="1"/>
  <c r="K583" i="13"/>
  <c r="K654" i="13"/>
  <c r="M654" i="13" s="1"/>
  <c r="G622" i="13"/>
  <c r="K439" i="13"/>
  <c r="M439" i="13" s="1"/>
  <c r="K349" i="13"/>
  <c r="M349" i="13" s="1"/>
  <c r="M188" i="13"/>
  <c r="M176" i="13"/>
  <c r="K107" i="13"/>
  <c r="M107" i="13" s="1"/>
  <c r="G127" i="13"/>
  <c r="M211" i="13"/>
  <c r="K41" i="13"/>
  <c r="M41" i="13" s="1"/>
  <c r="K57" i="13"/>
  <c r="M57" i="13" s="1"/>
  <c r="K717" i="13"/>
  <c r="M717" i="13" s="1"/>
  <c r="K387" i="13"/>
  <c r="M387" i="13" s="1"/>
  <c r="M223" i="13"/>
  <c r="M258" i="13"/>
  <c r="M318" i="13"/>
  <c r="K346" i="13"/>
  <c r="M346" i="13" s="1"/>
  <c r="M273" i="13"/>
  <c r="M180" i="13"/>
  <c r="M250" i="13"/>
  <c r="M285" i="13"/>
  <c r="K43" i="13"/>
  <c r="M43" i="13" s="1"/>
  <c r="K51" i="13"/>
  <c r="M51" i="13" s="1"/>
  <c r="K109" i="13"/>
  <c r="M109" i="13" s="1"/>
  <c r="K125" i="13"/>
  <c r="M125" i="13" s="1"/>
  <c r="K376" i="13"/>
  <c r="M376" i="13" s="1"/>
  <c r="K384" i="13"/>
  <c r="M384" i="13" s="1"/>
  <c r="K407" i="13"/>
  <c r="K415" i="13"/>
  <c r="M415" i="13" s="1"/>
  <c r="K423" i="13"/>
  <c r="K375" i="13"/>
  <c r="M375" i="13" s="1"/>
  <c r="K383" i="13"/>
  <c r="M383" i="13" s="1"/>
  <c r="K454" i="13"/>
  <c r="K520" i="13"/>
  <c r="M520" i="13" s="1"/>
  <c r="K614" i="13"/>
  <c r="M614" i="13" s="1"/>
  <c r="K324" i="13"/>
  <c r="K343" i="13"/>
  <c r="M343" i="13" s="1"/>
  <c r="K351" i="13"/>
  <c r="M351" i="13" s="1"/>
  <c r="K374" i="13"/>
  <c r="M374" i="13" s="1"/>
  <c r="K382" i="13"/>
  <c r="M382" i="13" s="1"/>
  <c r="K390" i="13"/>
  <c r="M390" i="13" s="1"/>
  <c r="K409" i="13"/>
  <c r="M409" i="13" s="1"/>
  <c r="K417" i="13"/>
  <c r="M417" i="13" s="1"/>
  <c r="K442" i="13"/>
  <c r="M442" i="13" s="1"/>
  <c r="K606" i="13"/>
  <c r="M606" i="13" s="1"/>
  <c r="K681" i="13"/>
  <c r="M681" i="13" s="1"/>
  <c r="K813" i="13"/>
  <c r="K445" i="13"/>
  <c r="M445" i="13" s="1"/>
  <c r="K453" i="13"/>
  <c r="K511" i="13"/>
  <c r="M511" i="13" s="1"/>
  <c r="K519" i="13"/>
  <c r="M519" i="13" s="1"/>
  <c r="K570" i="13"/>
  <c r="M570" i="13" s="1"/>
  <c r="K586" i="13"/>
  <c r="K617" i="13"/>
  <c r="M617" i="13" s="1"/>
  <c r="K647" i="13"/>
  <c r="K739" i="13"/>
  <c r="M739" i="13" s="1"/>
  <c r="K552" i="13"/>
  <c r="M552" i="13" s="1"/>
  <c r="K579" i="13"/>
  <c r="M579" i="13" s="1"/>
  <c r="K770" i="13"/>
  <c r="K509" i="13"/>
  <c r="M509" i="13" s="1"/>
  <c r="K517" i="13"/>
  <c r="M517" i="13" s="1"/>
  <c r="K572" i="13"/>
  <c r="M572" i="13" s="1"/>
  <c r="K580" i="13"/>
  <c r="K588" i="13"/>
  <c r="M588" i="13" s="1"/>
  <c r="K607" i="13"/>
  <c r="M607" i="13" s="1"/>
  <c r="K615" i="13"/>
  <c r="M615" i="13" s="1"/>
  <c r="K638" i="13"/>
  <c r="K701" i="13"/>
  <c r="M701" i="13" s="1"/>
  <c r="G721" i="13"/>
  <c r="K744" i="13"/>
  <c r="M744" i="13" s="1"/>
  <c r="K740" i="13"/>
  <c r="M740" i="13" s="1"/>
  <c r="K771" i="13"/>
  <c r="M771" i="13" s="1"/>
  <c r="K608" i="13"/>
  <c r="M608" i="13" s="1"/>
  <c r="K616" i="13"/>
  <c r="K646" i="13"/>
  <c r="M646" i="13" s="1"/>
  <c r="K669" i="13"/>
  <c r="M669" i="13" s="1"/>
  <c r="K685" i="13"/>
  <c r="K716" i="13"/>
  <c r="M716" i="13" s="1"/>
  <c r="K743" i="13"/>
  <c r="M743" i="13" s="1"/>
  <c r="K774" i="13"/>
  <c r="M774" i="13" s="1"/>
  <c r="K801" i="13"/>
  <c r="M801" i="13" s="1"/>
  <c r="K817" i="13"/>
  <c r="M817" i="13" s="1"/>
  <c r="K672" i="13"/>
  <c r="M672" i="13" s="1"/>
  <c r="K680" i="13"/>
  <c r="M680" i="13" s="1"/>
  <c r="K738" i="13"/>
  <c r="M738" i="13" s="1"/>
  <c r="K746" i="13"/>
  <c r="M746" i="13" s="1"/>
  <c r="K804" i="13"/>
  <c r="M804" i="13" s="1"/>
  <c r="K23" i="13"/>
  <c r="K353" i="13"/>
  <c r="M353" i="13" s="1"/>
  <c r="K147" i="13"/>
  <c r="M147" i="13" s="1"/>
  <c r="K477" i="13"/>
  <c r="M251" i="13"/>
  <c r="K119" i="13"/>
  <c r="M119" i="13" s="1"/>
  <c r="K779" i="13"/>
  <c r="M779" i="13" s="1"/>
  <c r="M246" i="13"/>
  <c r="K247" i="13"/>
  <c r="M247" i="13" s="1"/>
  <c r="K577" i="13"/>
  <c r="M577" i="13" s="1"/>
  <c r="K42" i="13"/>
  <c r="M42" i="13" s="1"/>
  <c r="K11" i="13"/>
  <c r="K341" i="13"/>
  <c r="M341" i="13" s="1"/>
  <c r="K19" i="13"/>
  <c r="M19" i="13" s="1"/>
  <c r="M224" i="13"/>
  <c r="M216" i="13"/>
  <c r="M184" i="13"/>
  <c r="K239" i="13"/>
  <c r="G259" i="13"/>
  <c r="K108" i="13"/>
  <c r="M108" i="13" s="1"/>
  <c r="K438" i="13"/>
  <c r="M438" i="13" s="1"/>
  <c r="K182" i="13"/>
  <c r="M182" i="13" s="1"/>
  <c r="M286" i="13"/>
  <c r="M277" i="13"/>
  <c r="K539" i="13"/>
  <c r="M539" i="13" s="1"/>
  <c r="M276" i="13"/>
  <c r="K357" i="13"/>
  <c r="K404" i="13"/>
  <c r="M404" i="13" s="1"/>
  <c r="G424" i="13"/>
  <c r="K74" i="13"/>
  <c r="G94" i="13"/>
  <c r="K82" i="13"/>
  <c r="M82" i="13" s="1"/>
  <c r="K90" i="13"/>
  <c r="G160" i="13"/>
  <c r="K148" i="13"/>
  <c r="K808" i="13"/>
  <c r="M808" i="13" s="1"/>
  <c r="M186" i="13"/>
  <c r="K206" i="13"/>
  <c r="M206" i="13" s="1"/>
  <c r="K536" i="13"/>
  <c r="G226" i="13"/>
  <c r="K272" i="13"/>
  <c r="K602" i="13"/>
  <c r="M602" i="13" s="1"/>
  <c r="G292" i="13"/>
  <c r="K288" i="13"/>
  <c r="M288" i="13" s="1"/>
  <c r="K618" i="13"/>
  <c r="M618" i="13" s="1"/>
  <c r="M310" i="13"/>
  <c r="K350" i="13"/>
  <c r="K389" i="13"/>
  <c r="M389" i="13" s="1"/>
  <c r="K551" i="13"/>
  <c r="K340" i="13"/>
  <c r="K348" i="13"/>
  <c r="K356" i="13"/>
  <c r="M356" i="13" s="1"/>
  <c r="K406" i="13"/>
  <c r="M406" i="13" s="1"/>
  <c r="K414" i="13"/>
  <c r="K422" i="13"/>
  <c r="M422" i="13" s="1"/>
  <c r="K447" i="13"/>
  <c r="M447" i="13" s="1"/>
  <c r="K489" i="13"/>
  <c r="M489" i="13" s="1"/>
  <c r="M319" i="13"/>
  <c r="K444" i="13"/>
  <c r="M444" i="13" s="1"/>
  <c r="K485" i="13"/>
  <c r="K543" i="13"/>
  <c r="K720" i="13"/>
  <c r="M720" i="13" s="1"/>
  <c r="K476" i="13"/>
  <c r="M476" i="13" s="1"/>
  <c r="K484" i="13"/>
  <c r="K542" i="13"/>
  <c r="K550" i="13"/>
  <c r="M550" i="13" s="1"/>
  <c r="K673" i="13"/>
  <c r="M673" i="13" s="1"/>
  <c r="K479" i="13"/>
  <c r="M479" i="13" s="1"/>
  <c r="K487" i="13"/>
  <c r="M487" i="13" s="1"/>
  <c r="K510" i="13"/>
  <c r="M510" i="13" s="1"/>
  <c r="K518" i="13"/>
  <c r="M518" i="13" s="1"/>
  <c r="K537" i="13"/>
  <c r="M537" i="13" s="1"/>
  <c r="K545" i="13"/>
  <c r="K610" i="13"/>
  <c r="M610" i="13" s="1"/>
  <c r="K637" i="13"/>
  <c r="M637" i="13" s="1"/>
  <c r="K704" i="13"/>
  <c r="M704" i="13" s="1"/>
  <c r="K474" i="13"/>
  <c r="M474" i="13" s="1"/>
  <c r="K540" i="13"/>
  <c r="M540" i="13" s="1"/>
  <c r="K548" i="13"/>
  <c r="K574" i="13"/>
  <c r="M574" i="13" s="1"/>
  <c r="K605" i="13"/>
  <c r="M605" i="13" s="1"/>
  <c r="K621" i="13"/>
  <c r="K651" i="13"/>
  <c r="M651" i="13" s="1"/>
  <c r="K678" i="13"/>
  <c r="K775" i="13"/>
  <c r="M775" i="13" s="1"/>
  <c r="K802" i="13"/>
  <c r="M802" i="13" s="1"/>
  <c r="K818" i="13"/>
  <c r="M818" i="13" s="1"/>
  <c r="K682" i="13"/>
  <c r="M682" i="13" s="1"/>
  <c r="K713" i="13"/>
  <c r="M713" i="13" s="1"/>
  <c r="K806" i="13"/>
  <c r="K573" i="13"/>
  <c r="K581" i="13"/>
  <c r="K639" i="13"/>
  <c r="M639" i="13" s="1"/>
  <c r="K648" i="13"/>
  <c r="M648" i="13" s="1"/>
  <c r="K645" i="13"/>
  <c r="M645" i="13" s="1"/>
  <c r="K653" i="13"/>
  <c r="M653" i="13" s="1"/>
  <c r="K703" i="13"/>
  <c r="K711" i="13"/>
  <c r="K719" i="13"/>
  <c r="M719" i="13" s="1"/>
  <c r="K769" i="13"/>
  <c r="M769" i="13" s="1"/>
  <c r="K777" i="13"/>
  <c r="K785" i="13"/>
  <c r="K652" i="13"/>
  <c r="M652" i="13" s="1"/>
  <c r="K675" i="13"/>
  <c r="K683" i="13"/>
  <c r="K702" i="13"/>
  <c r="K710" i="13"/>
  <c r="M710" i="13" s="1"/>
  <c r="K718" i="13"/>
  <c r="M718" i="13" s="1"/>
  <c r="K741" i="13"/>
  <c r="K749" i="13"/>
  <c r="K768" i="13"/>
  <c r="K776" i="13"/>
  <c r="K784" i="13"/>
  <c r="K807" i="13"/>
  <c r="M807" i="13" s="1"/>
  <c r="K815" i="13"/>
  <c r="M815" i="13" s="1"/>
  <c r="M142" i="13"/>
  <c r="M145" i="13"/>
  <c r="M189" i="13"/>
  <c r="M219" i="13"/>
  <c r="K173" i="13"/>
  <c r="M173" i="13" s="1"/>
  <c r="G193" i="13"/>
  <c r="M242" i="13"/>
  <c r="K345" i="13"/>
  <c r="M345" i="13" s="1"/>
  <c r="K481" i="13"/>
  <c r="M481" i="13" s="1"/>
  <c r="M185" i="13"/>
  <c r="M215" i="13"/>
  <c r="M243" i="13"/>
  <c r="M281" i="13"/>
  <c r="K635" i="13"/>
  <c r="M635" i="13" s="1"/>
  <c r="K305" i="13"/>
  <c r="M305" i="13" s="1"/>
  <c r="G325" i="13"/>
  <c r="K354" i="13"/>
  <c r="M354" i="13" s="1"/>
  <c r="K446" i="13"/>
  <c r="M446" i="13" s="1"/>
  <c r="K118" i="13"/>
  <c r="M118" i="13" s="1"/>
  <c r="K448" i="13"/>
  <c r="M448" i="13" s="1"/>
  <c r="K456" i="13"/>
  <c r="K126" i="13"/>
  <c r="M192" i="13"/>
  <c r="M308" i="13"/>
  <c r="K47" i="13"/>
  <c r="K55" i="13"/>
  <c r="K113" i="13"/>
  <c r="M113" i="13" s="1"/>
  <c r="M209" i="13"/>
  <c r="K253" i="13"/>
  <c r="M253" i="13" s="1"/>
  <c r="K311" i="13"/>
  <c r="M311" i="13" s="1"/>
  <c r="M322" i="13"/>
  <c r="K380" i="13"/>
  <c r="M380" i="13" s="1"/>
  <c r="K388" i="13"/>
  <c r="M388" i="13" s="1"/>
  <c r="K411" i="13"/>
  <c r="M411" i="13" s="1"/>
  <c r="K419" i="13"/>
  <c r="K450" i="13"/>
  <c r="K475" i="13"/>
  <c r="K508" i="13"/>
  <c r="M508" i="13" s="1"/>
  <c r="K371" i="13"/>
  <c r="M371" i="13" s="1"/>
  <c r="G391" i="13"/>
  <c r="K379" i="13"/>
  <c r="M379" i="13" s="1"/>
  <c r="K437" i="13"/>
  <c r="G457" i="13"/>
  <c r="K473" i="13"/>
  <c r="K504" i="13"/>
  <c r="K547" i="13"/>
  <c r="K339" i="13"/>
  <c r="M339" i="13" s="1"/>
  <c r="K347" i="13"/>
  <c r="M347" i="13" s="1"/>
  <c r="K355" i="13"/>
  <c r="K378" i="13"/>
  <c r="K386" i="13"/>
  <c r="M386" i="13" s="1"/>
  <c r="K405" i="13"/>
  <c r="M405" i="13" s="1"/>
  <c r="K413" i="13"/>
  <c r="M413" i="13" s="1"/>
  <c r="K421" i="13"/>
  <c r="M421" i="13" s="1"/>
  <c r="K471" i="13"/>
  <c r="M471" i="13" s="1"/>
  <c r="K575" i="13"/>
  <c r="M575" i="13" s="1"/>
  <c r="K747" i="13"/>
  <c r="K441" i="13"/>
  <c r="M441" i="13" s="1"/>
  <c r="K449" i="13"/>
  <c r="M449" i="13" s="1"/>
  <c r="K507" i="13"/>
  <c r="K515" i="13"/>
  <c r="M515" i="13" s="1"/>
  <c r="K578" i="13"/>
  <c r="K609" i="13"/>
  <c r="M609" i="13" s="1"/>
  <c r="K636" i="13"/>
  <c r="K778" i="13"/>
  <c r="K571" i="13"/>
  <c r="K587" i="13"/>
  <c r="M587" i="13" s="1"/>
  <c r="K505" i="13"/>
  <c r="M505" i="13" s="1"/>
  <c r="K513" i="13"/>
  <c r="K521" i="13"/>
  <c r="M521" i="13" s="1"/>
  <c r="K553" i="13"/>
  <c r="M553" i="13" s="1"/>
  <c r="K576" i="13"/>
  <c r="M576" i="13" s="1"/>
  <c r="K584" i="13"/>
  <c r="M584" i="13" s="1"/>
  <c r="K603" i="13"/>
  <c r="M603" i="13" s="1"/>
  <c r="K611" i="13"/>
  <c r="K619" i="13"/>
  <c r="K642" i="13"/>
  <c r="K709" i="13"/>
  <c r="M709" i="13" s="1"/>
  <c r="K736" i="13"/>
  <c r="M736" i="13" s="1"/>
  <c r="K752" i="13"/>
  <c r="M752" i="13" s="1"/>
  <c r="K748" i="13"/>
  <c r="K554" i="13"/>
  <c r="K604" i="13"/>
  <c r="M604" i="13" s="1"/>
  <c r="K612" i="13"/>
  <c r="M612" i="13" s="1"/>
  <c r="K620" i="13"/>
  <c r="K650" i="13"/>
  <c r="M650" i="13" s="1"/>
  <c r="K677" i="13"/>
  <c r="K708" i="13"/>
  <c r="M708" i="13" s="1"/>
  <c r="K735" i="13"/>
  <c r="M735" i="13" s="1"/>
  <c r="K751" i="13"/>
  <c r="K782" i="13"/>
  <c r="M782" i="13" s="1"/>
  <c r="K809" i="13"/>
  <c r="K676" i="13"/>
  <c r="M676" i="13" s="1"/>
  <c r="K684" i="13"/>
  <c r="M684" i="13" s="1"/>
  <c r="K734" i="13"/>
  <c r="M734" i="13" s="1"/>
  <c r="G754" i="13"/>
  <c r="K742" i="13"/>
  <c r="K750" i="13"/>
  <c r="M750" i="13" s="1"/>
  <c r="K800" i="13"/>
  <c r="G820" i="13"/>
  <c r="K478" i="13"/>
  <c r="K816" i="13"/>
  <c r="K78" i="13"/>
  <c r="M78" i="13" s="1"/>
  <c r="K152" i="13"/>
  <c r="M152" i="13" s="1"/>
  <c r="K812" i="13"/>
  <c r="K482" i="13"/>
  <c r="M482" i="13" s="1"/>
  <c r="M314" i="13"/>
  <c r="K342" i="13"/>
  <c r="M342" i="13" s="1"/>
  <c r="K416" i="13"/>
  <c r="K452" i="13"/>
  <c r="M452" i="13" s="1"/>
  <c r="K344" i="13"/>
  <c r="M344" i="13" s="1"/>
  <c r="K352" i="13"/>
  <c r="M352" i="13" s="1"/>
  <c r="K410" i="13"/>
  <c r="M410" i="13" s="1"/>
  <c r="K418" i="13"/>
  <c r="K440" i="13"/>
  <c r="M440" i="13" s="1"/>
  <c r="K451" i="13"/>
  <c r="M451" i="13" s="1"/>
  <c r="K516" i="13"/>
  <c r="K786" i="13"/>
  <c r="M786" i="13" s="1"/>
  <c r="K472" i="13"/>
  <c r="K480" i="13"/>
  <c r="K488" i="13"/>
  <c r="M488" i="13" s="1"/>
  <c r="K538" i="13"/>
  <c r="M538" i="13" s="1"/>
  <c r="K546" i="13"/>
  <c r="K712" i="13"/>
  <c r="M712" i="13" s="1"/>
  <c r="K805" i="13"/>
  <c r="K483" i="13"/>
  <c r="K506" i="13"/>
  <c r="K514" i="13"/>
  <c r="K522" i="13"/>
  <c r="M522" i="13" s="1"/>
  <c r="K541" i="13"/>
  <c r="M541" i="13" s="1"/>
  <c r="K549" i="13"/>
  <c r="K470" i="13"/>
  <c r="M470" i="13" s="1"/>
  <c r="G490" i="13"/>
  <c r="K486" i="13"/>
  <c r="M486" i="13" s="1"/>
  <c r="G556" i="13"/>
  <c r="K544" i="13"/>
  <c r="K555" i="13"/>
  <c r="M555" i="13" s="1"/>
  <c r="K582" i="13"/>
  <c r="K613" i="13"/>
  <c r="M613" i="13" s="1"/>
  <c r="K640" i="13"/>
  <c r="M640" i="13" s="1"/>
  <c r="K670" i="13"/>
  <c r="M670" i="13" s="1"/>
  <c r="K686" i="13"/>
  <c r="M686" i="13" s="1"/>
  <c r="K767" i="13"/>
  <c r="G787" i="13"/>
  <c r="K783" i="13"/>
  <c r="K810" i="13"/>
  <c r="K644" i="13"/>
  <c r="K674" i="13"/>
  <c r="M674" i="13" s="1"/>
  <c r="K705" i="13"/>
  <c r="K814" i="13"/>
  <c r="M814" i="13" s="1"/>
  <c r="K569" i="13"/>
  <c r="M569" i="13" s="1"/>
  <c r="G589" i="13"/>
  <c r="K585" i="13"/>
  <c r="G655" i="13"/>
  <c r="K643" i="13"/>
  <c r="K649" i="13"/>
  <c r="M649" i="13" s="1"/>
  <c r="K707" i="13"/>
  <c r="K715" i="13"/>
  <c r="K773" i="13"/>
  <c r="M773" i="13" s="1"/>
  <c r="K781" i="13"/>
  <c r="K671" i="13"/>
  <c r="M671" i="13" s="1"/>
  <c r="K679" i="13"/>
  <c r="K687" i="13"/>
  <c r="K706" i="13"/>
  <c r="K714" i="13"/>
  <c r="K737" i="13"/>
  <c r="K745" i="13"/>
  <c r="M745" i="13" s="1"/>
  <c r="K753" i="13"/>
  <c r="M753" i="13" s="1"/>
  <c r="K772" i="13"/>
  <c r="K780" i="13"/>
  <c r="K803" i="13"/>
  <c r="M803" i="13" s="1"/>
  <c r="K811" i="13"/>
  <c r="M811" i="13" s="1"/>
  <c r="K819" i="13"/>
  <c r="M819" i="13" s="1"/>
  <c r="K9" i="13"/>
  <c r="K414" i="23"/>
  <c r="B9" i="4"/>
  <c r="L9" i="4" s="1"/>
  <c r="B10" i="4"/>
  <c r="L10" i="4" s="1"/>
  <c r="B11" i="4"/>
  <c r="L11" i="4" s="1"/>
  <c r="B12" i="4"/>
  <c r="L12" i="4" s="1"/>
  <c r="B13" i="4"/>
  <c r="L13" i="4" s="1"/>
  <c r="B14" i="4"/>
  <c r="L14" i="4" s="1"/>
  <c r="B15" i="4"/>
  <c r="L15" i="4" s="1"/>
  <c r="B16" i="4"/>
  <c r="L16" i="4" s="1"/>
  <c r="B17" i="4"/>
  <c r="L17" i="4" s="1"/>
  <c r="B18" i="4"/>
  <c r="L18" i="4" s="1"/>
  <c r="B19" i="4"/>
  <c r="L19" i="4" s="1"/>
  <c r="B20" i="4"/>
  <c r="L20" i="4" s="1"/>
  <c r="B21" i="4"/>
  <c r="L21" i="4" s="1"/>
  <c r="B22" i="4"/>
  <c r="L22" i="4" s="1"/>
  <c r="B23" i="4"/>
  <c r="L23" i="4" s="1"/>
  <c r="B24" i="4"/>
  <c r="L24" i="4" s="1"/>
  <c r="B25" i="4"/>
  <c r="L25" i="4" s="1"/>
  <c r="B26" i="4"/>
  <c r="L26" i="4" s="1"/>
  <c r="B27" i="4"/>
  <c r="L27" i="4" s="1"/>
  <c r="B5" i="4"/>
  <c r="B4" i="4"/>
  <c r="K503" i="13" l="1"/>
  <c r="M503" i="13" s="1"/>
  <c r="K668" i="13"/>
  <c r="M668" i="13" s="1"/>
  <c r="K338" i="13"/>
  <c r="M338" i="13" s="1"/>
  <c r="M279" i="13"/>
  <c r="M187" i="13"/>
  <c r="M249" i="13"/>
  <c r="M581" i="13"/>
  <c r="M583" i="13"/>
  <c r="M586" i="13"/>
  <c r="K8" i="13"/>
  <c r="M8" i="13" s="1"/>
  <c r="M315" i="13"/>
  <c r="M92" i="13"/>
  <c r="M554" i="13"/>
  <c r="M416" i="13"/>
  <c r="M414" i="13"/>
  <c r="M778" i="13"/>
  <c r="M742" i="13"/>
  <c r="M578" i="13"/>
  <c r="M423" i="13"/>
  <c r="M638" i="13"/>
  <c r="M580" i="13"/>
  <c r="M812" i="13"/>
  <c r="M571" i="13"/>
  <c r="M340" i="13"/>
  <c r="M647" i="13"/>
  <c r="M478" i="13"/>
  <c r="M573" i="13"/>
  <c r="M777" i="13"/>
  <c r="M711" i="13"/>
  <c r="M516" i="13"/>
  <c r="M642" i="13"/>
  <c r="M543" i="13"/>
  <c r="M47" i="13"/>
  <c r="M348" i="13"/>
  <c r="M407" i="13"/>
  <c r="M770" i="13"/>
  <c r="M751" i="13"/>
  <c r="M685" i="13"/>
  <c r="M477" i="13"/>
  <c r="M706" i="13"/>
  <c r="M785" i="13"/>
  <c r="M350" i="13"/>
  <c r="M324" i="13"/>
  <c r="M551" i="13"/>
  <c r="M545" i="13"/>
  <c r="M636" i="13"/>
  <c r="M741" i="13"/>
  <c r="M683" i="13"/>
  <c r="M747" i="13"/>
  <c r="M582" i="13"/>
  <c r="M620" i="13"/>
  <c r="M506" i="13"/>
  <c r="M378" i="13"/>
  <c r="M813" i="13"/>
  <c r="M453" i="13"/>
  <c r="M454" i="13"/>
  <c r="M485" i="13"/>
  <c r="M74" i="13"/>
  <c r="M611" i="13"/>
  <c r="M687" i="13"/>
  <c r="M643" i="13"/>
  <c r="M548" i="13"/>
  <c r="M679" i="13"/>
  <c r="M810" i="13"/>
  <c r="M705" i="13"/>
  <c r="M504" i="13"/>
  <c r="M678" i="13"/>
  <c r="M780" i="13"/>
  <c r="M714" i="13"/>
  <c r="M707" i="13"/>
  <c r="M715" i="13"/>
  <c r="M675" i="13"/>
  <c r="M703" i="13"/>
  <c r="M800" i="13"/>
  <c r="M781" i="13"/>
  <c r="M514" i="13"/>
  <c r="M542" i="13"/>
  <c r="M418" i="13"/>
  <c r="M450" i="13"/>
  <c r="M783" i="13"/>
  <c r="M767" i="13"/>
  <c r="M784" i="13"/>
  <c r="M768" i="13"/>
  <c r="M702" i="13"/>
  <c r="M677" i="13"/>
  <c r="M644" i="13"/>
  <c r="M585" i="13"/>
  <c r="M547" i="13"/>
  <c r="M621" i="13"/>
  <c r="M536" i="13"/>
  <c r="M816" i="13"/>
  <c r="M475" i="13"/>
  <c r="M484" i="13"/>
  <c r="M546" i="13"/>
  <c r="M419" i="13"/>
  <c r="M148" i="13"/>
  <c r="M90" i="13"/>
  <c r="M55" i="13"/>
  <c r="M472" i="13"/>
  <c r="M11" i="13"/>
  <c r="M437" i="13"/>
  <c r="M507" i="13"/>
  <c r="M357" i="13"/>
  <c r="M776" i="13"/>
  <c r="M544" i="13"/>
  <c r="M480" i="13"/>
  <c r="M355" i="13"/>
  <c r="M272" i="13"/>
  <c r="M805" i="13"/>
  <c r="M772" i="13"/>
  <c r="M809" i="13"/>
  <c r="M513" i="13"/>
  <c r="M749" i="13"/>
  <c r="M619" i="13"/>
  <c r="M456" i="13"/>
  <c r="M239" i="13"/>
  <c r="M806" i="13"/>
  <c r="M748" i="13"/>
  <c r="M616" i="13"/>
  <c r="M473" i="13"/>
  <c r="M549" i="13"/>
  <c r="M483" i="13"/>
  <c r="M23" i="13"/>
  <c r="M737" i="13"/>
  <c r="M126" i="13"/>
  <c r="M9" i="13"/>
  <c r="K449" i="23"/>
  <c r="N9" i="4"/>
  <c r="N10" i="4"/>
  <c r="N11" i="4"/>
  <c r="N12" i="4"/>
  <c r="N13" i="4"/>
  <c r="N14" i="4"/>
  <c r="N15" i="4"/>
  <c r="N16" i="4"/>
  <c r="N17" i="4"/>
  <c r="N18" i="4"/>
  <c r="N19" i="4"/>
  <c r="N20" i="4"/>
  <c r="N21" i="4"/>
  <c r="N22" i="4"/>
  <c r="N23" i="4"/>
  <c r="N24" i="4"/>
  <c r="N25" i="4"/>
  <c r="N26" i="4"/>
  <c r="N27" i="4"/>
  <c r="K484" i="23" l="1"/>
  <c r="R21" i="4"/>
  <c r="R13" i="4"/>
  <c r="R20" i="4"/>
  <c r="R12" i="4"/>
  <c r="R27" i="4"/>
  <c r="R23" i="4"/>
  <c r="R19" i="4"/>
  <c r="R15" i="4"/>
  <c r="R11" i="4"/>
  <c r="R25" i="4"/>
  <c r="R17" i="4"/>
  <c r="R24" i="4"/>
  <c r="R16" i="4"/>
  <c r="R26" i="4"/>
  <c r="R22" i="4"/>
  <c r="R18" i="4"/>
  <c r="R14" i="4"/>
  <c r="R10" i="4"/>
  <c r="R9" i="4"/>
  <c r="N8" i="4"/>
  <c r="C23" i="2"/>
  <c r="C22" i="2"/>
  <c r="K519" i="23" l="1"/>
  <c r="R8" i="4"/>
  <c r="D6" i="1"/>
  <c r="P8" i="5" l="1"/>
  <c r="T8" i="5" s="1"/>
  <c r="P8" i="7"/>
  <c r="T8" i="7" s="1"/>
  <c r="P8" i="9"/>
  <c r="T8" i="9" s="1"/>
  <c r="P8" i="8"/>
  <c r="T8" i="8" s="1"/>
  <c r="P8" i="10"/>
  <c r="T8" i="10" s="1"/>
  <c r="D13" i="1"/>
  <c r="G4" i="1" s="1"/>
  <c r="P59" i="10"/>
  <c r="T59" i="10" s="1"/>
  <c r="P55" i="10"/>
  <c r="T55" i="10" s="1"/>
  <c r="P51" i="10"/>
  <c r="T51" i="10" s="1"/>
  <c r="P47" i="10"/>
  <c r="T47" i="10" s="1"/>
  <c r="P43" i="10"/>
  <c r="T43" i="10" s="1"/>
  <c r="P27" i="10"/>
  <c r="T27" i="10" s="1"/>
  <c r="P23" i="10"/>
  <c r="T23" i="10" s="1"/>
  <c r="P19" i="10"/>
  <c r="T19" i="10" s="1"/>
  <c r="P15" i="10"/>
  <c r="T15" i="10" s="1"/>
  <c r="P11" i="10"/>
  <c r="T11" i="10" s="1"/>
  <c r="S59" i="10"/>
  <c r="S55" i="10"/>
  <c r="S51" i="10"/>
  <c r="S47" i="10"/>
  <c r="S43" i="10"/>
  <c r="S27" i="10"/>
  <c r="S23" i="10"/>
  <c r="S19" i="10"/>
  <c r="S15" i="10"/>
  <c r="S11" i="10"/>
  <c r="P58" i="10"/>
  <c r="T58" i="10" s="1"/>
  <c r="P54" i="10"/>
  <c r="T54" i="10" s="1"/>
  <c r="P50" i="10"/>
  <c r="T50" i="10" s="1"/>
  <c r="P46" i="10"/>
  <c r="T46" i="10" s="1"/>
  <c r="P42" i="10"/>
  <c r="T42" i="10" s="1"/>
  <c r="P26" i="10"/>
  <c r="T26" i="10" s="1"/>
  <c r="P22" i="10"/>
  <c r="T22" i="10" s="1"/>
  <c r="P18" i="10"/>
  <c r="T18" i="10" s="1"/>
  <c r="P14" i="10"/>
  <c r="T14" i="10" s="1"/>
  <c r="P10" i="10"/>
  <c r="T10" i="10" s="1"/>
  <c r="S58" i="10"/>
  <c r="S54" i="10"/>
  <c r="S50" i="10"/>
  <c r="S46" i="10"/>
  <c r="S42" i="10"/>
  <c r="S26" i="10"/>
  <c r="S22" i="10"/>
  <c r="S18" i="10"/>
  <c r="S14" i="10"/>
  <c r="S10" i="10"/>
  <c r="P57" i="10"/>
  <c r="T57" i="10" s="1"/>
  <c r="P53" i="10"/>
  <c r="T53" i="10" s="1"/>
  <c r="P49" i="10"/>
  <c r="T49" i="10" s="1"/>
  <c r="P45" i="10"/>
  <c r="T45" i="10" s="1"/>
  <c r="P41" i="10"/>
  <c r="T41" i="10" s="1"/>
  <c r="P25" i="10"/>
  <c r="T25" i="10" s="1"/>
  <c r="P21" i="10"/>
  <c r="T21" i="10" s="1"/>
  <c r="P17" i="10"/>
  <c r="T17" i="10" s="1"/>
  <c r="P13" i="10"/>
  <c r="T13" i="10" s="1"/>
  <c r="P9" i="10"/>
  <c r="T9" i="10" s="1"/>
  <c r="S57" i="10"/>
  <c r="S53" i="10"/>
  <c r="S49" i="10"/>
  <c r="S45" i="10"/>
  <c r="S41" i="10"/>
  <c r="S25" i="10"/>
  <c r="S21" i="10"/>
  <c r="S17" i="10"/>
  <c r="S13" i="10"/>
  <c r="S9" i="10"/>
  <c r="P56" i="10"/>
  <c r="T56" i="10" s="1"/>
  <c r="P40" i="10"/>
  <c r="T40" i="10" s="1"/>
  <c r="P12" i="10"/>
  <c r="T12" i="10" s="1"/>
  <c r="P59" i="9"/>
  <c r="T59" i="9" s="1"/>
  <c r="P55" i="9"/>
  <c r="T55" i="9" s="1"/>
  <c r="P51" i="9"/>
  <c r="T51" i="9" s="1"/>
  <c r="P47" i="9"/>
  <c r="T47" i="9" s="1"/>
  <c r="P43" i="9"/>
  <c r="T43" i="9" s="1"/>
  <c r="P27" i="9"/>
  <c r="T27" i="9" s="1"/>
  <c r="P23" i="9"/>
  <c r="T23" i="9" s="1"/>
  <c r="P19" i="9"/>
  <c r="T19" i="9" s="1"/>
  <c r="P15" i="9"/>
  <c r="T15" i="9" s="1"/>
  <c r="P11" i="9"/>
  <c r="T11" i="9" s="1"/>
  <c r="P58" i="8"/>
  <c r="T58" i="8" s="1"/>
  <c r="P54" i="8"/>
  <c r="T54" i="8" s="1"/>
  <c r="P50" i="8"/>
  <c r="T50" i="8" s="1"/>
  <c r="S56" i="10"/>
  <c r="S40" i="10"/>
  <c r="S12" i="10"/>
  <c r="M12" i="10" s="1"/>
  <c r="S59" i="9"/>
  <c r="S55" i="9"/>
  <c r="S51" i="9"/>
  <c r="S47" i="9"/>
  <c r="S43" i="9"/>
  <c r="M43" i="9" s="1"/>
  <c r="S27" i="9"/>
  <c r="S23" i="9"/>
  <c r="S19" i="9"/>
  <c r="S15" i="9"/>
  <c r="M15" i="9" s="1"/>
  <c r="S11" i="9"/>
  <c r="S58" i="8"/>
  <c r="S54" i="8"/>
  <c r="M54" i="8" s="1"/>
  <c r="S50" i="8"/>
  <c r="M50" i="8" s="1"/>
  <c r="S46" i="8"/>
  <c r="S42" i="8"/>
  <c r="S26" i="8"/>
  <c r="S22" i="8"/>
  <c r="S18" i="8"/>
  <c r="S14" i="8"/>
  <c r="P52" i="10"/>
  <c r="T52" i="10" s="1"/>
  <c r="P24" i="10"/>
  <c r="T24" i="10" s="1"/>
  <c r="P58" i="9"/>
  <c r="T58" i="9" s="1"/>
  <c r="P54" i="9"/>
  <c r="T54" i="9" s="1"/>
  <c r="P50" i="9"/>
  <c r="T50" i="9" s="1"/>
  <c r="P46" i="9"/>
  <c r="T46" i="9" s="1"/>
  <c r="P42" i="9"/>
  <c r="T42" i="9" s="1"/>
  <c r="P26" i="9"/>
  <c r="T26" i="9" s="1"/>
  <c r="P22" i="9"/>
  <c r="T22" i="9" s="1"/>
  <c r="P18" i="9"/>
  <c r="T18" i="9" s="1"/>
  <c r="P14" i="9"/>
  <c r="T14" i="9" s="1"/>
  <c r="P10" i="9"/>
  <c r="T10" i="9" s="1"/>
  <c r="P57" i="8"/>
  <c r="T57" i="8" s="1"/>
  <c r="P53" i="8"/>
  <c r="T53" i="8" s="1"/>
  <c r="S52" i="10"/>
  <c r="S24" i="10"/>
  <c r="S58" i="9"/>
  <c r="S54" i="9"/>
  <c r="S50" i="9"/>
  <c r="S46" i="9"/>
  <c r="S42" i="9"/>
  <c r="S26" i="9"/>
  <c r="S22" i="9"/>
  <c r="S18" i="9"/>
  <c r="S14" i="9"/>
  <c r="S10" i="9"/>
  <c r="S57" i="8"/>
  <c r="S53" i="8"/>
  <c r="S49" i="8"/>
  <c r="S45" i="8"/>
  <c r="S41" i="8"/>
  <c r="S25" i="8"/>
  <c r="S21" i="8"/>
  <c r="S17" i="8"/>
  <c r="S13" i="8"/>
  <c r="P48" i="10"/>
  <c r="T48" i="10" s="1"/>
  <c r="P20" i="10"/>
  <c r="T20" i="10" s="1"/>
  <c r="P57" i="9"/>
  <c r="T57" i="9" s="1"/>
  <c r="P53" i="9"/>
  <c r="T53" i="9" s="1"/>
  <c r="P49" i="9"/>
  <c r="T49" i="9" s="1"/>
  <c r="P45" i="9"/>
  <c r="T45" i="9" s="1"/>
  <c r="P41" i="9"/>
  <c r="T41" i="9" s="1"/>
  <c r="P25" i="9"/>
  <c r="T25" i="9" s="1"/>
  <c r="P21" i="9"/>
  <c r="T21" i="9" s="1"/>
  <c r="P17" i="9"/>
  <c r="T17" i="9" s="1"/>
  <c r="P13" i="9"/>
  <c r="T13" i="9" s="1"/>
  <c r="P9" i="9"/>
  <c r="T9" i="9" s="1"/>
  <c r="P56" i="8"/>
  <c r="T56" i="8" s="1"/>
  <c r="P52" i="8"/>
  <c r="T52" i="8" s="1"/>
  <c r="P48" i="8"/>
  <c r="T48" i="8" s="1"/>
  <c r="P44" i="8"/>
  <c r="T44" i="8" s="1"/>
  <c r="P40" i="8"/>
  <c r="T40" i="8" s="1"/>
  <c r="P24" i="8"/>
  <c r="T24" i="8" s="1"/>
  <c r="P20" i="8"/>
  <c r="T20" i="8" s="1"/>
  <c r="P16" i="8"/>
  <c r="T16" i="8" s="1"/>
  <c r="P12" i="8"/>
  <c r="T12" i="8" s="1"/>
  <c r="S48" i="10"/>
  <c r="S20" i="10"/>
  <c r="S57" i="9"/>
  <c r="S53" i="9"/>
  <c r="S49" i="9"/>
  <c r="S45" i="9"/>
  <c r="S41" i="9"/>
  <c r="S25" i="9"/>
  <c r="S21" i="9"/>
  <c r="S17" i="9"/>
  <c r="S13" i="9"/>
  <c r="S9" i="9"/>
  <c r="S56" i="8"/>
  <c r="S52" i="8"/>
  <c r="S48" i="8"/>
  <c r="S44" i="8"/>
  <c r="S40" i="8"/>
  <c r="S24" i="8"/>
  <c r="S20" i="8"/>
  <c r="S16" i="8"/>
  <c r="S12" i="8"/>
  <c r="P48" i="9"/>
  <c r="T48" i="9" s="1"/>
  <c r="P20" i="9"/>
  <c r="T20" i="9" s="1"/>
  <c r="P55" i="8"/>
  <c r="T55" i="8" s="1"/>
  <c r="P45" i="8"/>
  <c r="T45" i="8" s="1"/>
  <c r="P25" i="8"/>
  <c r="T25" i="8" s="1"/>
  <c r="P17" i="8"/>
  <c r="T17" i="8" s="1"/>
  <c r="S10" i="8"/>
  <c r="S48" i="9"/>
  <c r="S20" i="9"/>
  <c r="S55" i="8"/>
  <c r="P43" i="8"/>
  <c r="T43" i="8" s="1"/>
  <c r="P23" i="8"/>
  <c r="T23" i="8" s="1"/>
  <c r="P15" i="8"/>
  <c r="T15" i="8" s="1"/>
  <c r="P9" i="8"/>
  <c r="T9" i="8" s="1"/>
  <c r="P56" i="7"/>
  <c r="T56" i="7" s="1"/>
  <c r="P52" i="7"/>
  <c r="T52" i="7" s="1"/>
  <c r="P48" i="7"/>
  <c r="T48" i="7" s="1"/>
  <c r="P44" i="7"/>
  <c r="T44" i="7" s="1"/>
  <c r="P40" i="7"/>
  <c r="T40" i="7" s="1"/>
  <c r="P24" i="7"/>
  <c r="T24" i="7" s="1"/>
  <c r="P20" i="7"/>
  <c r="T20" i="7" s="1"/>
  <c r="P16" i="7"/>
  <c r="T16" i="7" s="1"/>
  <c r="P12" i="7"/>
  <c r="T12" i="7" s="1"/>
  <c r="P44" i="9"/>
  <c r="T44" i="9" s="1"/>
  <c r="P16" i="9"/>
  <c r="T16" i="9" s="1"/>
  <c r="P51" i="8"/>
  <c r="T51" i="8" s="1"/>
  <c r="S43" i="8"/>
  <c r="S23" i="8"/>
  <c r="S15" i="8"/>
  <c r="M15" i="8" s="1"/>
  <c r="S9" i="8"/>
  <c r="S56" i="7"/>
  <c r="S52" i="7"/>
  <c r="S48" i="7"/>
  <c r="S44" i="7"/>
  <c r="S40" i="7"/>
  <c r="S24" i="7"/>
  <c r="S20" i="7"/>
  <c r="S16" i="7"/>
  <c r="S12" i="7"/>
  <c r="S44" i="9"/>
  <c r="S16" i="9"/>
  <c r="M16" i="9" s="1"/>
  <c r="S51" i="8"/>
  <c r="P42" i="8"/>
  <c r="T42" i="8" s="1"/>
  <c r="P22" i="8"/>
  <c r="T22" i="8" s="1"/>
  <c r="P14" i="8"/>
  <c r="T14" i="8" s="1"/>
  <c r="P59" i="7"/>
  <c r="T59" i="7" s="1"/>
  <c r="P55" i="7"/>
  <c r="T55" i="7" s="1"/>
  <c r="P51" i="7"/>
  <c r="T51" i="7" s="1"/>
  <c r="P47" i="7"/>
  <c r="T47" i="7" s="1"/>
  <c r="P43" i="7"/>
  <c r="T43" i="7" s="1"/>
  <c r="P27" i="7"/>
  <c r="T27" i="7" s="1"/>
  <c r="P23" i="7"/>
  <c r="T23" i="7" s="1"/>
  <c r="P19" i="7"/>
  <c r="T19" i="7" s="1"/>
  <c r="P15" i="7"/>
  <c r="T15" i="7" s="1"/>
  <c r="P11" i="7"/>
  <c r="T11" i="7" s="1"/>
  <c r="P16" i="10"/>
  <c r="T16" i="10" s="1"/>
  <c r="P52" i="9"/>
  <c r="T52" i="9" s="1"/>
  <c r="P24" i="9"/>
  <c r="T24" i="9" s="1"/>
  <c r="P59" i="8"/>
  <c r="T59" i="8" s="1"/>
  <c r="S47" i="8"/>
  <c r="S27" i="8"/>
  <c r="S19" i="8"/>
  <c r="S11" i="8"/>
  <c r="S58" i="7"/>
  <c r="S54" i="7"/>
  <c r="S50" i="7"/>
  <c r="S46" i="7"/>
  <c r="S42" i="7"/>
  <c r="S26" i="7"/>
  <c r="S22" i="7"/>
  <c r="S18" i="7"/>
  <c r="S14" i="7"/>
  <c r="S10" i="7"/>
  <c r="S16" i="10"/>
  <c r="P12" i="9"/>
  <c r="T12" i="9" s="1"/>
  <c r="S59" i="8"/>
  <c r="P19" i="8"/>
  <c r="T19" i="8" s="1"/>
  <c r="P57" i="7"/>
  <c r="T57" i="7" s="1"/>
  <c r="P49" i="7"/>
  <c r="T49" i="7" s="1"/>
  <c r="P41" i="7"/>
  <c r="T41" i="7" s="1"/>
  <c r="P21" i="7"/>
  <c r="T21" i="7" s="1"/>
  <c r="P13" i="7"/>
  <c r="T13" i="7" s="1"/>
  <c r="P57" i="5"/>
  <c r="T57" i="5" s="1"/>
  <c r="P53" i="5"/>
  <c r="T53" i="5" s="1"/>
  <c r="P49" i="5"/>
  <c r="T49" i="5" s="1"/>
  <c r="P45" i="5"/>
  <c r="T45" i="5" s="1"/>
  <c r="P41" i="5"/>
  <c r="T41" i="5" s="1"/>
  <c r="P25" i="5"/>
  <c r="T25" i="5" s="1"/>
  <c r="P21" i="5"/>
  <c r="T21" i="5" s="1"/>
  <c r="P17" i="5"/>
  <c r="T17" i="5" s="1"/>
  <c r="P13" i="5"/>
  <c r="T13" i="5" s="1"/>
  <c r="P9" i="5"/>
  <c r="T9" i="5" s="1"/>
  <c r="S12" i="9"/>
  <c r="P49" i="8"/>
  <c r="T49" i="8" s="1"/>
  <c r="P18" i="8"/>
  <c r="T18" i="8" s="1"/>
  <c r="M18" i="8" s="1"/>
  <c r="S57" i="7"/>
  <c r="S49" i="7"/>
  <c r="S41" i="7"/>
  <c r="S21" i="7"/>
  <c r="S13" i="7"/>
  <c r="S57" i="5"/>
  <c r="S53" i="5"/>
  <c r="S49" i="5"/>
  <c r="S45" i="5"/>
  <c r="S41" i="5"/>
  <c r="S25" i="5"/>
  <c r="S21" i="5"/>
  <c r="S17" i="5"/>
  <c r="S13" i="5"/>
  <c r="S9" i="5"/>
  <c r="P52" i="5"/>
  <c r="T52" i="5" s="1"/>
  <c r="P44" i="5"/>
  <c r="T44" i="5" s="1"/>
  <c r="P24" i="5"/>
  <c r="T24" i="5" s="1"/>
  <c r="P12" i="5"/>
  <c r="T12" i="5" s="1"/>
  <c r="S52" i="9"/>
  <c r="P56" i="9"/>
  <c r="T56" i="9" s="1"/>
  <c r="P47" i="8"/>
  <c r="T47" i="8" s="1"/>
  <c r="P13" i="8"/>
  <c r="T13" i="8" s="1"/>
  <c r="S55" i="7"/>
  <c r="S47" i="7"/>
  <c r="S27" i="7"/>
  <c r="S19" i="7"/>
  <c r="S11" i="7"/>
  <c r="P56" i="5"/>
  <c r="T56" i="5" s="1"/>
  <c r="P48" i="5"/>
  <c r="T48" i="5" s="1"/>
  <c r="P40" i="5"/>
  <c r="T40" i="5" s="1"/>
  <c r="P20" i="5"/>
  <c r="T20" i="5" s="1"/>
  <c r="P16" i="5"/>
  <c r="T16" i="5" s="1"/>
  <c r="P41" i="8"/>
  <c r="T41" i="8" s="1"/>
  <c r="S56" i="9"/>
  <c r="P46" i="8"/>
  <c r="T46" i="8" s="1"/>
  <c r="P11" i="8"/>
  <c r="T11" i="8" s="1"/>
  <c r="P54" i="7"/>
  <c r="T54" i="7" s="1"/>
  <c r="P46" i="7"/>
  <c r="T46" i="7" s="1"/>
  <c r="P26" i="7"/>
  <c r="T26" i="7" s="1"/>
  <c r="P18" i="7"/>
  <c r="T18" i="7" s="1"/>
  <c r="P10" i="7"/>
  <c r="T10" i="7" s="1"/>
  <c r="S56" i="5"/>
  <c r="S52" i="5"/>
  <c r="S48" i="5"/>
  <c r="S44" i="5"/>
  <c r="S40" i="5"/>
  <c r="S24" i="5"/>
  <c r="S20" i="5"/>
  <c r="S16" i="5"/>
  <c r="S12" i="5"/>
  <c r="P10" i="8"/>
  <c r="T10" i="8" s="1"/>
  <c r="P44" i="10"/>
  <c r="T44" i="10" s="1"/>
  <c r="S40" i="9"/>
  <c r="P26" i="8"/>
  <c r="T26" i="8" s="1"/>
  <c r="S59" i="7"/>
  <c r="S51" i="7"/>
  <c r="S43" i="7"/>
  <c r="S23" i="7"/>
  <c r="S15" i="7"/>
  <c r="P58" i="5"/>
  <c r="T58" i="5" s="1"/>
  <c r="P54" i="5"/>
  <c r="T54" i="5" s="1"/>
  <c r="P50" i="5"/>
  <c r="T50" i="5" s="1"/>
  <c r="P46" i="5"/>
  <c r="T46" i="5" s="1"/>
  <c r="P42" i="5"/>
  <c r="T42" i="5" s="1"/>
  <c r="P26" i="5"/>
  <c r="T26" i="5" s="1"/>
  <c r="P22" i="5"/>
  <c r="T22" i="5" s="1"/>
  <c r="P18" i="5"/>
  <c r="T18" i="5" s="1"/>
  <c r="P14" i="5"/>
  <c r="T14" i="5" s="1"/>
  <c r="P10" i="5"/>
  <c r="T10" i="5" s="1"/>
  <c r="S44" i="10"/>
  <c r="S24" i="9"/>
  <c r="P21" i="8"/>
  <c r="T21" i="8" s="1"/>
  <c r="S53" i="7"/>
  <c r="P17" i="7"/>
  <c r="T17" i="7" s="1"/>
  <c r="S55" i="5"/>
  <c r="P43" i="5"/>
  <c r="T43" i="5" s="1"/>
  <c r="S22" i="5"/>
  <c r="S11" i="5"/>
  <c r="S9" i="7"/>
  <c r="P15" i="5"/>
  <c r="T15" i="5" s="1"/>
  <c r="P47" i="5"/>
  <c r="T47" i="5" s="1"/>
  <c r="P50" i="7"/>
  <c r="T50" i="7" s="1"/>
  <c r="S17" i="7"/>
  <c r="S54" i="5"/>
  <c r="S43" i="5"/>
  <c r="P19" i="5"/>
  <c r="T19" i="5" s="1"/>
  <c r="S10" i="5"/>
  <c r="P27" i="5"/>
  <c r="T27" i="5" s="1"/>
  <c r="S27" i="5"/>
  <c r="P40" i="9"/>
  <c r="T40" i="9" s="1"/>
  <c r="P45" i="7"/>
  <c r="T45" i="7" s="1"/>
  <c r="P14" i="7"/>
  <c r="T14" i="7" s="1"/>
  <c r="P51" i="5"/>
  <c r="T51" i="5" s="1"/>
  <c r="S42" i="5"/>
  <c r="S19" i="5"/>
  <c r="S51" i="5"/>
  <c r="S18" i="5"/>
  <c r="P42" i="7"/>
  <c r="T42" i="7" s="1"/>
  <c r="S50" i="5"/>
  <c r="S59" i="5"/>
  <c r="S15" i="5"/>
  <c r="S45" i="7"/>
  <c r="P9" i="7"/>
  <c r="T9" i="7" s="1"/>
  <c r="P59" i="5"/>
  <c r="T59" i="5" s="1"/>
  <c r="P25" i="7"/>
  <c r="T25" i="7" s="1"/>
  <c r="S26" i="5"/>
  <c r="P58" i="7"/>
  <c r="T58" i="7" s="1"/>
  <c r="S25" i="7"/>
  <c r="S58" i="5"/>
  <c r="S47" i="5"/>
  <c r="P23" i="5"/>
  <c r="T23" i="5" s="1"/>
  <c r="S14" i="5"/>
  <c r="P27" i="8"/>
  <c r="T27" i="8" s="1"/>
  <c r="P53" i="7"/>
  <c r="T53" i="7" s="1"/>
  <c r="P22" i="7"/>
  <c r="T22" i="7" s="1"/>
  <c r="P55" i="5"/>
  <c r="T55" i="5" s="1"/>
  <c r="S46" i="5"/>
  <c r="S23" i="5"/>
  <c r="P11" i="5"/>
  <c r="T11" i="5" s="1"/>
  <c r="S8" i="9"/>
  <c r="S8" i="5"/>
  <c r="S8" i="10"/>
  <c r="S8" i="7"/>
  <c r="S8" i="8"/>
  <c r="P59" i="4"/>
  <c r="T59" i="4" s="1"/>
  <c r="P55" i="4"/>
  <c r="T55" i="4" s="1"/>
  <c r="P51" i="4"/>
  <c r="T51" i="4" s="1"/>
  <c r="P47" i="4"/>
  <c r="T47" i="4" s="1"/>
  <c r="P43" i="4"/>
  <c r="T43" i="4" s="1"/>
  <c r="P27" i="4"/>
  <c r="T27" i="4" s="1"/>
  <c r="P23" i="4"/>
  <c r="T23" i="4" s="1"/>
  <c r="P19" i="4"/>
  <c r="T19" i="4" s="1"/>
  <c r="P15" i="4"/>
  <c r="T15" i="4" s="1"/>
  <c r="P11" i="4"/>
  <c r="T11" i="4" s="1"/>
  <c r="P52" i="4"/>
  <c r="T52" i="4" s="1"/>
  <c r="P16" i="4"/>
  <c r="T16" i="4" s="1"/>
  <c r="S40" i="4"/>
  <c r="S59" i="4"/>
  <c r="S55" i="4"/>
  <c r="S51" i="4"/>
  <c r="S47" i="4"/>
  <c r="S43" i="4"/>
  <c r="S27" i="4"/>
  <c r="S23" i="4"/>
  <c r="S19" i="4"/>
  <c r="D19" i="11" s="1"/>
  <c r="P19" i="11" s="1"/>
  <c r="R19" i="11" s="1"/>
  <c r="S11" i="4"/>
  <c r="D11" i="11" s="1"/>
  <c r="P11" i="11" s="1"/>
  <c r="R11" i="11" s="1"/>
  <c r="P56" i="4"/>
  <c r="T56" i="4" s="1"/>
  <c r="P24" i="4"/>
  <c r="S44" i="4"/>
  <c r="S12" i="4"/>
  <c r="P58" i="4"/>
  <c r="T58" i="4" s="1"/>
  <c r="P54" i="4"/>
  <c r="T54" i="4" s="1"/>
  <c r="P50" i="4"/>
  <c r="T50" i="4" s="1"/>
  <c r="P46" i="4"/>
  <c r="T46" i="4" s="1"/>
  <c r="P42" i="4"/>
  <c r="T42" i="4" s="1"/>
  <c r="P26" i="4"/>
  <c r="T26" i="4" s="1"/>
  <c r="P22" i="4"/>
  <c r="T22" i="4" s="1"/>
  <c r="P18" i="4"/>
  <c r="T18" i="4" s="1"/>
  <c r="P14" i="4"/>
  <c r="T14" i="4" s="1"/>
  <c r="P10" i="4"/>
  <c r="T10" i="4" s="1"/>
  <c r="S10" i="4"/>
  <c r="P48" i="4"/>
  <c r="T48" i="4" s="1"/>
  <c r="P12" i="4"/>
  <c r="T12" i="4" s="1"/>
  <c r="S56" i="4"/>
  <c r="S20" i="4"/>
  <c r="S58" i="4"/>
  <c r="S54" i="4"/>
  <c r="S50" i="4"/>
  <c r="S42" i="4"/>
  <c r="S26" i="4"/>
  <c r="S22" i="4"/>
  <c r="S18" i="4"/>
  <c r="S14" i="4"/>
  <c r="P20" i="4"/>
  <c r="T20" i="4" s="1"/>
  <c r="S24" i="4"/>
  <c r="P57" i="4"/>
  <c r="T57" i="4" s="1"/>
  <c r="P53" i="4"/>
  <c r="T53" i="4" s="1"/>
  <c r="P49" i="4"/>
  <c r="T49" i="4" s="1"/>
  <c r="P45" i="4"/>
  <c r="T45" i="4" s="1"/>
  <c r="P41" i="4"/>
  <c r="T41" i="4" s="1"/>
  <c r="P25" i="4"/>
  <c r="T25" i="4" s="1"/>
  <c r="P21" i="4"/>
  <c r="T21" i="4" s="1"/>
  <c r="P17" i="4"/>
  <c r="T17" i="4" s="1"/>
  <c r="P13" i="4"/>
  <c r="T13" i="4" s="1"/>
  <c r="P9" i="4"/>
  <c r="T9" i="4" s="1"/>
  <c r="P40" i="4"/>
  <c r="T40" i="4" s="1"/>
  <c r="S48" i="4"/>
  <c r="S57" i="4"/>
  <c r="S53" i="4"/>
  <c r="S49" i="4"/>
  <c r="S45" i="4"/>
  <c r="S41" i="4"/>
  <c r="S25" i="4"/>
  <c r="S21" i="4"/>
  <c r="D21" i="11" s="1"/>
  <c r="P21" i="11" s="1"/>
  <c r="R21" i="11" s="1"/>
  <c r="S17" i="4"/>
  <c r="S13" i="4"/>
  <c r="S9" i="4"/>
  <c r="P44" i="4"/>
  <c r="P8" i="4"/>
  <c r="T8" i="4" s="1"/>
  <c r="S52" i="4"/>
  <c r="S16" i="4"/>
  <c r="S8" i="4"/>
  <c r="A1566" i="22"/>
  <c r="A1294" i="22"/>
  <c r="A1022" i="22"/>
  <c r="A750" i="22"/>
  <c r="A478" i="22"/>
  <c r="A206" i="22"/>
  <c r="A83" i="21"/>
  <c r="A182" i="15"/>
  <c r="A1464" i="22"/>
  <c r="A1192" i="22"/>
  <c r="A648" i="22"/>
  <c r="A1634" i="22"/>
  <c r="A1362" i="22"/>
  <c r="A1090" i="22"/>
  <c r="A818" i="22"/>
  <c r="A546" i="22"/>
  <c r="A274" i="22"/>
  <c r="A137" i="21"/>
  <c r="A56" i="19"/>
  <c r="A1430" i="22"/>
  <c r="A886" i="22"/>
  <c r="A614" i="22"/>
  <c r="A342" i="22"/>
  <c r="A110" i="19"/>
  <c r="A62" i="15"/>
  <c r="A137" i="19"/>
  <c r="A1532" i="22"/>
  <c r="A1260" i="22"/>
  <c r="A988" i="22"/>
  <c r="A716" i="22"/>
  <c r="A444" i="22"/>
  <c r="A172" i="22"/>
  <c r="A56" i="21"/>
  <c r="A152" i="15"/>
  <c r="A1158" i="22"/>
  <c r="A70" i="22"/>
  <c r="A920" i="22"/>
  <c r="A1600" i="22"/>
  <c r="A1328" i="22"/>
  <c r="A1056" i="22"/>
  <c r="A784" i="22"/>
  <c r="A512" i="22"/>
  <c r="A240" i="22"/>
  <c r="A110" i="21"/>
  <c r="A29" i="19"/>
  <c r="A580" i="22"/>
  <c r="A36" i="22"/>
  <c r="A104" i="22"/>
  <c r="A92" i="15"/>
  <c r="A1498" i="22"/>
  <c r="A1226" i="22"/>
  <c r="A954" i="22"/>
  <c r="A682" i="22"/>
  <c r="A410" i="22"/>
  <c r="A138" i="22"/>
  <c r="A29" i="21"/>
  <c r="A122" i="15"/>
  <c r="A1668" i="22"/>
  <c r="A1396" i="22"/>
  <c r="A1124" i="22"/>
  <c r="A852" i="22"/>
  <c r="A308" i="22"/>
  <c r="A83" i="19"/>
  <c r="A32" i="15"/>
  <c r="A376" i="22"/>
  <c r="A205" i="14"/>
  <c r="A147" i="14"/>
  <c r="A89" i="14"/>
  <c r="A31" i="14"/>
  <c r="A234" i="14"/>
  <c r="A176" i="14"/>
  <c r="A118" i="14"/>
  <c r="A60" i="14"/>
  <c r="A2" i="14"/>
  <c r="A2" i="21"/>
  <c r="A2" i="27"/>
  <c r="A12" i="2"/>
  <c r="A2" i="26"/>
  <c r="E35" i="10"/>
  <c r="E35" i="5"/>
  <c r="A2" i="8"/>
  <c r="A2" i="7"/>
  <c r="A34" i="5"/>
  <c r="E3" i="10"/>
  <c r="E3" i="5"/>
  <c r="A2" i="9"/>
  <c r="A34" i="7"/>
  <c r="E35" i="9"/>
  <c r="A34" i="9"/>
  <c r="A2" i="5"/>
  <c r="E3" i="9"/>
  <c r="E35" i="8"/>
  <c r="A34" i="10"/>
  <c r="E3" i="8"/>
  <c r="E35" i="4"/>
  <c r="E35" i="7"/>
  <c r="A2" i="10"/>
  <c r="E3" i="7"/>
  <c r="A34" i="8"/>
  <c r="E3" i="4"/>
  <c r="A34" i="4"/>
  <c r="A2" i="4"/>
  <c r="S15" i="4"/>
  <c r="A2" i="11"/>
  <c r="A1192" i="23"/>
  <c r="A1052" i="23"/>
  <c r="A912" i="23"/>
  <c r="A772" i="23"/>
  <c r="A632" i="23"/>
  <c r="A492" i="23"/>
  <c r="A352" i="23"/>
  <c r="A212" i="23"/>
  <c r="A72" i="23"/>
  <c r="A2" i="22"/>
  <c r="A695" i="13"/>
  <c r="A563" i="13"/>
  <c r="A431" i="13"/>
  <c r="A299" i="13"/>
  <c r="A167" i="13"/>
  <c r="A35" i="13"/>
  <c r="A34" i="11"/>
  <c r="A1297" i="23"/>
  <c r="A1157" i="23"/>
  <c r="A1017" i="23"/>
  <c r="A877" i="23"/>
  <c r="A737" i="23"/>
  <c r="A597" i="23"/>
  <c r="A457" i="23"/>
  <c r="A317" i="23"/>
  <c r="A177" i="23"/>
  <c r="A37" i="23"/>
  <c r="A2" i="15"/>
  <c r="A794" i="13"/>
  <c r="A662" i="13"/>
  <c r="A530" i="13"/>
  <c r="A398" i="13"/>
  <c r="A266" i="13"/>
  <c r="A134" i="13"/>
  <c r="A2" i="13"/>
  <c r="A1087" i="23"/>
  <c r="A947" i="23"/>
  <c r="A667" i="23"/>
  <c r="A387" i="23"/>
  <c r="A107" i="23"/>
  <c r="A728" i="13"/>
  <c r="A464" i="13"/>
  <c r="A200" i="13"/>
  <c r="A2" i="12"/>
  <c r="A1262" i="23"/>
  <c r="A1122" i="23"/>
  <c r="A982" i="23"/>
  <c r="A842" i="23"/>
  <c r="A702" i="23"/>
  <c r="A562" i="23"/>
  <c r="A422" i="23"/>
  <c r="A282" i="23"/>
  <c r="A142" i="23"/>
  <c r="A2" i="23"/>
  <c r="A2" i="19"/>
  <c r="A761" i="13"/>
  <c r="A629" i="13"/>
  <c r="A497" i="13"/>
  <c r="A365" i="13"/>
  <c r="A233" i="13"/>
  <c r="A101" i="13"/>
  <c r="A36" i="12"/>
  <c r="A1227" i="23"/>
  <c r="A807" i="23"/>
  <c r="A527" i="23"/>
  <c r="A247" i="23"/>
  <c r="A596" i="13"/>
  <c r="A332" i="13"/>
  <c r="A68" i="13"/>
  <c r="T24" i="4"/>
  <c r="L47" i="12"/>
  <c r="N47" i="12" s="1"/>
  <c r="L46" i="12"/>
  <c r="N46" i="12" s="1"/>
  <c r="L50" i="12"/>
  <c r="N50" i="12" s="1"/>
  <c r="L44" i="12"/>
  <c r="N44" i="12" s="1"/>
  <c r="L55" i="12"/>
  <c r="N55" i="12" s="1"/>
  <c r="L56" i="12"/>
  <c r="N56" i="12" s="1"/>
  <c r="L57" i="12"/>
  <c r="N57" i="12" s="1"/>
  <c r="L43" i="12"/>
  <c r="L54" i="12"/>
  <c r="N54" i="12" s="1"/>
  <c r="L62" i="12"/>
  <c r="N62" i="12" s="1"/>
  <c r="L48" i="12"/>
  <c r="N48" i="12" s="1"/>
  <c r="L45" i="12"/>
  <c r="N45" i="12" s="1"/>
  <c r="L49" i="12"/>
  <c r="N49" i="12" s="1"/>
  <c r="L51" i="12"/>
  <c r="N51" i="12" s="1"/>
  <c r="L52" i="12"/>
  <c r="N52" i="12" s="1"/>
  <c r="L53" i="12"/>
  <c r="N53" i="12" s="1"/>
  <c r="L59" i="12"/>
  <c r="N59" i="12" s="1"/>
  <c r="L60" i="12"/>
  <c r="N60" i="12" s="1"/>
  <c r="L61" i="12"/>
  <c r="N61" i="12" s="1"/>
  <c r="L58" i="12"/>
  <c r="N58" i="12" s="1"/>
  <c r="S46" i="4"/>
  <c r="B8" i="24"/>
  <c r="K554" i="23"/>
  <c r="M13" i="10" l="1"/>
  <c r="M57" i="10"/>
  <c r="M15" i="10"/>
  <c r="M59" i="10"/>
  <c r="M42" i="9"/>
  <c r="M9" i="9"/>
  <c r="M53" i="9"/>
  <c r="M51" i="10"/>
  <c r="M41" i="5"/>
  <c r="M46" i="5"/>
  <c r="M58" i="8"/>
  <c r="M20" i="10"/>
  <c r="M59" i="9"/>
  <c r="M25" i="10"/>
  <c r="M9" i="5"/>
  <c r="M53" i="5"/>
  <c r="M22" i="10"/>
  <c r="M25" i="5"/>
  <c r="M15" i="5"/>
  <c r="M14" i="9"/>
  <c r="M46" i="8"/>
  <c r="M44" i="8"/>
  <c r="M25" i="9"/>
  <c r="M23" i="7"/>
  <c r="M45" i="9"/>
  <c r="M14" i="5"/>
  <c r="M45" i="5"/>
  <c r="M41" i="10"/>
  <c r="M14" i="10"/>
  <c r="M58" i="10"/>
  <c r="M43" i="10"/>
  <c r="M58" i="5"/>
  <c r="M19" i="8"/>
  <c r="M51" i="9"/>
  <c r="M16" i="10"/>
  <c r="M52" i="10"/>
  <c r="M21" i="10"/>
  <c r="M27" i="7"/>
  <c r="M24" i="5"/>
  <c r="M18" i="5"/>
  <c r="M14" i="8"/>
  <c r="M11" i="10"/>
  <c r="M55" i="10"/>
  <c r="M49" i="7"/>
  <c r="M13" i="7"/>
  <c r="M44" i="7"/>
  <c r="M48" i="7"/>
  <c r="M20" i="5"/>
  <c r="M16" i="5"/>
  <c r="M23" i="5"/>
  <c r="M54" i="5"/>
  <c r="M8" i="7"/>
  <c r="L8" i="7"/>
  <c r="M8" i="10"/>
  <c r="L8" i="10"/>
  <c r="M17" i="10"/>
  <c r="M10" i="10"/>
  <c r="M54" i="10"/>
  <c r="M47" i="10"/>
  <c r="G1" i="1"/>
  <c r="M26" i="5"/>
  <c r="M24" i="9"/>
  <c r="M42" i="5"/>
  <c r="M15" i="7"/>
  <c r="M56" i="9"/>
  <c r="M11" i="8"/>
  <c r="M52" i="9"/>
  <c r="M19" i="7"/>
  <c r="M42" i="8"/>
  <c r="M57" i="8"/>
  <c r="M50" i="9"/>
  <c r="M24" i="8"/>
  <c r="M17" i="9"/>
  <c r="M49" i="10"/>
  <c r="M42" i="10"/>
  <c r="M23" i="10"/>
  <c r="M45" i="7"/>
  <c r="M53" i="7"/>
  <c r="M10" i="5"/>
  <c r="M47" i="8"/>
  <c r="M56" i="7"/>
  <c r="M59" i="7"/>
  <c r="M17" i="5"/>
  <c r="M44" i="9"/>
  <c r="M12" i="8"/>
  <c r="M18" i="9"/>
  <c r="M55" i="9"/>
  <c r="M48" i="5"/>
  <c r="M59" i="5"/>
  <c r="M50" i="5"/>
  <c r="M17" i="7"/>
  <c r="M10" i="7"/>
  <c r="M54" i="7"/>
  <c r="M23" i="8"/>
  <c r="M20" i="8"/>
  <c r="M45" i="8"/>
  <c r="M46" i="9"/>
  <c r="M22" i="8"/>
  <c r="L8" i="5"/>
  <c r="M8" i="5"/>
  <c r="M55" i="7"/>
  <c r="L8" i="9"/>
  <c r="M8" i="9"/>
  <c r="M51" i="5"/>
  <c r="M27" i="5"/>
  <c r="M43" i="5"/>
  <c r="M12" i="5"/>
  <c r="M56" i="5"/>
  <c r="M52" i="5"/>
  <c r="M14" i="7"/>
  <c r="M58" i="7"/>
  <c r="M40" i="7"/>
  <c r="M43" i="8"/>
  <c r="M12" i="7"/>
  <c r="M20" i="9"/>
  <c r="M10" i="8"/>
  <c r="M48" i="9"/>
  <c r="M56" i="8"/>
  <c r="M49" i="9"/>
  <c r="M49" i="8"/>
  <c r="M26" i="8"/>
  <c r="M19" i="9"/>
  <c r="M23" i="9"/>
  <c r="M9" i="7"/>
  <c r="M53" i="8"/>
  <c r="M25" i="7"/>
  <c r="M40" i="9"/>
  <c r="M11" i="5"/>
  <c r="M49" i="5"/>
  <c r="M41" i="7"/>
  <c r="M22" i="7"/>
  <c r="M20" i="7"/>
  <c r="M25" i="8"/>
  <c r="M13" i="9"/>
  <c r="M57" i="9"/>
  <c r="M48" i="10"/>
  <c r="M13" i="8"/>
  <c r="M58" i="9"/>
  <c r="M27" i="9"/>
  <c r="M45" i="10"/>
  <c r="M26" i="10"/>
  <c r="M50" i="10"/>
  <c r="M19" i="10"/>
  <c r="M47" i="5"/>
  <c r="M19" i="5"/>
  <c r="M22" i="5"/>
  <c r="M44" i="10"/>
  <c r="M43" i="7"/>
  <c r="M11" i="7"/>
  <c r="M59" i="8"/>
  <c r="M26" i="7"/>
  <c r="M27" i="8"/>
  <c r="M52" i="7"/>
  <c r="M24" i="7"/>
  <c r="M48" i="8"/>
  <c r="M41" i="9"/>
  <c r="M17" i="8"/>
  <c r="M10" i="9"/>
  <c r="M54" i="9"/>
  <c r="M24" i="10"/>
  <c r="M47" i="9"/>
  <c r="L8" i="8"/>
  <c r="M8" i="8"/>
  <c r="M40" i="5"/>
  <c r="M13" i="5"/>
  <c r="M57" i="5"/>
  <c r="M57" i="7"/>
  <c r="M12" i="9"/>
  <c r="M21" i="7"/>
  <c r="M42" i="7"/>
  <c r="M51" i="8"/>
  <c r="M40" i="8"/>
  <c r="M21" i="9"/>
  <c r="M52" i="8"/>
  <c r="M21" i="8"/>
  <c r="M9" i="10"/>
  <c r="M53" i="10"/>
  <c r="M46" i="10"/>
  <c r="M27" i="10"/>
  <c r="M55" i="5"/>
  <c r="M44" i="5"/>
  <c r="M18" i="7"/>
  <c r="M46" i="7"/>
  <c r="M16" i="7"/>
  <c r="M9" i="8"/>
  <c r="M55" i="8"/>
  <c r="M26" i="9"/>
  <c r="M18" i="10"/>
  <c r="M47" i="7"/>
  <c r="M21" i="5"/>
  <c r="M50" i="7"/>
  <c r="M51" i="7"/>
  <c r="M16" i="8"/>
  <c r="M41" i="8"/>
  <c r="M22" i="9"/>
  <c r="M11" i="9"/>
  <c r="M40" i="10"/>
  <c r="M56" i="10"/>
  <c r="L8" i="4"/>
  <c r="D8" i="11" s="1"/>
  <c r="N43" i="12"/>
  <c r="R62" i="12"/>
  <c r="D52" i="11"/>
  <c r="D49" i="11"/>
  <c r="D13" i="11"/>
  <c r="P13" i="11" s="1"/>
  <c r="R13" i="11" s="1"/>
  <c r="D14" i="11"/>
  <c r="P14" i="11" s="1"/>
  <c r="R14" i="11" s="1"/>
  <c r="D57" i="11"/>
  <c r="D58" i="11"/>
  <c r="D25" i="11"/>
  <c r="P25" i="11" s="1"/>
  <c r="R25" i="11" s="1"/>
  <c r="D53" i="11"/>
  <c r="D15" i="11"/>
  <c r="P15" i="11" s="1"/>
  <c r="R15" i="11" s="1"/>
  <c r="D40" i="11"/>
  <c r="D42" i="11"/>
  <c r="D51" i="11"/>
  <c r="H50" i="11"/>
  <c r="J46" i="11"/>
  <c r="D10" i="11"/>
  <c r="P10" i="11" s="1"/>
  <c r="R10" i="11" s="1"/>
  <c r="L57" i="11"/>
  <c r="N57" i="11"/>
  <c r="D59" i="11"/>
  <c r="D22" i="11"/>
  <c r="P22" i="11" s="1"/>
  <c r="R22" i="11" s="1"/>
  <c r="D18" i="11"/>
  <c r="P18" i="11" s="1"/>
  <c r="R18" i="11" s="1"/>
  <c r="H57" i="11"/>
  <c r="D16" i="11"/>
  <c r="P16" i="11" s="1"/>
  <c r="R16" i="11" s="1"/>
  <c r="D54" i="11"/>
  <c r="D45" i="11"/>
  <c r="D27" i="11"/>
  <c r="P27" i="11" s="1"/>
  <c r="R27" i="11" s="1"/>
  <c r="D26" i="11"/>
  <c r="P26" i="11" s="1"/>
  <c r="R26" i="11" s="1"/>
  <c r="D24" i="11"/>
  <c r="P24" i="11" s="1"/>
  <c r="R24" i="11" s="1"/>
  <c r="D23" i="11"/>
  <c r="P23" i="11" s="1"/>
  <c r="R23" i="11" s="1"/>
  <c r="D20" i="11"/>
  <c r="P20" i="11" s="1"/>
  <c r="R20" i="11" s="1"/>
  <c r="D17" i="11"/>
  <c r="P17" i="11" s="1"/>
  <c r="R17" i="11" s="1"/>
  <c r="D12" i="11"/>
  <c r="P12" i="11" s="1"/>
  <c r="R12" i="11" s="1"/>
  <c r="D9" i="11"/>
  <c r="P9" i="11" s="1"/>
  <c r="R9" i="11" s="1"/>
  <c r="T44" i="4"/>
  <c r="M44" i="4" s="1"/>
  <c r="L42" i="11"/>
  <c r="M46" i="4"/>
  <c r="M40" i="4"/>
  <c r="N45" i="11"/>
  <c r="D43" i="11"/>
  <c r="H41" i="11"/>
  <c r="N44" i="11"/>
  <c r="L52" i="11"/>
  <c r="F50" i="11"/>
  <c r="N56" i="11"/>
  <c r="H55" i="11"/>
  <c r="F56" i="11"/>
  <c r="N42" i="11"/>
  <c r="N55" i="11"/>
  <c r="M51" i="4"/>
  <c r="H52" i="11"/>
  <c r="J55" i="11"/>
  <c r="J59" i="11"/>
  <c r="H42" i="11"/>
  <c r="H54" i="11"/>
  <c r="J44" i="11"/>
  <c r="J52" i="11"/>
  <c r="J51" i="11"/>
  <c r="L40" i="11"/>
  <c r="H40" i="11"/>
  <c r="F40" i="11"/>
  <c r="J56" i="11"/>
  <c r="J47" i="11"/>
  <c r="H46" i="11"/>
  <c r="L47" i="11"/>
  <c r="L51" i="11"/>
  <c r="L55" i="11"/>
  <c r="L59" i="11"/>
  <c r="M42" i="4"/>
  <c r="M52" i="4"/>
  <c r="F59" i="11"/>
  <c r="F57" i="11"/>
  <c r="H56" i="11"/>
  <c r="N54" i="11"/>
  <c r="N48" i="11"/>
  <c r="L58" i="11"/>
  <c r="H53" i="11"/>
  <c r="F42" i="11"/>
  <c r="N51" i="11"/>
  <c r="F54" i="11"/>
  <c r="D41" i="11"/>
  <c r="M41" i="4"/>
  <c r="D56" i="11"/>
  <c r="M56" i="4"/>
  <c r="D48" i="11"/>
  <c r="M48" i="4"/>
  <c r="M54" i="4"/>
  <c r="F53" i="11"/>
  <c r="H43" i="11"/>
  <c r="L46" i="11"/>
  <c r="F46" i="11"/>
  <c r="F52" i="11"/>
  <c r="N46" i="11"/>
  <c r="F58" i="11"/>
  <c r="N40" i="11"/>
  <c r="N41" i="11"/>
  <c r="L50" i="11"/>
  <c r="N58" i="11"/>
  <c r="L56" i="11"/>
  <c r="H47" i="11"/>
  <c r="M45" i="4"/>
  <c r="M53" i="4"/>
  <c r="M57" i="4"/>
  <c r="F45" i="11"/>
  <c r="F41" i="11"/>
  <c r="H44" i="11"/>
  <c r="J58" i="11"/>
  <c r="J40" i="11"/>
  <c r="J48" i="11"/>
  <c r="J49" i="11"/>
  <c r="J53" i="11"/>
  <c r="J57" i="11"/>
  <c r="L41" i="11"/>
  <c r="L44" i="11"/>
  <c r="M58" i="4"/>
  <c r="F47" i="11"/>
  <c r="L54" i="11"/>
  <c r="M50" i="4"/>
  <c r="D50" i="11"/>
  <c r="F55" i="11"/>
  <c r="D46" i="11"/>
  <c r="F51" i="11"/>
  <c r="H58" i="11"/>
  <c r="F49" i="11"/>
  <c r="H45" i="11"/>
  <c r="L43" i="11"/>
  <c r="N52" i="11"/>
  <c r="N49" i="11"/>
  <c r="F48" i="11"/>
  <c r="N50" i="11"/>
  <c r="N59" i="11"/>
  <c r="N43" i="11"/>
  <c r="L48" i="11"/>
  <c r="H49" i="11"/>
  <c r="H51" i="11"/>
  <c r="H59" i="11"/>
  <c r="F44" i="11"/>
  <c r="M43" i="4"/>
  <c r="D47" i="11"/>
  <c r="M47" i="4"/>
  <c r="M49" i="4"/>
  <c r="M59" i="4"/>
  <c r="M55" i="4"/>
  <c r="D55" i="11"/>
  <c r="F43" i="11"/>
  <c r="J42" i="11"/>
  <c r="H48" i="11"/>
  <c r="J54" i="11"/>
  <c r="J41" i="11"/>
  <c r="L45" i="11"/>
  <c r="L49" i="11"/>
  <c r="L53" i="11"/>
  <c r="K589" i="23"/>
  <c r="L11" i="12"/>
  <c r="L15" i="12"/>
  <c r="L19" i="12"/>
  <c r="L23" i="12"/>
  <c r="L27" i="12"/>
  <c r="L12" i="12"/>
  <c r="L16" i="12"/>
  <c r="L20" i="12"/>
  <c r="L24" i="12"/>
  <c r="L28" i="12"/>
  <c r="L14" i="12"/>
  <c r="L22" i="12"/>
  <c r="L13" i="12"/>
  <c r="L17" i="12"/>
  <c r="L21" i="12"/>
  <c r="L25" i="12"/>
  <c r="L9" i="12"/>
  <c r="N9" i="12" s="1"/>
  <c r="L10" i="12"/>
  <c r="L18" i="12"/>
  <c r="L26" i="12"/>
  <c r="M15" i="4"/>
  <c r="M23" i="4"/>
  <c r="M22" i="4"/>
  <c r="M14" i="4"/>
  <c r="M25" i="4"/>
  <c r="M17" i="4"/>
  <c r="M24" i="4"/>
  <c r="M16" i="4"/>
  <c r="M27" i="4"/>
  <c r="M26" i="4"/>
  <c r="M18" i="4"/>
  <c r="M21" i="4"/>
  <c r="M13" i="4"/>
  <c r="M20" i="4"/>
  <c r="M11" i="4"/>
  <c r="M19" i="4"/>
  <c r="M9" i="4"/>
  <c r="M12" i="4"/>
  <c r="M10" i="4"/>
  <c r="M8" i="4"/>
  <c r="L28" i="10" l="1"/>
  <c r="N8" i="11"/>
  <c r="L28" i="7"/>
  <c r="H8" i="11"/>
  <c r="L28" i="8"/>
  <c r="J8" i="11"/>
  <c r="L28" i="9"/>
  <c r="L8" i="11"/>
  <c r="L28" i="5"/>
  <c r="F8" i="11"/>
  <c r="S1" i="12"/>
  <c r="O13" i="12"/>
  <c r="P13" i="12" s="1"/>
  <c r="J50" i="11"/>
  <c r="P50" i="11" s="1"/>
  <c r="R50" i="11" s="1"/>
  <c r="O53" i="12" s="1"/>
  <c r="P53" i="12" s="1"/>
  <c r="O21" i="12"/>
  <c r="P21" i="12" s="1"/>
  <c r="J45" i="11"/>
  <c r="P45" i="11" s="1"/>
  <c r="R45" i="11" s="1"/>
  <c r="O48" i="12" s="1"/>
  <c r="P48" i="12" s="1"/>
  <c r="O27" i="12"/>
  <c r="P27" i="12" s="1"/>
  <c r="J43" i="11"/>
  <c r="P43" i="11" s="1"/>
  <c r="R43" i="11" s="1"/>
  <c r="O46" i="12" s="1"/>
  <c r="P46" i="12" s="1"/>
  <c r="N53" i="11"/>
  <c r="P53" i="11" s="1"/>
  <c r="R53" i="11" s="1"/>
  <c r="O56" i="12" s="1"/>
  <c r="P56" i="12" s="1"/>
  <c r="D44" i="11"/>
  <c r="P44" i="11" s="1"/>
  <c r="R44" i="11" s="1"/>
  <c r="O47" i="12" s="1"/>
  <c r="P47" i="12" s="1"/>
  <c r="L28" i="4"/>
  <c r="J28" i="4" s="1"/>
  <c r="P55" i="11"/>
  <c r="R55" i="11" s="1"/>
  <c r="O58" i="12" s="1"/>
  <c r="P58" i="12" s="1"/>
  <c r="P59" i="11"/>
  <c r="R59" i="11" s="1"/>
  <c r="O62" i="12" s="1"/>
  <c r="P62" i="12" s="1"/>
  <c r="P46" i="11"/>
  <c r="R46" i="11" s="1"/>
  <c r="O49" i="12" s="1"/>
  <c r="P49" i="12" s="1"/>
  <c r="P54" i="11"/>
  <c r="R54" i="11" s="1"/>
  <c r="O57" i="12" s="1"/>
  <c r="P57" i="12" s="1"/>
  <c r="P40" i="11"/>
  <c r="R40" i="11" s="1"/>
  <c r="O43" i="12" s="1"/>
  <c r="P43" i="12" s="1"/>
  <c r="P49" i="11"/>
  <c r="R49" i="11" s="1"/>
  <c r="O52" i="12" s="1"/>
  <c r="P52" i="12" s="1"/>
  <c r="P57" i="11"/>
  <c r="R57" i="11" s="1"/>
  <c r="O60" i="12" s="1"/>
  <c r="P60" i="12" s="1"/>
  <c r="P48" i="11"/>
  <c r="R48" i="11" s="1"/>
  <c r="O51" i="12" s="1"/>
  <c r="P51" i="12" s="1"/>
  <c r="P42" i="11"/>
  <c r="R42" i="11" s="1"/>
  <c r="O45" i="12" s="1"/>
  <c r="P45" i="12" s="1"/>
  <c r="P56" i="11"/>
  <c r="R56" i="11" s="1"/>
  <c r="O59" i="12" s="1"/>
  <c r="P59" i="12" s="1"/>
  <c r="P52" i="11"/>
  <c r="R52" i="11" s="1"/>
  <c r="O55" i="12" s="1"/>
  <c r="P55" i="12" s="1"/>
  <c r="P58" i="11"/>
  <c r="R58" i="11" s="1"/>
  <c r="O61" i="12" s="1"/>
  <c r="P61" i="12" s="1"/>
  <c r="P41" i="11"/>
  <c r="R41" i="11" s="1"/>
  <c r="O44" i="12" s="1"/>
  <c r="P44" i="12" s="1"/>
  <c r="P51" i="11"/>
  <c r="R51" i="11" s="1"/>
  <c r="O54" i="12" s="1"/>
  <c r="P54" i="12" s="1"/>
  <c r="O10" i="12"/>
  <c r="P10" i="12" s="1"/>
  <c r="O12" i="12"/>
  <c r="P12" i="12" s="1"/>
  <c r="O28" i="12"/>
  <c r="P28" i="12" s="1"/>
  <c r="O23" i="12"/>
  <c r="P23" i="12" s="1"/>
  <c r="O17" i="12"/>
  <c r="P17" i="12" s="1"/>
  <c r="O26" i="12"/>
  <c r="P26" i="12" s="1"/>
  <c r="O18" i="12"/>
  <c r="P18" i="12" s="1"/>
  <c r="O20" i="12"/>
  <c r="P20" i="12" s="1"/>
  <c r="O11" i="12"/>
  <c r="P11" i="12" s="1"/>
  <c r="O24" i="12"/>
  <c r="P24" i="12" s="1"/>
  <c r="O25" i="12"/>
  <c r="P25" i="12" s="1"/>
  <c r="O15" i="12"/>
  <c r="P15" i="12" s="1"/>
  <c r="O22" i="12"/>
  <c r="P22" i="12" s="1"/>
  <c r="O19" i="12"/>
  <c r="P19" i="12" s="1"/>
  <c r="O16" i="12"/>
  <c r="P16" i="12" s="1"/>
  <c r="O14" i="12"/>
  <c r="P14" i="12" s="1"/>
  <c r="K624" i="23"/>
  <c r="P8" i="11" l="1"/>
  <c r="R8" i="11" s="1"/>
  <c r="E28" i="7"/>
  <c r="D28" i="7"/>
  <c r="L60" i="7"/>
  <c r="C28" i="7"/>
  <c r="I28" i="7"/>
  <c r="J28" i="7"/>
  <c r="K28" i="7"/>
  <c r="G28" i="7"/>
  <c r="F28" i="7"/>
  <c r="H28" i="7"/>
  <c r="G28" i="10"/>
  <c r="H28" i="10"/>
  <c r="I28" i="10"/>
  <c r="J28" i="10"/>
  <c r="D28" i="10"/>
  <c r="K28" i="10"/>
  <c r="C28" i="10"/>
  <c r="F28" i="10"/>
  <c r="E28" i="10"/>
  <c r="L60" i="10"/>
  <c r="L60" i="5"/>
  <c r="H28" i="5"/>
  <c r="F28" i="5"/>
  <c r="E28" i="5"/>
  <c r="C28" i="5"/>
  <c r="K28" i="5"/>
  <c r="J28" i="5"/>
  <c r="I28" i="5"/>
  <c r="D28" i="5"/>
  <c r="G28" i="5"/>
  <c r="I28" i="9"/>
  <c r="D28" i="9"/>
  <c r="G28" i="9"/>
  <c r="H28" i="9"/>
  <c r="F28" i="9"/>
  <c r="K28" i="9"/>
  <c r="L60" i="9"/>
  <c r="E28" i="9"/>
  <c r="J28" i="9"/>
  <c r="C28" i="9"/>
  <c r="L60" i="8"/>
  <c r="K28" i="8"/>
  <c r="G28" i="8"/>
  <c r="F28" i="8"/>
  <c r="J28" i="8"/>
  <c r="E28" i="8"/>
  <c r="H28" i="8"/>
  <c r="D28" i="8"/>
  <c r="I28" i="8"/>
  <c r="C28" i="8"/>
  <c r="L60" i="4"/>
  <c r="J60" i="4" s="1"/>
  <c r="I87" i="13"/>
  <c r="I244" i="13"/>
  <c r="I316" i="13"/>
  <c r="I252" i="13"/>
  <c r="I319" i="13"/>
  <c r="I317" i="13"/>
  <c r="I324" i="13"/>
  <c r="I318" i="13"/>
  <c r="I313" i="13"/>
  <c r="I322" i="13"/>
  <c r="I314" i="13"/>
  <c r="I323" i="13"/>
  <c r="I311" i="13"/>
  <c r="I315" i="13"/>
  <c r="I321" i="13"/>
  <c r="I320" i="13"/>
  <c r="I312" i="13"/>
  <c r="I280" i="13"/>
  <c r="I281" i="13"/>
  <c r="I277" i="13"/>
  <c r="I284" i="13"/>
  <c r="I283" i="13"/>
  <c r="I275" i="13"/>
  <c r="I278" i="13"/>
  <c r="I279" i="13"/>
  <c r="I276" i="13"/>
  <c r="I285" i="13"/>
  <c r="I249" i="13"/>
  <c r="I580" i="13"/>
  <c r="I250" i="13"/>
  <c r="I247" i="13"/>
  <c r="I577" i="13"/>
  <c r="I574" i="13"/>
  <c r="I251" i="13"/>
  <c r="I581" i="13"/>
  <c r="I576" i="13"/>
  <c r="I246" i="13"/>
  <c r="I578" i="13"/>
  <c r="I248" i="13"/>
  <c r="I575" i="13"/>
  <c r="I245" i="13"/>
  <c r="I583" i="13"/>
  <c r="I253" i="13"/>
  <c r="I546" i="13"/>
  <c r="I216" i="13"/>
  <c r="I547" i="13"/>
  <c r="I217" i="13"/>
  <c r="I215" i="13"/>
  <c r="I545" i="13"/>
  <c r="I544" i="13"/>
  <c r="I214" i="13"/>
  <c r="I742" i="13"/>
  <c r="I412" i="13"/>
  <c r="I82" i="13"/>
  <c r="I743" i="13"/>
  <c r="I413" i="13"/>
  <c r="I83" i="13"/>
  <c r="I80" i="13"/>
  <c r="I740" i="13"/>
  <c r="I410" i="13"/>
  <c r="I738" i="13"/>
  <c r="I78" i="13"/>
  <c r="I408" i="13"/>
  <c r="I750" i="13"/>
  <c r="I90" i="13"/>
  <c r="I420" i="13"/>
  <c r="I422" i="13"/>
  <c r="I92" i="13"/>
  <c r="I752" i="13"/>
  <c r="I748" i="13"/>
  <c r="I418" i="13"/>
  <c r="I88" i="13"/>
  <c r="I407" i="13"/>
  <c r="I77" i="13"/>
  <c r="I737" i="13"/>
  <c r="I421" i="13"/>
  <c r="I91" i="13"/>
  <c r="I751" i="13"/>
  <c r="I411" i="13"/>
  <c r="I81" i="13"/>
  <c r="I741" i="13"/>
  <c r="I405" i="13"/>
  <c r="I75" i="13"/>
  <c r="I735" i="13"/>
  <c r="I745" i="13"/>
  <c r="I85" i="13"/>
  <c r="I415" i="13"/>
  <c r="I753" i="13"/>
  <c r="I423" i="13"/>
  <c r="I93" i="13"/>
  <c r="I416" i="13"/>
  <c r="I86" i="13"/>
  <c r="I746" i="13"/>
  <c r="I79" i="13"/>
  <c r="I739" i="13"/>
  <c r="I409" i="13"/>
  <c r="I749" i="13"/>
  <c r="I419" i="13"/>
  <c r="I89" i="13"/>
  <c r="I59" i="13"/>
  <c r="I719" i="13"/>
  <c r="I389" i="13"/>
  <c r="I50" i="13"/>
  <c r="I380" i="13"/>
  <c r="I710" i="13"/>
  <c r="I377" i="13"/>
  <c r="I47" i="13"/>
  <c r="I707" i="13"/>
  <c r="I702" i="13"/>
  <c r="I372" i="13"/>
  <c r="I42" i="13"/>
  <c r="I43" i="13"/>
  <c r="I373" i="13"/>
  <c r="I703" i="13"/>
  <c r="I49" i="13"/>
  <c r="I379" i="13"/>
  <c r="I709" i="13"/>
  <c r="I716" i="13"/>
  <c r="I386" i="13"/>
  <c r="I56" i="13"/>
  <c r="I53" i="13"/>
  <c r="I713" i="13"/>
  <c r="I383" i="13"/>
  <c r="I60" i="13"/>
  <c r="I720" i="13"/>
  <c r="I390" i="13"/>
  <c r="I376" i="13"/>
  <c r="I46" i="13"/>
  <c r="I706" i="13"/>
  <c r="I374" i="13"/>
  <c r="I44" i="13"/>
  <c r="I704" i="13"/>
  <c r="I705" i="13"/>
  <c r="I45" i="13"/>
  <c r="I375" i="13"/>
  <c r="I387" i="13"/>
  <c r="I57" i="13"/>
  <c r="I717" i="13"/>
  <c r="I55" i="13"/>
  <c r="I715" i="13"/>
  <c r="I385" i="13"/>
  <c r="I51" i="13"/>
  <c r="I711" i="13"/>
  <c r="I381" i="13"/>
  <c r="I54" i="13"/>
  <c r="I714" i="13"/>
  <c r="I384" i="13"/>
  <c r="I712" i="13"/>
  <c r="I382" i="13"/>
  <c r="I52" i="13"/>
  <c r="I58" i="13"/>
  <c r="I388" i="13"/>
  <c r="I718" i="13"/>
  <c r="I41" i="13"/>
  <c r="I701" i="13"/>
  <c r="I371" i="13"/>
  <c r="I20" i="13"/>
  <c r="I350" i="13"/>
  <c r="I680" i="13"/>
  <c r="I681" i="13"/>
  <c r="I21" i="13"/>
  <c r="I351" i="13"/>
  <c r="I349" i="13"/>
  <c r="I19" i="13"/>
  <c r="I679" i="13"/>
  <c r="I26" i="13"/>
  <c r="I686" i="13"/>
  <c r="I356" i="13"/>
  <c r="I353" i="13"/>
  <c r="I683" i="13"/>
  <c r="I23" i="13"/>
  <c r="I347" i="13"/>
  <c r="I17" i="13"/>
  <c r="I677" i="13"/>
  <c r="I13" i="13"/>
  <c r="I343" i="13"/>
  <c r="I673" i="13"/>
  <c r="I340" i="13"/>
  <c r="I670" i="13"/>
  <c r="I10" i="13"/>
  <c r="I25" i="13"/>
  <c r="I685" i="13"/>
  <c r="I355" i="13"/>
  <c r="I11" i="13"/>
  <c r="I671" i="13"/>
  <c r="I341" i="13"/>
  <c r="I9" i="13"/>
  <c r="I339" i="13"/>
  <c r="I669" i="13"/>
  <c r="I684" i="13"/>
  <c r="I354" i="13"/>
  <c r="I24" i="13"/>
  <c r="I22" i="13"/>
  <c r="I682" i="13"/>
  <c r="I352" i="13"/>
  <c r="I12" i="13"/>
  <c r="I672" i="13"/>
  <c r="I342" i="13"/>
  <c r="I27" i="13"/>
  <c r="I687" i="13"/>
  <c r="I357" i="13"/>
  <c r="I15" i="13"/>
  <c r="I675" i="13"/>
  <c r="I345" i="13"/>
  <c r="I18" i="13"/>
  <c r="I678" i="13"/>
  <c r="I348" i="13"/>
  <c r="I344" i="13"/>
  <c r="I674" i="13"/>
  <c r="I14" i="13"/>
  <c r="I16" i="13"/>
  <c r="I676" i="13"/>
  <c r="I346" i="13"/>
  <c r="I579" i="13"/>
  <c r="I28" i="4"/>
  <c r="H28" i="4"/>
  <c r="I611" i="13"/>
  <c r="N47" i="11"/>
  <c r="P47" i="11" s="1"/>
  <c r="R47" i="11" s="1"/>
  <c r="O50" i="12" s="1"/>
  <c r="P50" i="12" s="1"/>
  <c r="I654" i="13"/>
  <c r="I653" i="13"/>
  <c r="I652" i="13"/>
  <c r="I651" i="13"/>
  <c r="I650" i="13"/>
  <c r="I649" i="13"/>
  <c r="I648" i="13"/>
  <c r="I647" i="13"/>
  <c r="I646" i="13"/>
  <c r="I645" i="13"/>
  <c r="I644" i="13"/>
  <c r="I643" i="13"/>
  <c r="I642" i="13"/>
  <c r="I641" i="13"/>
  <c r="I615" i="13"/>
  <c r="I614" i="13"/>
  <c r="I613" i="13"/>
  <c r="I610" i="13"/>
  <c r="I609" i="13"/>
  <c r="I608" i="13"/>
  <c r="I607" i="13"/>
  <c r="I606" i="13"/>
  <c r="I605" i="13"/>
  <c r="D28" i="4"/>
  <c r="K659" i="23"/>
  <c r="O9" i="12"/>
  <c r="P9" i="12" s="1"/>
  <c r="H8" i="13" s="1"/>
  <c r="K28" i="4"/>
  <c r="C28" i="4"/>
  <c r="E28" i="4"/>
  <c r="F28" i="4"/>
  <c r="G28" i="4"/>
  <c r="G60" i="10" l="1"/>
  <c r="J60" i="10"/>
  <c r="C60" i="10"/>
  <c r="D60" i="10"/>
  <c r="F60" i="10"/>
  <c r="H60" i="10"/>
  <c r="E60" i="10"/>
  <c r="K60" i="10"/>
  <c r="I60" i="10"/>
  <c r="F60" i="7"/>
  <c r="H60" i="7"/>
  <c r="D60" i="7"/>
  <c r="K60" i="7"/>
  <c r="J60" i="7"/>
  <c r="C60" i="7"/>
  <c r="G60" i="7"/>
  <c r="E60" i="7"/>
  <c r="I60" i="7"/>
  <c r="J60" i="8"/>
  <c r="E60" i="8"/>
  <c r="K60" i="8"/>
  <c r="G60" i="8"/>
  <c r="I60" i="8"/>
  <c r="D60" i="8"/>
  <c r="F60" i="8"/>
  <c r="H60" i="8"/>
  <c r="C60" i="8"/>
  <c r="J60" i="9"/>
  <c r="H60" i="9"/>
  <c r="G60" i="9"/>
  <c r="C60" i="9"/>
  <c r="E60" i="9"/>
  <c r="D60" i="9"/>
  <c r="K60" i="9"/>
  <c r="F60" i="9"/>
  <c r="I60" i="9"/>
  <c r="J60" i="5"/>
  <c r="G60" i="5"/>
  <c r="E60" i="5"/>
  <c r="H60" i="5"/>
  <c r="F60" i="5"/>
  <c r="C60" i="5"/>
  <c r="D60" i="5"/>
  <c r="K60" i="5"/>
  <c r="I60" i="5"/>
  <c r="I582" i="13"/>
  <c r="I747" i="13"/>
  <c r="I417" i="13"/>
  <c r="AA59" i="11"/>
  <c r="I309" i="13"/>
  <c r="I639" i="13"/>
  <c r="I636" i="13"/>
  <c r="I306" i="13"/>
  <c r="I310" i="13"/>
  <c r="I640" i="13"/>
  <c r="I635" i="13"/>
  <c r="I305" i="13"/>
  <c r="I637" i="13"/>
  <c r="I307" i="13"/>
  <c r="I604" i="13"/>
  <c r="I274" i="13"/>
  <c r="I619" i="13"/>
  <c r="I289" i="13"/>
  <c r="I620" i="13"/>
  <c r="I290" i="13"/>
  <c r="I617" i="13"/>
  <c r="I287" i="13"/>
  <c r="I282" i="13"/>
  <c r="I612" i="13"/>
  <c r="I621" i="13"/>
  <c r="I291" i="13"/>
  <c r="I272" i="13"/>
  <c r="I602" i="13"/>
  <c r="I273" i="13"/>
  <c r="I603" i="13"/>
  <c r="I286" i="13"/>
  <c r="I616" i="13"/>
  <c r="I618" i="13"/>
  <c r="I288" i="13"/>
  <c r="I588" i="13"/>
  <c r="I258" i="13"/>
  <c r="I570" i="13"/>
  <c r="I240" i="13"/>
  <c r="I572" i="13"/>
  <c r="I242" i="13"/>
  <c r="I573" i="13"/>
  <c r="I243" i="13"/>
  <c r="I587" i="13"/>
  <c r="I257" i="13"/>
  <c r="I254" i="13"/>
  <c r="I584" i="13"/>
  <c r="I586" i="13"/>
  <c r="I256" i="13"/>
  <c r="I585" i="13"/>
  <c r="I255" i="13"/>
  <c r="I569" i="13"/>
  <c r="I239" i="13"/>
  <c r="I571" i="13"/>
  <c r="I241" i="13"/>
  <c r="I550" i="13"/>
  <c r="I220" i="13"/>
  <c r="I554" i="13"/>
  <c r="I224" i="13"/>
  <c r="I206" i="13"/>
  <c r="I536" i="13"/>
  <c r="I542" i="13"/>
  <c r="I212" i="13"/>
  <c r="I549" i="13"/>
  <c r="I219" i="13"/>
  <c r="I551" i="13"/>
  <c r="I221" i="13"/>
  <c r="I223" i="13"/>
  <c r="I553" i="13"/>
  <c r="I555" i="13"/>
  <c r="I225" i="13"/>
  <c r="I548" i="13"/>
  <c r="I218" i="13"/>
  <c r="I552" i="13"/>
  <c r="I222" i="13"/>
  <c r="I538" i="13"/>
  <c r="I208" i="13"/>
  <c r="I540" i="13"/>
  <c r="I210" i="13"/>
  <c r="I207" i="13"/>
  <c r="I537" i="13"/>
  <c r="I539" i="13"/>
  <c r="I209" i="13"/>
  <c r="I541" i="13"/>
  <c r="I211" i="13"/>
  <c r="I543" i="13"/>
  <c r="I213" i="13"/>
  <c r="I508" i="13"/>
  <c r="I178" i="13"/>
  <c r="I512" i="13"/>
  <c r="I182" i="13"/>
  <c r="I184" i="13"/>
  <c r="I514" i="13"/>
  <c r="I516" i="13"/>
  <c r="I186" i="13"/>
  <c r="I518" i="13"/>
  <c r="I188" i="13"/>
  <c r="I520" i="13"/>
  <c r="I190" i="13"/>
  <c r="I522" i="13"/>
  <c r="I192" i="13"/>
  <c r="I504" i="13"/>
  <c r="I174" i="13"/>
  <c r="I506" i="13"/>
  <c r="I176" i="13"/>
  <c r="I510" i="13"/>
  <c r="I180" i="13"/>
  <c r="I503" i="13"/>
  <c r="I173" i="13"/>
  <c r="I175" i="13"/>
  <c r="I505" i="13"/>
  <c r="I507" i="13"/>
  <c r="I177" i="13"/>
  <c r="I179" i="13"/>
  <c r="I509" i="13"/>
  <c r="I181" i="13"/>
  <c r="I511" i="13"/>
  <c r="I513" i="13"/>
  <c r="I183" i="13"/>
  <c r="I185" i="13"/>
  <c r="I515" i="13"/>
  <c r="I187" i="13"/>
  <c r="I517" i="13"/>
  <c r="I519" i="13"/>
  <c r="I189" i="13"/>
  <c r="I191" i="13"/>
  <c r="I521" i="13"/>
  <c r="I801" i="13"/>
  <c r="I471" i="13"/>
  <c r="I815" i="13"/>
  <c r="I485" i="13"/>
  <c r="I155" i="13"/>
  <c r="I146" i="13"/>
  <c r="I806" i="13"/>
  <c r="I476" i="13"/>
  <c r="I478" i="13"/>
  <c r="I148" i="13"/>
  <c r="I808" i="13"/>
  <c r="I150" i="13"/>
  <c r="I810" i="13"/>
  <c r="I480" i="13"/>
  <c r="I812" i="13"/>
  <c r="I152" i="13"/>
  <c r="I482" i="13"/>
  <c r="I156" i="13"/>
  <c r="I816" i="13"/>
  <c r="I486" i="13"/>
  <c r="I803" i="13"/>
  <c r="I473" i="13"/>
  <c r="I143" i="13"/>
  <c r="I483" i="13"/>
  <c r="I813" i="13"/>
  <c r="I153" i="13"/>
  <c r="I475" i="13"/>
  <c r="I145" i="13"/>
  <c r="I805" i="13"/>
  <c r="I800" i="13"/>
  <c r="I470" i="13"/>
  <c r="I142" i="13"/>
  <c r="I802" i="13"/>
  <c r="I472" i="13"/>
  <c r="I474" i="13"/>
  <c r="I804" i="13"/>
  <c r="I144" i="13"/>
  <c r="I817" i="13"/>
  <c r="I157" i="13"/>
  <c r="I487" i="13"/>
  <c r="I147" i="13"/>
  <c r="I477" i="13"/>
  <c r="I807" i="13"/>
  <c r="I479" i="13"/>
  <c r="I809" i="13"/>
  <c r="I149" i="13"/>
  <c r="I811" i="13"/>
  <c r="I481" i="13"/>
  <c r="I151" i="13"/>
  <c r="I814" i="13"/>
  <c r="I484" i="13"/>
  <c r="I154" i="13"/>
  <c r="I158" i="13"/>
  <c r="I818" i="13"/>
  <c r="I488" i="13"/>
  <c r="I819" i="13"/>
  <c r="I489" i="13"/>
  <c r="I159" i="13"/>
  <c r="I771" i="13"/>
  <c r="I441" i="13"/>
  <c r="I111" i="13"/>
  <c r="I773" i="13"/>
  <c r="I443" i="13"/>
  <c r="I113" i="13"/>
  <c r="I778" i="13"/>
  <c r="I448" i="13"/>
  <c r="I118" i="13"/>
  <c r="I122" i="13"/>
  <c r="I782" i="13"/>
  <c r="I452" i="13"/>
  <c r="I776" i="13"/>
  <c r="I116" i="13"/>
  <c r="I446" i="13"/>
  <c r="I108" i="13"/>
  <c r="I438" i="13"/>
  <c r="I768" i="13"/>
  <c r="I774" i="13"/>
  <c r="I444" i="13"/>
  <c r="I114" i="13"/>
  <c r="I119" i="13"/>
  <c r="I779" i="13"/>
  <c r="I449" i="13"/>
  <c r="I123" i="13"/>
  <c r="I783" i="13"/>
  <c r="I453" i="13"/>
  <c r="I786" i="13"/>
  <c r="I456" i="13"/>
  <c r="I126" i="13"/>
  <c r="I110" i="13"/>
  <c r="I770" i="13"/>
  <c r="I440" i="13"/>
  <c r="I442" i="13"/>
  <c r="I772" i="13"/>
  <c r="I112" i="13"/>
  <c r="I115" i="13"/>
  <c r="I775" i="13"/>
  <c r="I445" i="13"/>
  <c r="I120" i="13"/>
  <c r="I780" i="13"/>
  <c r="I450" i="13"/>
  <c r="I124" i="13"/>
  <c r="I784" i="13"/>
  <c r="I454" i="13"/>
  <c r="I107" i="13"/>
  <c r="I767" i="13"/>
  <c r="I437" i="13"/>
  <c r="I439" i="13"/>
  <c r="I109" i="13"/>
  <c r="I769" i="13"/>
  <c r="I447" i="13"/>
  <c r="I777" i="13"/>
  <c r="I117" i="13"/>
  <c r="I781" i="13"/>
  <c r="I121" i="13"/>
  <c r="I451" i="13"/>
  <c r="I785" i="13"/>
  <c r="I125" i="13"/>
  <c r="I455" i="13"/>
  <c r="I736" i="13"/>
  <c r="I76" i="13"/>
  <c r="I406" i="13"/>
  <c r="I74" i="13"/>
  <c r="I734" i="13"/>
  <c r="I404" i="13"/>
  <c r="I84" i="13"/>
  <c r="I744" i="13"/>
  <c r="I414" i="13"/>
  <c r="I48" i="13"/>
  <c r="I708" i="13"/>
  <c r="I378" i="13"/>
  <c r="D60" i="4"/>
  <c r="H60" i="4"/>
  <c r="K60" i="4"/>
  <c r="G60" i="4"/>
  <c r="E60" i="4"/>
  <c r="I60" i="4"/>
  <c r="F60" i="4"/>
  <c r="C60" i="4"/>
  <c r="I338" i="13"/>
  <c r="I668" i="13"/>
  <c r="K694" i="23"/>
  <c r="I638" i="13" l="1"/>
  <c r="I308" i="13"/>
  <c r="K729" i="23"/>
  <c r="AC1" i="11" l="1"/>
  <c r="K764" i="23"/>
  <c r="K799" i="23" l="1"/>
  <c r="K834" i="23" l="1"/>
  <c r="K869" i="23" l="1"/>
  <c r="K904" i="23" l="1"/>
  <c r="K939" i="23" l="1"/>
  <c r="K974" i="23" l="1"/>
  <c r="K1009" i="23" l="1"/>
  <c r="K1044" i="23" l="1"/>
  <c r="K1079" i="23" l="1"/>
  <c r="K1114" i="23" l="1"/>
  <c r="K1149" i="23" l="1"/>
  <c r="K1184" i="23" l="1"/>
  <c r="K1219" i="23" l="1"/>
  <c r="K1254" i="23" l="1"/>
  <c r="K1289" i="23" l="1"/>
  <c r="K1324" i="23" l="1"/>
  <c r="L1" i="23" s="1"/>
  <c r="H28" i="22" l="1"/>
  <c r="K28" i="22" l="1"/>
  <c r="H62" i="22"/>
  <c r="M62" i="22" s="1"/>
  <c r="K62" i="22" l="1"/>
  <c r="H96" i="22"/>
  <c r="M96" i="22" s="1"/>
  <c r="K96" i="22" l="1"/>
  <c r="H130" i="22"/>
  <c r="M130" i="22" s="1"/>
  <c r="K130" i="22" l="1"/>
  <c r="H164" i="22"/>
  <c r="M164" i="22" s="1"/>
  <c r="H198" i="22" l="1"/>
  <c r="M198" i="22" s="1"/>
  <c r="K164" i="22"/>
  <c r="K198" i="22" l="1"/>
  <c r="H232" i="22"/>
  <c r="M232" i="22" s="1"/>
  <c r="K232" i="22" l="1"/>
  <c r="H266" i="22"/>
  <c r="M266" i="22" s="1"/>
  <c r="K266" i="22" l="1"/>
  <c r="H300" i="22"/>
  <c r="M300" i="22" s="1"/>
  <c r="K300" i="22" l="1"/>
  <c r="H334" i="22"/>
  <c r="M334" i="22" s="1"/>
  <c r="H368" i="22" l="1"/>
  <c r="M368" i="22" s="1"/>
  <c r="K334" i="22"/>
  <c r="K368" i="22" l="1"/>
  <c r="H402" i="22"/>
  <c r="M402" i="22" s="1"/>
  <c r="K402" i="22" l="1"/>
  <c r="H436" i="22"/>
  <c r="M436" i="22" s="1"/>
  <c r="H470" i="22" l="1"/>
  <c r="M470" i="22" s="1"/>
  <c r="K436" i="22"/>
  <c r="H504" i="22" l="1"/>
  <c r="M504" i="22" s="1"/>
  <c r="K470" i="22"/>
  <c r="H538" i="22" l="1"/>
  <c r="M538" i="22" s="1"/>
  <c r="K504" i="22"/>
  <c r="K538" i="22" l="1"/>
  <c r="H572" i="22"/>
  <c r="M572" i="22" s="1"/>
  <c r="H606" i="22" l="1"/>
  <c r="M606" i="22" s="1"/>
  <c r="K572" i="22"/>
  <c r="H640" i="22" l="1"/>
  <c r="M640" i="22" s="1"/>
  <c r="K606" i="22"/>
  <c r="K640" i="22" l="1"/>
  <c r="H674" i="22"/>
  <c r="M674" i="22" l="1"/>
  <c r="H708" i="22"/>
  <c r="M708" i="22" s="1"/>
  <c r="K674" i="22"/>
  <c r="K708" i="22" l="1"/>
  <c r="H742" i="22"/>
  <c r="M742" i="22" s="1"/>
  <c r="H776" i="22" l="1"/>
  <c r="M776" i="22" s="1"/>
  <c r="K742" i="22"/>
  <c r="K776" i="22" l="1"/>
  <c r="H810" i="22"/>
  <c r="M810" i="22" s="1"/>
  <c r="H844" i="22" l="1"/>
  <c r="M844" i="22" s="1"/>
  <c r="K810" i="22"/>
  <c r="H878" i="22" l="1"/>
  <c r="M878" i="22" s="1"/>
  <c r="K844" i="22"/>
  <c r="K878" i="22" l="1"/>
  <c r="H912" i="22"/>
  <c r="M912" i="22" s="1"/>
  <c r="K912" i="22" l="1"/>
  <c r="H946" i="22"/>
  <c r="M946" i="22" s="1"/>
  <c r="K946" i="22" l="1"/>
  <c r="H980" i="22"/>
  <c r="M980" i="22" s="1"/>
  <c r="K980" i="22" l="1"/>
  <c r="H1014" i="22"/>
  <c r="M1014" i="22" s="1"/>
  <c r="H1048" i="22" l="1"/>
  <c r="M1048" i="22" s="1"/>
  <c r="K1014" i="22"/>
  <c r="H1082" i="22" l="1"/>
  <c r="M1082" i="22" s="1"/>
  <c r="K1048" i="22"/>
  <c r="H1116" i="22" l="1"/>
  <c r="M1116" i="22" s="1"/>
  <c r="K1082" i="22"/>
  <c r="H1150" i="22" l="1"/>
  <c r="K1116" i="22"/>
  <c r="K1150" i="22" l="1"/>
  <c r="H1184" i="22"/>
  <c r="M1184" i="22" s="1"/>
  <c r="K1184" i="22" l="1"/>
  <c r="H1218" i="22"/>
  <c r="M1218" i="22" s="1"/>
  <c r="K1218" i="22" l="1"/>
  <c r="H1252" i="22"/>
  <c r="M1252" i="22" s="1"/>
  <c r="K1252" i="22" l="1"/>
  <c r="H1286" i="22"/>
  <c r="M1286" i="22" s="1"/>
  <c r="H1320" i="22" l="1"/>
  <c r="M1320" i="22" s="1"/>
  <c r="K1286" i="22"/>
  <c r="G28" i="13"/>
  <c r="E62" i="13" s="1"/>
  <c r="H1354" i="22" l="1"/>
  <c r="M1354" i="22" s="1"/>
  <c r="K1320" i="22"/>
  <c r="E29" i="13"/>
  <c r="E623" i="13"/>
  <c r="E293" i="13"/>
  <c r="E326" i="13"/>
  <c r="E128" i="13"/>
  <c r="E95" i="13"/>
  <c r="E359" i="13"/>
  <c r="E821" i="13"/>
  <c r="E590" i="13"/>
  <c r="E227" i="13"/>
  <c r="E260" i="13"/>
  <c r="E788" i="13"/>
  <c r="E689" i="13"/>
  <c r="E458" i="13"/>
  <c r="E557" i="13"/>
  <c r="E194" i="13"/>
  <c r="E722" i="13"/>
  <c r="E755" i="13"/>
  <c r="E656" i="13"/>
  <c r="E425" i="13"/>
  <c r="E392" i="13"/>
  <c r="E161" i="13"/>
  <c r="E524" i="13"/>
  <c r="E491" i="13"/>
  <c r="I8" i="13"/>
  <c r="H1388" i="22" l="1"/>
  <c r="M1388" i="22" s="1"/>
  <c r="K1354" i="22"/>
  <c r="I28" i="13"/>
  <c r="I29" i="13" s="1"/>
  <c r="I62" i="13" s="1"/>
  <c r="I95" i="13" s="1"/>
  <c r="I128" i="13" s="1"/>
  <c r="I161" i="13" s="1"/>
  <c r="I194" i="13" s="1"/>
  <c r="I227" i="13" s="1"/>
  <c r="I260" i="13" s="1"/>
  <c r="I293" i="13" s="1"/>
  <c r="I326" i="13" s="1"/>
  <c r="I359" i="13" s="1"/>
  <c r="I392" i="13" s="1"/>
  <c r="I425" i="13" s="1"/>
  <c r="I458" i="13" s="1"/>
  <c r="I491" i="13" s="1"/>
  <c r="I524" i="13" s="1"/>
  <c r="I557" i="13" s="1"/>
  <c r="I590" i="13" s="1"/>
  <c r="I623" i="13" s="1"/>
  <c r="I656" i="13" s="1"/>
  <c r="I689" i="13" s="1"/>
  <c r="I722" i="13" s="1"/>
  <c r="I755" i="13" s="1"/>
  <c r="I788" i="13" s="1"/>
  <c r="I821" i="13" s="1"/>
  <c r="F8" i="24" s="1"/>
  <c r="G7" i="24" s="1"/>
  <c r="H1422" i="22" l="1"/>
  <c r="M1422" i="22" s="1"/>
  <c r="K1388" i="22"/>
  <c r="I61" i="13"/>
  <c r="I94" i="13" s="1"/>
  <c r="I127" i="13" s="1"/>
  <c r="I160" i="13" s="1"/>
  <c r="I193" i="13" s="1"/>
  <c r="I226" i="13" s="1"/>
  <c r="I259" i="13" s="1"/>
  <c r="I292" i="13" s="1"/>
  <c r="I325" i="13" s="1"/>
  <c r="I358" i="13" s="1"/>
  <c r="I391" i="13" s="1"/>
  <c r="I424" i="13" s="1"/>
  <c r="I457" i="13" s="1"/>
  <c r="I490" i="13" s="1"/>
  <c r="I523" i="13" s="1"/>
  <c r="I556" i="13" s="1"/>
  <c r="I589" i="13" s="1"/>
  <c r="I622" i="13" s="1"/>
  <c r="I655" i="13" s="1"/>
  <c r="I688" i="13" s="1"/>
  <c r="I721" i="13" s="1"/>
  <c r="I754" i="13" s="1"/>
  <c r="I787" i="13" s="1"/>
  <c r="I820" i="13" s="1"/>
  <c r="H1456" i="22" l="1"/>
  <c r="M1456" i="22" s="1"/>
  <c r="K1422" i="22"/>
  <c r="H1490" i="22" l="1"/>
  <c r="M1490" i="22" s="1"/>
  <c r="K1456" i="22"/>
  <c r="K1490" i="22" l="1"/>
  <c r="H1524" i="22"/>
  <c r="M1524" i="22" s="1"/>
  <c r="H1558" i="22" l="1"/>
  <c r="M1558" i="22" s="1"/>
  <c r="K1524" i="22"/>
  <c r="K1558" i="22" l="1"/>
  <c r="H1592" i="22"/>
  <c r="M1592" i="22" s="1"/>
  <c r="H1626" i="22" l="1"/>
  <c r="M1626" i="22" s="1"/>
  <c r="K1592" i="22"/>
  <c r="H1660" i="22" l="1"/>
  <c r="M1660" i="22" s="1"/>
  <c r="K1626" i="22"/>
  <c r="H1694" i="22" l="1"/>
  <c r="G14" i="24" s="1"/>
  <c r="G18" i="24" s="1"/>
  <c r="K1660" i="22"/>
  <c r="M1694" i="22" l="1"/>
  <c r="N1" i="22" s="1"/>
  <c r="K1694" i="22"/>
  <c r="L1" i="22" s="1"/>
</calcChain>
</file>

<file path=xl/sharedStrings.xml><?xml version="1.0" encoding="utf-8"?>
<sst xmlns="http://schemas.openxmlformats.org/spreadsheetml/2006/main" count="3667" uniqueCount="270">
  <si>
    <t>Proje Başvuru Tarihi</t>
  </si>
  <si>
    <t>Brüt Asgari Ücret</t>
  </si>
  <si>
    <t>PERSONEL BİLGİLERİ</t>
  </si>
  <si>
    <t>Sıra No</t>
  </si>
  <si>
    <t>Adı Soyadı</t>
  </si>
  <si>
    <t>TC Kimlik No</t>
  </si>
  <si>
    <t>Emekli mi?</t>
  </si>
  <si>
    <t>Asgari Ücret</t>
  </si>
  <si>
    <t>TÜBİTAK</t>
  </si>
  <si>
    <t>:</t>
  </si>
  <si>
    <t>KURULUŞ ADI</t>
  </si>
  <si>
    <t>ADRES</t>
  </si>
  <si>
    <t>TELEFON</t>
  </si>
  <si>
    <t>E-POSTA</t>
  </si>
  <si>
    <t>İÇİNDEKİLER</t>
  </si>
  <si>
    <t>2.Personel Giderleri Formu (G011)</t>
  </si>
  <si>
    <t>2.1 Personel Aylık Maliyet Formu (G011-A)</t>
  </si>
  <si>
    <t>2.2 Personel Ortalama Aylık Maliyet Formu (G011-B)</t>
  </si>
  <si>
    <t>3.Seyahat Giderleri Formu (G012)</t>
  </si>
  <si>
    <t>4.Alet/Teçhizat/Yazılım/Yayın Giderleri Formu (G013)</t>
  </si>
  <si>
    <t>PERSONEL AYLIK MALİYET FORMU</t>
  </si>
  <si>
    <t>Prim Gün Sayısı</t>
  </si>
  <si>
    <t>İkramiye</t>
  </si>
  <si>
    <t>İşsizlik Sigortası İşveren Payı</t>
  </si>
  <si>
    <t>TOPLAM MALİYET</t>
  </si>
  <si>
    <t>SGK 
İşveren Payı</t>
  </si>
  <si>
    <t>SGK İşvren Payı Tavan</t>
  </si>
  <si>
    <t>İşsizlik Sigortası İşveren Payı Tavan</t>
  </si>
  <si>
    <t>G011-A</t>
  </si>
  <si>
    <t>SGK TAVAN</t>
  </si>
  <si>
    <t>Tarih</t>
  </si>
  <si>
    <t>Kuruluş Yetkilisi</t>
  </si>
  <si>
    <t>Kaşe-İmza</t>
  </si>
  <si>
    <t>TOPLAM</t>
  </si>
  <si>
    <t>SGK İşveren Payı</t>
  </si>
  <si>
    <t>FİRMA BEYANI</t>
  </si>
  <si>
    <t>MİN</t>
  </si>
  <si>
    <t>PERSONEL ORTALAMA AYLIK MALİYET FORMU</t>
  </si>
  <si>
    <t>Dönemde Çalışılan Toplam Prim Gün Sayısı</t>
  </si>
  <si>
    <t>Dönem Toplam Maliyeti</t>
  </si>
  <si>
    <t>Çalışılan Toplam Ay</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</si>
  <si>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</si>
  <si>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</si>
  <si>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</si>
  <si>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</si>
  <si>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</si>
  <si>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</si>
  <si>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</si>
  <si>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</si>
  <si>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</si>
  <si>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</si>
  <si>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</si>
  <si>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</si>
  <si>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</si>
  <si>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</si>
  <si>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</si>
  <si>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</si>
  <si>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</si>
  <si>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</si>
  <si>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</si>
  <si>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Personelin G011-B Formunda Hesaplanan Ortalama Aylık Maliyeti (TL)
[d]</t>
  </si>
  <si>
    <t>Lisans Mezuniyet Tarihi ile Proje Başvuru Tarihi Arasında Geçen Ay Sayısı(*)</t>
  </si>
  <si>
    <t>G011-C</t>
  </si>
  <si>
    <t>PERSONEL GİDERLERİ FORMU</t>
  </si>
  <si>
    <t>İş Paketi No/Adı</t>
  </si>
  <si>
    <t>Adam/Ay Oranı</t>
  </si>
  <si>
    <t>Çalışılan Ay</t>
  </si>
  <si>
    <t>Adam-Ay Değeri</t>
  </si>
  <si>
    <t>Ortalama Aylık Maliyet</t>
  </si>
  <si>
    <t>Toplam 
Maliyet</t>
  </si>
  <si>
    <t xml:space="preserve">Dönemdeki tüm iş paketlerinde gerçekleşen adam-ay değeri toplamı </t>
  </si>
  <si>
    <t>PERSONEL LİSTESİ</t>
  </si>
  <si>
    <t>G011</t>
  </si>
  <si>
    <t>Adam Ay Üst</t>
  </si>
  <si>
    <t>Kullanılan</t>
  </si>
  <si>
    <t>Çalışılan Aylar</t>
  </si>
  <si>
    <t>SEYAHAT GİDERLERİ FORMU</t>
  </si>
  <si>
    <t>G012</t>
  </si>
  <si>
    <t>M12 Formundaki Sıra No</t>
  </si>
  <si>
    <t>Belge Tarihi</t>
  </si>
  <si>
    <t>Belge Numarası</t>
  </si>
  <si>
    <t>Ödenen Tutar</t>
  </si>
  <si>
    <t>KDV HARİÇ</t>
  </si>
  <si>
    <t xml:space="preserve">Gidilen Yer </t>
  </si>
  <si>
    <t>Seyahatin Proje İle İlgisi</t>
  </si>
  <si>
    <t>KDV DAHİL</t>
  </si>
  <si>
    <t>ALET / TEÇHİZAT /  YAZILIM / YAYIN GİDERLERİ FORMU</t>
  </si>
  <si>
    <t>G013</t>
  </si>
  <si>
    <t>M13 Formundaki Sıra No</t>
  </si>
  <si>
    <t>Alet/Teçhizat/Yazılım/Yayın Adı</t>
  </si>
  <si>
    <t>Adet</t>
  </si>
  <si>
    <t>Yaptırılan İş**</t>
  </si>
  <si>
    <t>Yaptırılan İşin Açıklaması ve Firma Dışında Yaptırılma Nedenleri</t>
  </si>
  <si>
    <t>Kuruluş Adı (Üniversite ise, Bölüm, Akademisyen Unvan ve Adı)</t>
  </si>
  <si>
    <t>HİZMET ALIMLARI GİDER FORMU</t>
  </si>
  <si>
    <t>M015 Formundaki Sıra No</t>
  </si>
  <si>
    <t xml:space="preserve">Kuruluş Türü* </t>
  </si>
  <si>
    <t>G015-A (YURTİÇİ)</t>
  </si>
  <si>
    <t>G015-B (YURTDIŞI)</t>
  </si>
  <si>
    <t>M16 Formundaki Sıra No</t>
  </si>
  <si>
    <t>Malzeme Adı ve Açıklama</t>
  </si>
  <si>
    <t>Miktar/Birim</t>
  </si>
  <si>
    <t>MALZEME GİDERLERİ FORMU</t>
  </si>
  <si>
    <t>Stoktan kullanılan malzeme</t>
  </si>
  <si>
    <t>STOKTAN KULLANILAN MALZEME GİDERLERİ FORMU</t>
  </si>
  <si>
    <t>Birim</t>
  </si>
  <si>
    <t>Miktar</t>
  </si>
  <si>
    <t>Stok Çıkış Tarihi</t>
  </si>
  <si>
    <t>G020</t>
  </si>
  <si>
    <t>GİDER KALEMLERİ</t>
  </si>
  <si>
    <t>Dönem Gideri (TL)</t>
  </si>
  <si>
    <t>Personel Giderleri (G011)</t>
  </si>
  <si>
    <t>Seyahat Giderleri (G012)</t>
  </si>
  <si>
    <t>Alet/Teçhizat/Yazılım/Yayın Giderleri (G013)</t>
  </si>
  <si>
    <t>Yurtiçi</t>
  </si>
  <si>
    <t>Yurtdışı</t>
  </si>
  <si>
    <t>Hizmet Alım Giderleri (G015)</t>
  </si>
  <si>
    <t>Malzeme Giderleri (G016)</t>
  </si>
  <si>
    <t>5510 Sayılı Kanun ve Diğer Kanunlar Kapsamında Yararlanılan Tutar</t>
  </si>
  <si>
    <t>Önceki Dönem/Dönemlere Ait Personel Gideri*</t>
  </si>
  <si>
    <t>* Bu dönem ile birlikte önceki dönem/dönemlere ait personel gideri beyanı olması halinde doldurulmalıdır.</t>
  </si>
  <si>
    <t>Asıl
Brüt Ücret</t>
  </si>
  <si>
    <t>Dönem Ortalama Aylık Maliyet (TL)</t>
  </si>
  <si>
    <t>Projedeki Görevi / Unvanı</t>
  </si>
  <si>
    <t>GENEL TOPLAM</t>
  </si>
  <si>
    <t>G016</t>
  </si>
  <si>
    <t>G016-A</t>
  </si>
  <si>
    <t>SÜRÜM 01.00</t>
  </si>
  <si>
    <t>GİDER FORMLARI</t>
  </si>
  <si>
    <t>TEKNOLOJİ VE YENİLİK DESTEK PROGRAMLARI BAŞKANLIĞI</t>
  </si>
  <si>
    <t>Bu formda  beyan edilen bilgilerin defter kayıt ve belgeler ile ücret bordrosu bilgilerine uygun olduğunu kabul ve taahhüt  ederiz.</t>
  </si>
  <si>
    <t>T.C. Kimlik No/ Pasaport No</t>
  </si>
  <si>
    <t xml:space="preserve">Bu formda beyan edilen harcama ve giderlere ilişkin mali raporda tevsik edici belgelerin ve ödeme belgelerinin bulunduğunu ve bu belgelerin kuruluşumuzda saklandığını kabul ve taahhüt ederiz. </t>
  </si>
  <si>
    <t xml:space="preserve">Bu formda beyan edilen harcama ve giderlere ilişkin mali raporda tevsik edici belgelerin ve ödeme belgelerinin bulunduğunu ve bu belgelerin kuruluşumuzda saklandığını kabul ve taahhüt ederiz.  </t>
  </si>
  <si>
    <t>Yukarıda verilen bilgilerin doğru olduğunu, bu formda beyan edilen harcama ve giderlere ilişkin mali raporda tevsik edici belgelerin bulunduğunu ve bu belgelerin kuruluşumuzda saklandığını, formda belirtilen stok değerleme yöntemi kullanılarak birim fiyatlarının belirlendiğini ve toplam tutarın muhasebe kayıtlarına uygunluğunu taahhüt ederiz.</t>
  </si>
  <si>
    <t>2.3 İlgili Dönemde Eğitim Durumuna Göre Uygulanacak Personel Ortalama  Aylık Maliyet Formu (G011-C)</t>
  </si>
  <si>
    <t>Projedeki Görevi/Unvanı</t>
  </si>
  <si>
    <t>Stok Değerleme Yöntemi</t>
  </si>
  <si>
    <t>Birim Fiyatı
(KDV Hariç)</t>
  </si>
  <si>
    <t>TAAHHÜTNAME</t>
  </si>
  <si>
    <t>Rapor Yılı</t>
  </si>
  <si>
    <t>Rapor Dönemi</t>
  </si>
  <si>
    <t>Rapor Yıl/Dönem</t>
  </si>
  <si>
    <t>YENİLİK DESTEK PROGRAMI UYGULAMA ESASLARI YÖNERGESİ</t>
  </si>
  <si>
    <t>YARARLANILAN TEŞVİKLER</t>
  </si>
  <si>
    <t>Bu formda  beyan edilen bilgilerin defter kayıt ve belgeler ile ücret bordrosuna uygun olduğunu; ikramiye, huzur hakkı, prim, sosyal yardım, vb. TÜBİTAK tarafından desteklenmeyen giderlerin beyan edilmediğini kabul ve taahhüt  ederiz.</t>
  </si>
  <si>
    <t>5746 Sayılı Kanun Kapsamında Yararlanılan SGK İşveren Payı Desteği</t>
  </si>
  <si>
    <t>Kuruluş Ortağı Olan Kamu Kurumu/ Üniversite Personeli</t>
  </si>
  <si>
    <t>*KOBİ, Büyük firma, Üniversite, Konferans/Fuar (Birini Seçiniz)
**Eğitim, Konferans/Fuar, İşçilik, Ara Mamül Üretimi, Kalıp Tasarım ve Üretimi, (Birini Seçiniz)</t>
  </si>
  <si>
    <t>Gider Formları İmza Tarihi</t>
  </si>
  <si>
    <t>Gider Formlarını İmzalayacak Kuruluş Yetkilisi/Yetkililerinin Adı Soyadı</t>
  </si>
  <si>
    <t>KAŞE/İMZA</t>
  </si>
  <si>
    <t>Murat bozlağan, kenan bozlağan, özlem</t>
  </si>
  <si>
    <t>Proje ve Personel Bilgileri'!$B$17:$B$216</t>
  </si>
  <si>
    <t>5746/4691 Sayılı Kanun Kapsamında Yararlanılan Gelir Vergisi Stopaj Teşviki</t>
  </si>
  <si>
    <t>Diğer Kanunlar Kapsamında Yararlanılan Teşvikler/
Destekler</t>
  </si>
  <si>
    <t>BURSİYER GİDERLERİ FORMU</t>
  </si>
  <si>
    <t>G017</t>
  </si>
  <si>
    <t>Bursiyerin Niteliği</t>
  </si>
  <si>
    <t>Kabul Edilen Aylık Burs</t>
  </si>
  <si>
    <t>Projede Göreve Başlama Tarihi</t>
  </si>
  <si>
    <t>Projeden Ayrılma Tarihi</t>
  </si>
  <si>
    <t>Ödenen Tutarlar</t>
  </si>
  <si>
    <t>PROJE TEŞVİK İKRAMİYESİ FORMU</t>
  </si>
  <si>
    <t>G018</t>
  </si>
  <si>
    <t>Projedeki Görevi</t>
  </si>
  <si>
    <t>Kabul Edilen Aylık PTİ</t>
  </si>
  <si>
    <t>1.AY</t>
  </si>
  <si>
    <t>2.AY</t>
  </si>
  <si>
    <t>3.AY</t>
  </si>
  <si>
    <t>4.AY</t>
  </si>
  <si>
    <t>5.AY</t>
  </si>
  <si>
    <t>6.AY</t>
  </si>
  <si>
    <t>Bursiyer Giderleri (G017)</t>
  </si>
  <si>
    <t>Proje Teşvik İkramiyesi (G018)</t>
  </si>
  <si>
    <t>Ekonomik Kod</t>
  </si>
  <si>
    <t>Ulaşım, Gündelik ve Konaklama</t>
  </si>
  <si>
    <t>Çeşidi *</t>
  </si>
  <si>
    <t>Gün sayısı</t>
  </si>
  <si>
    <t>* Gündelik, Konaklama, Ulaşım (Uçak), Ulaşım (Tren) ve Ulaşım (Otobüs) olarak ayrı ayrı belirtilecektir.</t>
  </si>
  <si>
    <t>BOYALI ALANLARI DOLDURUNUZ.</t>
  </si>
  <si>
    <t>03.3.1.01 Yurtiçi Geçici Görev Yollukları</t>
  </si>
  <si>
    <t>03.3.3.01 Yurtdışı Geçici Görev Yollukları</t>
  </si>
  <si>
    <t>03.3.6.01 Yurtdışından Gelecek Kişilerin Seyahat Giderleri</t>
  </si>
  <si>
    <t>06.1.2.01 Büro Makinaları Alımları</t>
  </si>
  <si>
    <t>06.1.2.02 Bilgisayar Alımları</t>
  </si>
  <si>
    <t>06.1.2.04 Laboratuvar Cihazı, Tıbbi Cihaz ve Laboratuvar Gereçleri Alımları</t>
  </si>
  <si>
    <t>06.1.2.05 İşyeri Makine Teçhizat Alımları</t>
  </si>
  <si>
    <t>06.1.2.90 Diğer Makine Teçhizat Alımları</t>
  </si>
  <si>
    <t>06.1.3.05 Zirai Gereç Alımları</t>
  </si>
  <si>
    <t>06.1.5.01 Sabit İş Makinesi Alımları</t>
  </si>
  <si>
    <t>06.1.5.30 Hareketli İş Makinası Alımları</t>
  </si>
  <si>
    <t>06.1.6.01 Basılı Yayın Alımları ve Yapımları</t>
  </si>
  <si>
    <t>06.1.6.03 Elektronik Ortamda Yayın Alımları ve Yapımları</t>
  </si>
  <si>
    <t>06.1.6.90 Diğer Yayın Alımları ve Yapımları</t>
  </si>
  <si>
    <t>06.3.1.01 Bilgisayar Yazılımı Alımları</t>
  </si>
  <si>
    <t>06.3.2.01 Harita Alımları</t>
  </si>
  <si>
    <t>06.3.2.02 Plan Proje Alımları</t>
  </si>
  <si>
    <t>03.2.1.01 Kırtasiye ve Büro Malzemeleri Alımları</t>
  </si>
  <si>
    <t>03.2.1.05 Baskı ve Cilt Giderleri</t>
  </si>
  <si>
    <t>03.2.2.02 Temizlik Malzemesi Alımları</t>
  </si>
  <si>
    <t>03.2.3.02 Akaryakıt ve Yağ Alımları</t>
  </si>
  <si>
    <t>03.2.4.01 Yiyecek ve İçecek Alımları</t>
  </si>
  <si>
    <t>03.2.4.03 Yem Alımları</t>
  </si>
  <si>
    <t>03.2.5.01 Giyecek Alımları</t>
  </si>
  <si>
    <t>03.2.6.01 Laboratuvar Malzemesi, Kimyevi ve Temrinlik Malzeme ile Tıbbi Malzeme ve İlaç Alımları</t>
  </si>
  <si>
    <t>03.2.6.03 Zirai Malzeme ve İlaç Alımları</t>
  </si>
  <si>
    <t>03.2.6.04 Canlı Hayvan Alım, Bakım ve Diğer Giderleri</t>
  </si>
  <si>
    <t>03.2.7.04 Güvenlik ve Savunmaya Yönelik Araştırma-Geliştirme Giderleri</t>
  </si>
  <si>
    <t>03.2.9.01 Bahçe Malzemesi Alımları ile Yapım ve Bakım Giderleri</t>
  </si>
  <si>
    <t>03.2.9.90 Diğer Tüketim Mal ve Malzemesi Alımları</t>
  </si>
  <si>
    <t>PROJE BİLGİLERİ</t>
  </si>
  <si>
    <t>Proje No</t>
  </si>
  <si>
    <t>Proje Adı</t>
  </si>
  <si>
    <t>Proje Başlangıç Tarihi</t>
  </si>
  <si>
    <t>Proje Bitiş Tarihi</t>
  </si>
  <si>
    <t xml:space="preserve">Proje No </t>
  </si>
  <si>
    <t xml:space="preserve">Proje Adı                                                                                                               </t>
  </si>
  <si>
    <t>PROJE NUMARASI</t>
  </si>
  <si>
    <t>PROJE DESTEK BAŞLAMA TARİHİ</t>
  </si>
  <si>
    <t>PROJE DESTEK BİTİŞ TARİHİ</t>
  </si>
  <si>
    <t>5.Hizmet Alımları Gider Formu (G015)</t>
  </si>
  <si>
    <t>6.Malzeme Giderleri Formu (G016)</t>
  </si>
  <si>
    <t>7.Stoktan Kullanılan Malzeme Giderleri Formu (G016-A)</t>
  </si>
  <si>
    <t>8.Bursiyer Giderleri Formu (G017)</t>
  </si>
  <si>
    <t>9.Proje Teşvik İkramiyesi Formu (G018)</t>
  </si>
  <si>
    <t>10.Proje Dönemsel Toplam Giderler Tablosu (G020)</t>
  </si>
  <si>
    <t>PROJE DÖNEMSEL TOPLAM GİDERLER TABLOSU</t>
  </si>
  <si>
    <t>Kuruluş Türü</t>
  </si>
  <si>
    <t>03.5.1.02 AR-GE ve Etüt Proje Bilirkişi Ekspertiz Giderleri</t>
  </si>
  <si>
    <t>03.5.1.03 Bilgisayar Hizmeti Alımları (Yazılım ve Donanım Hariç)</t>
  </si>
  <si>
    <t>03.5.1.06 Enformasyon ve Raporlama Giderleri</t>
  </si>
  <si>
    <t>03.5.1.90 Diğer Müşavir Firma ve Kişilere Ödemeler</t>
  </si>
  <si>
    <t>03.5.2.01 Posta ve Telgraf Giderleri</t>
  </si>
  <si>
    <t>03.5.2.03 Bilgiye Abonelik Giderleri</t>
  </si>
  <si>
    <t>03.5.5.01 Dayanıklı Mal ve Malzeme Kiralaması Giderleri</t>
  </si>
  <si>
    <t>03.5.5.02 Taşıt ve/veya İş Makinesi Kiralaması Giderleri</t>
  </si>
  <si>
    <t>03.5.5.04 Canlı Hayvan Kiralaması Giderleri</t>
  </si>
  <si>
    <t>03.5.5.07 Arsa ve Arazi Kiralaması Giderleri</t>
  </si>
  <si>
    <t>03.5.5.08 Yüzer Taşıt Kiralaması Giderleri</t>
  </si>
  <si>
    <t>03.5.5.09 Hava Taşıtı Kiralaması Giderleri</t>
  </si>
  <si>
    <t>03.5.5.10 Bilgisayar ve Bilgisayar Sistemleri ve Yazılımları Kiralaması Giderleri</t>
  </si>
  <si>
    <t>03.5.5.90 Diğer Kiralama Giderleri</t>
  </si>
  <si>
    <t>03.5.9.90 Diğer Hizmet Alımları</t>
  </si>
  <si>
    <t>03.6.2.01 Tanıtma, Ağırlama, Tören, Fuar, Organizasyon Giderleri</t>
  </si>
  <si>
    <t>Projenin ulusal veya uluslararası proje ortaklarından alınan danışmanlık ve hizmet alımı giderleri (yurtiçi üniversite veya araştırma kurumları hariç) beyan edilmemiştir.</t>
  </si>
  <si>
    <t>1.Taahhütname ve Proje Ortakları Listesi</t>
  </si>
  <si>
    <t>2022/1</t>
  </si>
  <si>
    <t>2022/2</t>
  </si>
  <si>
    <t>2023/1</t>
  </si>
  <si>
    <t>2023/2</t>
  </si>
  <si>
    <t>Önlisans Öğrencisi</t>
  </si>
  <si>
    <t>Lisans Öğrencisi</t>
  </si>
  <si>
    <t>Çalışmayan Yüksek Lisans Öğrencisi</t>
  </si>
  <si>
    <t>Çalışmayan Doktora Öğrencisi</t>
  </si>
  <si>
    <t>Çalışan Yüksek Lisans Öğrencisi</t>
  </si>
  <si>
    <t>Çalışan Doktora Öğrencisi</t>
  </si>
  <si>
    <t>Doktora Sonrası Araştırmacı</t>
  </si>
  <si>
    <t>1711 - Yapay Zekâ Ekosistem Çağrısı</t>
  </si>
  <si>
    <t xml:space="preserve">Proje kapsamında yapılan harcama ve giderlere ilişkin kuruluşumuz tarafından dönemsel olarak Yenilik Destek Programı Uygulama Esasları Yönergesi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5018 sayılı Kamu Mali Yönetimi ve Kontrol Kanunu ve ilgili diğer kanunlarda belirtilen belgelerin (fatura ve fatura yerine geçen vesikalar, ücret bordroları, ödeme belgeleri, beyanname, bildirge vb.) ile proje çalışanları ile ilgili diğer yükümlülükler kapsamındaki (yabancılar için çalışma izni,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Yenilik Destek Programı Uygulama Esasları Yönergesi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Yenilik Destek Programı Uygulama Esasları Yönergesi ve Mali Rapor Hazırlama Kılavuzu’na uygun bir şekilde yürütülmektedir. 
Proje kapsamında yapılan faaliyetlerle ilgili harcama ve giderler Yenilik Destek Programı Uygulama Esasları Yönergesi ve Mali Rapor Hazırlama Kılavuzu’na uygun olarak TÜBİTAK’a beyan edilmiştir.
Proje ortaklarından alınan danışmanlık ve hizmet alımı giderleri beyan edilmemiştir.
Proje çalışanları ile ilgili vergi ve SGK beyan ve ödeme yükümlülükleri yerine getirilmiştir.
Gider Formları ile TÜBİTAK’a beyan edilen giderlerin ödemeleri Yenilik Destek Programı Uygulama Esasları Yönergesi ve Mali Rapor Hazırlama Kılavuzu’na uygun olarak yapılmıştır.
Gider formu düzenleme tarihine kadar ödemesi yapılmayan giderler TÜBİTAK’a beyan edilmemiştir.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Proje personelinin ve bursiyerlerin çalışma bilgileri Yenilik Destek Programı Uygulama Esasları Yönergesine uygun olarak beyan edilmiştir.
Gider Formları ile TÜBİTAK’a beyan ettiğimiz giderler Yenilik Destek Programı Uygulama Esasları Yönergesi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tarafımızdan basılı olarak gönderdiğimiz MM raporunda kapsam dışı bırakılan giderlerin kapsam dışı gerekçesini kabul ettiğimizi, bu giderlerle ilgili TÜBİTAK’a itiraz etmeyeceğimizi kabul ve taahhüt ederiz. 
</t>
  </si>
  <si>
    <t xml:space="preserve">Proje kapsamında yapılan harcama ve giderlere ilişkin kuruluşumuz tarafından dönemsel olarak Yenilik Destek Programı Uygulama Esasları Yönergesi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Yenilik Destek Programı Uygulama Esasları Yönergesi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Yenilik Destek Programı Uygulama Esasları Yönergesi ve Mali Rapor Hazırlama Kılavuzu’na uygun bir şekilde yürütülmektedir. 
Proje kapsamında yapılan faaliyetlerle ilgili harcama ve giderler Yenilik Destek Programı Uygulama Esasları Yönergesi ve Mali Rapor Hazırlama Kılavuzu’na uygun olarak TÜBİTAK’a beyan edilmiştir.
Proje ortaklarından alınan danışmanlık ve hizmet alımı giderleri beyan edilmemiştir.
Proje çalışanları ile ilgili vergi ve SGK beyan ve ödeme yükümlülükleri yerine getirilmiştir.
Gider Formları ile TÜBİTAK’a beyan edilen giderlerin ödemeleri Yenilik Destek Programı Uygulama Esasları Yönergesi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Proje personelinin ve bursiyerlerin çalışma bilgileri Yenilik Destek Programı Uygulama Esasları Yönergesine uygun olarak beyan edilmiştir.
Gider Formları ile TÜBİTAK’a beyan ettiğimiz giderler Yenilik Destek Programı Uygulama Esasları Yönergesi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tarafımızdan basılı olarak gönderdiğimiz MM raporunda kapsam dışı bırakılan giderlerin kapsam dışı gerekçesini kabul ettiğimizi, bu giderlerle ilgili TÜBİTAK’a itiraz etmeyeceğimizi kabul ve taahhüt ederiz.
</t>
  </si>
  <si>
    <t>Personel Ortalama Aylık Maliyeti Üst Limiti 
[c = axb]</t>
  </si>
  <si>
    <t>Kurum Türü</t>
  </si>
  <si>
    <r>
      <t>Kurumunuz;</t>
    </r>
    <r>
      <rPr>
        <b/>
        <sz val="20"/>
        <color rgb="FFFF0000"/>
        <rFont val="Calibri"/>
        <family val="2"/>
        <charset val="162"/>
        <scheme val="minor"/>
      </rPr>
      <t xml:space="preserve"> Kamu Araştırma Merkezi, Kamu Araştırma Laboratuvarı veya Kamu Araştırma Enstitüsü</t>
    </r>
    <r>
      <rPr>
        <b/>
        <sz val="20"/>
        <color theme="1"/>
        <rFont val="Calibri"/>
        <family val="2"/>
        <charset val="162"/>
        <scheme val="minor"/>
      </rPr>
      <t xml:space="preserve"> ise bu Taahhütname kurumunuz tarafından mevzuata uygun olarak imzalanarak TÜBİTAK'a gönderilecektir.</t>
    </r>
  </si>
  <si>
    <r>
      <t xml:space="preserve">Kurumunuz,  </t>
    </r>
    <r>
      <rPr>
        <b/>
        <sz val="20"/>
        <color rgb="FFFF0000"/>
        <rFont val="Calibri"/>
        <family val="2"/>
        <charset val="162"/>
        <scheme val="minor"/>
      </rPr>
      <t>Araştırma Merkezi, Araştırma Laboratuvarı veya Araştırma Enstitüsü</t>
    </r>
    <r>
      <rPr>
        <b/>
        <sz val="20"/>
        <color theme="1"/>
        <rFont val="Calibri"/>
        <family val="2"/>
        <charset val="162"/>
        <scheme val="minor"/>
      </rPr>
      <t xml:space="preserve"> ise bu Taahhütname kurumunuz tarafından mevzuata uygun olarak imzalanarak TÜBİTAK'a gönderilecektir.</t>
    </r>
  </si>
  <si>
    <t>2024/1</t>
  </si>
  <si>
    <t>2024/2</t>
  </si>
  <si>
    <t>Kurum Hissesi</t>
  </si>
  <si>
    <t>2025/1</t>
  </si>
  <si>
    <t>2025/2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</si>
</sst>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0.00_ ;\-#,##0.00\ "/>
  </numFmts>
  <fonts count="48" x14ac:knownFonts="1">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8"/>
      <color rgb="FFFF0000"/>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b/>
      <sz val="10"/>
      <color theme="1"/>
      <name val="Calibri"/>
      <family val="2"/>
      <charset val="162"/>
      <scheme val="minor"/>
    </font>
    <font>
      <sz val="14"/>
      <color theme="1"/>
      <name val="Calibri"/>
      <family val="2"/>
      <charset val="162"/>
      <scheme val="minor"/>
    </font>
    <font>
      <sz val="8"/>
      <name val="Calibri"/>
      <family val="2"/>
      <charset val="162"/>
      <scheme val="minor"/>
    </font>
    <font>
      <b/>
      <sz val="20"/>
      <color theme="1"/>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sz val="12"/>
      <name val="Calibri"/>
      <family val="2"/>
      <charset val="162"/>
      <scheme val="minor"/>
    </font>
    <font>
      <b/>
      <sz val="12"/>
      <name val="Calibri"/>
      <family val="2"/>
      <charset val="162"/>
      <scheme val="minor"/>
    </font>
    <font>
      <b/>
      <sz val="12"/>
      <color theme="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b/>
      <sz val="7.5"/>
      <color rgb="FFFF0000"/>
      <name val="Calibri"/>
      <family val="2"/>
      <charset val="162"/>
      <scheme val="minor"/>
    </font>
    <font>
      <sz val="7.5"/>
      <color theme="1"/>
      <name val="Calibri"/>
      <family val="2"/>
      <charset val="162"/>
      <scheme val="minor"/>
    </font>
    <font>
      <b/>
      <sz val="12"/>
      <color rgb="FF000000"/>
      <name val="Calibri"/>
      <family val="2"/>
      <charset val="162"/>
      <scheme val="minor"/>
    </font>
    <font>
      <b/>
      <sz val="11.5"/>
      <color rgb="FF000000"/>
      <name val="Calibri"/>
      <family val="2"/>
      <charset val="162"/>
      <scheme val="minor"/>
    </font>
    <font>
      <b/>
      <sz val="14"/>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b/>
      <sz val="16"/>
      <color rgb="FF000000"/>
      <name val="Calibri"/>
      <family val="2"/>
      <charset val="162"/>
      <scheme val="minor"/>
    </font>
    <font>
      <b/>
      <sz val="22"/>
      <color rgb="FF000000"/>
      <name val="Calibri"/>
      <family val="2"/>
      <charset val="162"/>
      <scheme val="minor"/>
    </font>
    <font>
      <sz val="11"/>
      <color rgb="FF000000"/>
      <name val="Calibri"/>
      <family val="2"/>
      <charset val="162"/>
      <scheme val="minor"/>
    </font>
    <font>
      <sz val="20"/>
      <color theme="1"/>
      <name val="Calibri"/>
      <family val="2"/>
      <charset val="162"/>
      <scheme val="minor"/>
    </font>
    <font>
      <b/>
      <sz val="13"/>
      <color theme="1"/>
      <name val="Calibri"/>
      <family val="2"/>
      <charset val="162"/>
      <scheme val="minor"/>
    </font>
    <font>
      <sz val="13"/>
      <color theme="1"/>
      <name val="Calibri"/>
      <family val="2"/>
      <charset val="162"/>
      <scheme val="minor"/>
    </font>
    <font>
      <sz val="11"/>
      <color theme="0"/>
      <name val="Calibri"/>
      <family val="2"/>
      <charset val="162"/>
      <scheme val="minor"/>
    </font>
    <font>
      <b/>
      <sz val="15"/>
      <color theme="1"/>
      <name val="Calibri"/>
      <family val="2"/>
      <charset val="162"/>
      <scheme val="minor"/>
    </font>
    <font>
      <sz val="15"/>
      <color theme="1"/>
      <name val="Calibri"/>
      <family val="2"/>
      <charset val="162"/>
      <scheme val="minor"/>
    </font>
    <font>
      <sz val="16"/>
      <color theme="1"/>
      <name val="Calibri"/>
      <family val="2"/>
      <charset val="162"/>
      <scheme val="minor"/>
    </font>
    <font>
      <sz val="10"/>
      <color rgb="FF000000"/>
      <name val="Calibri"/>
      <family val="2"/>
      <charset val="162"/>
      <scheme val="minor"/>
    </font>
    <font>
      <b/>
      <sz val="20"/>
      <color rgb="FFFF0000"/>
      <name val="Calibri"/>
      <family val="2"/>
      <charset val="162"/>
      <scheme val="minor"/>
    </font>
    <font>
      <b/>
      <sz val="15"/>
      <color rgb="FFFF0000"/>
      <name val="Calibri"/>
      <family val="2"/>
      <charset val="162"/>
      <scheme val="minor"/>
    </font>
    <font>
      <sz val="12"/>
      <color indexed="8"/>
      <name val="Calibri"/>
      <family val="2"/>
      <charset val="16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s>
  <cellStyleXfs count="3">
    <xf numFmtId="0" fontId="0" fillId="0" borderId="0"/>
    <xf numFmtId="0" fontId="4" fillId="0" borderId="0"/>
    <xf numFmtId="43" fontId="5" fillId="0" borderId="0" applyFont="0" applyFill="0" applyBorder="0" applyAlignment="0" applyProtection="0"/>
  </cellStyleXfs>
  <cellXfs count="683">
    <xf numFmtId="0" fontId="0" fillId="0" borderId="0" xfId="0"/>
    <xf numFmtId="0" fontId="1" fillId="0" borderId="0" xfId="0" applyFont="1" applyAlignment="1">
      <alignment horizontal="center" vertical="center" wrapText="1"/>
    </xf>
    <xf numFmtId="0" fontId="9" fillId="0" borderId="0" xfId="0" applyFont="1" applyProtection="1">
      <protection locked="0"/>
    </xf>
    <xf numFmtId="0" fontId="9" fillId="0" borderId="0" xfId="0" applyFont="1" applyAlignment="1" applyProtection="1">
      <alignment horizontal="center" vertical="center" wrapText="1"/>
      <protection locked="0"/>
    </xf>
    <xf numFmtId="43" fontId="8" fillId="0" borderId="0" xfId="2" applyFont="1" applyAlignment="1" applyProtection="1">
      <alignment horizontal="left" vertical="top" wrapText="1"/>
      <protection locked="0"/>
    </xf>
    <xf numFmtId="0" fontId="7" fillId="0" borderId="1" xfId="0" applyFont="1" applyBorder="1" applyProtection="1">
      <protection locked="0"/>
    </xf>
    <xf numFmtId="0" fontId="7" fillId="0" borderId="1" xfId="0" applyFont="1" applyBorder="1" applyAlignment="1" applyProtection="1">
      <alignment horizontal="left" wrapText="1"/>
      <protection locked="0"/>
    </xf>
    <xf numFmtId="0" fontId="7" fillId="0" borderId="0" xfId="0" applyFont="1" applyProtection="1">
      <protection locked="0"/>
    </xf>
    <xf numFmtId="4" fontId="12" fillId="0" borderId="15" xfId="0" applyNumberFormat="1" applyFont="1" applyBorder="1" applyAlignment="1" applyProtection="1">
      <alignment horizontal="center"/>
      <protection locked="0"/>
    </xf>
    <xf numFmtId="0" fontId="1" fillId="0" borderId="18" xfId="0" applyFont="1" applyBorder="1" applyAlignment="1" applyProtection="1">
      <alignment horizontal="left" wrapText="1"/>
      <protection locked="0"/>
    </xf>
    <xf numFmtId="43" fontId="0" fillId="0" borderId="0" xfId="2" applyFont="1"/>
    <xf numFmtId="0" fontId="16" fillId="0" borderId="0" xfId="0" applyFont="1"/>
    <xf numFmtId="0" fontId="17" fillId="0" borderId="33" xfId="0" applyFont="1" applyBorder="1" applyAlignment="1" applyProtection="1">
      <alignment wrapText="1"/>
      <protection locked="0"/>
    </xf>
    <xf numFmtId="164" fontId="17" fillId="0" borderId="33" xfId="0" applyNumberFormat="1" applyFont="1" applyBorder="1" applyAlignment="1" applyProtection="1">
      <alignment horizontal="center"/>
      <protection locked="0"/>
    </xf>
    <xf numFmtId="0" fontId="17" fillId="0" borderId="1" xfId="0" applyFont="1" applyBorder="1" applyAlignment="1" applyProtection="1">
      <alignment wrapText="1"/>
      <protection locked="0"/>
    </xf>
    <xf numFmtId="0" fontId="17" fillId="0" borderId="1" xfId="0" applyFont="1" applyBorder="1" applyAlignment="1" applyProtection="1">
      <alignment horizontal="center"/>
      <protection locked="0"/>
    </xf>
    <xf numFmtId="0" fontId="17" fillId="0" borderId="17" xfId="0" applyFont="1" applyBorder="1" applyAlignment="1" applyProtection="1">
      <alignment wrapText="1"/>
      <protection locked="0"/>
    </xf>
    <xf numFmtId="0" fontId="17" fillId="0" borderId="17" xfId="0" applyFont="1" applyBorder="1" applyAlignment="1" applyProtection="1">
      <alignment horizontal="center"/>
      <protection locked="0"/>
    </xf>
    <xf numFmtId="164" fontId="17" fillId="0" borderId="31" xfId="0" applyNumberFormat="1" applyFont="1" applyBorder="1" applyAlignment="1" applyProtection="1">
      <alignment horizontal="center"/>
      <protection locked="0"/>
    </xf>
    <xf numFmtId="0" fontId="17" fillId="0" borderId="0" xfId="0" applyFont="1"/>
    <xf numFmtId="1" fontId="17" fillId="0" borderId="0" xfId="0" applyNumberFormat="1" applyFont="1"/>
    <xf numFmtId="0" fontId="17" fillId="0" borderId="0" xfId="0" applyFont="1" applyAlignment="1">
      <alignment horizontal="center"/>
    </xf>
    <xf numFmtId="0" fontId="17" fillId="0" borderId="16" xfId="0" applyFont="1" applyBorder="1" applyAlignment="1" applyProtection="1">
      <alignment wrapText="1"/>
      <protection locked="0"/>
    </xf>
    <xf numFmtId="164" fontId="17" fillId="0" borderId="16" xfId="0" applyNumberFormat="1" applyFont="1" applyBorder="1" applyAlignment="1" applyProtection="1">
      <alignment horizontal="center"/>
      <protection locked="0"/>
    </xf>
    <xf numFmtId="49" fontId="17" fillId="0" borderId="16" xfId="0" applyNumberFormat="1" applyFont="1" applyBorder="1" applyAlignment="1" applyProtection="1">
      <alignment horizontal="left" wrapText="1"/>
      <protection locked="0"/>
    </xf>
    <xf numFmtId="49" fontId="17" fillId="0" borderId="33" xfId="0" applyNumberFormat="1" applyFont="1" applyBorder="1" applyAlignment="1" applyProtection="1">
      <alignment horizontal="left" wrapText="1"/>
      <protection locked="0"/>
    </xf>
    <xf numFmtId="0" fontId="17" fillId="0" borderId="31" xfId="0" applyFont="1" applyBorder="1" applyAlignment="1" applyProtection="1">
      <alignment wrapText="1"/>
      <protection locked="0"/>
    </xf>
    <xf numFmtId="49" fontId="17" fillId="0" borderId="31" xfId="0" applyNumberFormat="1" applyFont="1" applyBorder="1" applyAlignment="1" applyProtection="1">
      <alignment horizontal="left" wrapText="1"/>
      <protection locked="0"/>
    </xf>
    <xf numFmtId="0" fontId="20" fillId="0" borderId="0" xfId="0" applyFont="1"/>
    <xf numFmtId="164" fontId="17" fillId="0" borderId="16" xfId="0" applyNumberFormat="1" applyFont="1" applyBorder="1" applyAlignment="1" applyProtection="1">
      <alignment horizontal="left"/>
      <protection locked="0"/>
    </xf>
    <xf numFmtId="164" fontId="17" fillId="0" borderId="33" xfId="0" applyNumberFormat="1" applyFont="1" applyBorder="1" applyAlignment="1" applyProtection="1">
      <alignment horizontal="left"/>
      <protection locked="0"/>
    </xf>
    <xf numFmtId="164" fontId="17" fillId="0" borderId="31" xfId="0" applyNumberFormat="1" applyFont="1" applyBorder="1" applyAlignment="1" applyProtection="1">
      <alignment horizontal="left"/>
      <protection locked="0"/>
    </xf>
    <xf numFmtId="0" fontId="18" fillId="0" borderId="0" xfId="0" applyFont="1"/>
    <xf numFmtId="4" fontId="17" fillId="0" borderId="16" xfId="0" applyNumberFormat="1" applyFont="1" applyBorder="1" applyAlignment="1" applyProtection="1">
      <alignment horizontal="center"/>
      <protection locked="0"/>
    </xf>
    <xf numFmtId="0" fontId="18" fillId="0" borderId="0" xfId="0" applyFont="1" applyProtection="1">
      <protection locked="0"/>
    </xf>
    <xf numFmtId="0" fontId="18" fillId="0" borderId="0" xfId="0" applyFont="1" applyAlignment="1" applyProtection="1">
      <alignment horizontal="center"/>
      <protection locked="0"/>
    </xf>
    <xf numFmtId="0" fontId="17" fillId="0" borderId="16" xfId="0" applyFont="1" applyBorder="1" applyAlignment="1" applyProtection="1">
      <alignment horizontal="center"/>
      <protection locked="0"/>
    </xf>
    <xf numFmtId="164" fontId="17" fillId="0" borderId="1" xfId="0" applyNumberFormat="1" applyFont="1" applyBorder="1" applyAlignment="1" applyProtection="1">
      <alignment horizontal="center"/>
      <protection locked="0"/>
    </xf>
    <xf numFmtId="4" fontId="17" fillId="0" borderId="1" xfId="0" applyNumberFormat="1" applyFont="1" applyBorder="1" applyAlignment="1" applyProtection="1">
      <alignment horizontal="center"/>
      <protection locked="0"/>
    </xf>
    <xf numFmtId="164" fontId="17" fillId="0" borderId="17" xfId="0" applyNumberFormat="1" applyFont="1" applyBorder="1" applyAlignment="1" applyProtection="1">
      <alignment horizontal="center"/>
      <protection locked="0"/>
    </xf>
    <xf numFmtId="4" fontId="17" fillId="0" borderId="17" xfId="0" applyNumberFormat="1" applyFont="1" applyBorder="1" applyAlignment="1" applyProtection="1">
      <alignment horizontal="center"/>
      <protection locked="0"/>
    </xf>
    <xf numFmtId="0" fontId="17" fillId="0" borderId="0" xfId="0" applyFont="1" applyProtection="1">
      <protection locked="0"/>
    </xf>
    <xf numFmtId="0" fontId="17" fillId="0" borderId="0" xfId="0" applyFont="1" applyAlignment="1" applyProtection="1">
      <alignment horizontal="center"/>
      <protection locked="0"/>
    </xf>
    <xf numFmtId="164" fontId="17" fillId="0" borderId="9" xfId="0" applyNumberFormat="1" applyFont="1" applyBorder="1" applyAlignment="1" applyProtection="1">
      <alignment horizontal="center"/>
      <protection locked="0"/>
    </xf>
    <xf numFmtId="164" fontId="17" fillId="0" borderId="13" xfId="0" applyNumberFormat="1" applyFont="1" applyBorder="1" applyAlignment="1" applyProtection="1">
      <alignment horizontal="center"/>
      <protection locked="0"/>
    </xf>
    <xf numFmtId="164" fontId="17" fillId="0" borderId="15" xfId="0" applyNumberFormat="1" applyFont="1" applyBorder="1" applyAlignment="1" applyProtection="1">
      <alignment horizontal="center"/>
      <protection locked="0"/>
    </xf>
    <xf numFmtId="0" fontId="23" fillId="0" borderId="0" xfId="0" applyFont="1" applyProtection="1">
      <protection locked="0"/>
    </xf>
    <xf numFmtId="0" fontId="24" fillId="0" borderId="23" xfId="0" applyFont="1" applyBorder="1" applyProtection="1">
      <protection locked="0"/>
    </xf>
    <xf numFmtId="0" fontId="23" fillId="0" borderId="16" xfId="0" applyFont="1" applyBorder="1" applyAlignment="1" applyProtection="1">
      <alignment horizontal="center"/>
      <protection locked="0"/>
    </xf>
    <xf numFmtId="165" fontId="23" fillId="0" borderId="16" xfId="2" applyNumberFormat="1" applyFont="1" applyBorder="1" applyProtection="1">
      <protection locked="0"/>
    </xf>
    <xf numFmtId="165" fontId="23" fillId="0" borderId="33" xfId="2" applyNumberFormat="1" applyFont="1" applyBorder="1" applyProtection="1">
      <protection locked="0"/>
    </xf>
    <xf numFmtId="0" fontId="23" fillId="0" borderId="1" xfId="0" applyFont="1" applyBorder="1" applyAlignment="1" applyProtection="1">
      <alignment horizontal="center"/>
      <protection locked="0"/>
    </xf>
    <xf numFmtId="165" fontId="23" fillId="0" borderId="1" xfId="2" applyNumberFormat="1" applyFont="1" applyBorder="1" applyProtection="1">
      <protection locked="0"/>
    </xf>
    <xf numFmtId="0" fontId="23" fillId="0" borderId="17" xfId="0" applyFont="1" applyBorder="1" applyAlignment="1" applyProtection="1">
      <alignment horizontal="center"/>
      <protection locked="0"/>
    </xf>
    <xf numFmtId="165" fontId="23" fillId="0" borderId="17" xfId="2" applyNumberFormat="1" applyFont="1" applyBorder="1" applyProtection="1">
      <protection locked="0"/>
    </xf>
    <xf numFmtId="0" fontId="23" fillId="0" borderId="32" xfId="0" applyFont="1" applyBorder="1" applyProtection="1">
      <protection locked="0"/>
    </xf>
    <xf numFmtId="0" fontId="23" fillId="0" borderId="0" xfId="0" applyFont="1" applyAlignment="1" applyProtection="1">
      <alignment horizontal="center"/>
      <protection locked="0"/>
    </xf>
    <xf numFmtId="43" fontId="17" fillId="0" borderId="0" xfId="2" applyFont="1"/>
    <xf numFmtId="0" fontId="9" fillId="0" borderId="0" xfId="0" applyFont="1" applyAlignment="1" applyProtection="1">
      <alignment horizontal="center"/>
      <protection locked="0"/>
    </xf>
    <xf numFmtId="0" fontId="0" fillId="0" borderId="0" xfId="0" applyProtection="1">
      <protection locked="0"/>
    </xf>
    <xf numFmtId="0" fontId="23" fillId="0" borderId="0" xfId="0" applyFont="1"/>
    <xf numFmtId="0" fontId="26" fillId="0" borderId="0" xfId="0" applyFont="1" applyProtection="1">
      <protection locked="0"/>
    </xf>
    <xf numFmtId="0" fontId="26" fillId="0" borderId="0" xfId="0" applyFont="1" applyAlignment="1" applyProtection="1">
      <alignment horizontal="center"/>
      <protection locked="0"/>
    </xf>
    <xf numFmtId="0" fontId="27" fillId="0" borderId="0" xfId="0" applyFont="1" applyProtection="1">
      <protection locked="0"/>
    </xf>
    <xf numFmtId="0" fontId="27" fillId="0" borderId="0" xfId="0" applyFont="1"/>
    <xf numFmtId="0" fontId="19" fillId="0" borderId="0" xfId="0" applyFont="1" applyProtection="1">
      <protection locked="0"/>
    </xf>
    <xf numFmtId="0" fontId="19" fillId="0" borderId="0" xfId="0" applyFont="1" applyAlignment="1" applyProtection="1">
      <alignment horizontal="center"/>
      <protection locked="0"/>
    </xf>
    <xf numFmtId="0" fontId="1" fillId="0" borderId="0" xfId="0" applyFont="1" applyAlignment="1" applyProtection="1">
      <alignment horizontal="center"/>
      <protection locked="0"/>
    </xf>
    <xf numFmtId="43" fontId="1" fillId="0" borderId="0" xfId="2" applyFont="1" applyAlignment="1" applyProtection="1">
      <alignment horizontal="center"/>
      <protection locked="0"/>
    </xf>
    <xf numFmtId="2" fontId="1" fillId="0" borderId="0" xfId="0" applyNumberFormat="1" applyFont="1" applyAlignment="1" applyProtection="1">
      <alignment horizontal="center"/>
      <protection locked="0"/>
    </xf>
    <xf numFmtId="0" fontId="1" fillId="0" borderId="0" xfId="0" applyFont="1" applyProtection="1">
      <protection locked="0"/>
    </xf>
    <xf numFmtId="0" fontId="29" fillId="0" borderId="0" xfId="0" applyFont="1" applyProtection="1">
      <protection locked="0"/>
    </xf>
    <xf numFmtId="0" fontId="10" fillId="0" borderId="0" xfId="0" applyFont="1" applyProtection="1">
      <protection locked="0"/>
    </xf>
    <xf numFmtId="0" fontId="22" fillId="0" borderId="0" xfId="0" applyFont="1" applyProtection="1">
      <protection locked="0"/>
    </xf>
    <xf numFmtId="0" fontId="0" fillId="0" borderId="33" xfId="0" applyBorder="1" applyProtection="1">
      <protection locked="0"/>
    </xf>
    <xf numFmtId="4" fontId="0" fillId="0" borderId="33" xfId="0" applyNumberFormat="1" applyBorder="1" applyAlignment="1" applyProtection="1">
      <alignment horizontal="center"/>
      <protection locked="0"/>
    </xf>
    <xf numFmtId="2" fontId="0" fillId="0" borderId="33" xfId="0" applyNumberFormat="1" applyBorder="1" applyAlignment="1" applyProtection="1">
      <alignment horizontal="center"/>
      <protection locked="0"/>
    </xf>
    <xf numFmtId="0" fontId="0" fillId="0" borderId="1" xfId="0" applyBorder="1" applyProtection="1">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0" fontId="0" fillId="0" borderId="25" xfId="0" applyBorder="1" applyProtection="1">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0" fillId="0" borderId="16" xfId="0" applyBorder="1" applyAlignment="1" applyProtection="1">
      <alignment horizontal="center"/>
      <protection locked="0"/>
    </xf>
    <xf numFmtId="164" fontId="0" fillId="0" borderId="16"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0" fontId="11"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center" wrapText="1"/>
      <protection locked="0"/>
    </xf>
    <xf numFmtId="0" fontId="32" fillId="0" borderId="0" xfId="0" applyFont="1" applyAlignment="1" applyProtection="1">
      <alignment vertical="center"/>
      <protection locked="0"/>
    </xf>
    <xf numFmtId="0" fontId="33" fillId="0" borderId="0" xfId="0" applyFont="1" applyAlignment="1" applyProtection="1">
      <alignment horizontal="left" vertical="center"/>
      <protection locked="0"/>
    </xf>
    <xf numFmtId="0" fontId="33" fillId="0" borderId="0" xfId="0" applyFont="1" applyAlignment="1" applyProtection="1">
      <alignment horizontal="left"/>
      <protection locked="0"/>
    </xf>
    <xf numFmtId="0" fontId="33" fillId="0" borderId="0" xfId="0" applyFont="1" applyAlignment="1" applyProtection="1">
      <alignment vertical="center" wrapText="1"/>
      <protection locked="0"/>
    </xf>
    <xf numFmtId="0" fontId="28" fillId="0" borderId="0" xfId="0" applyFont="1" applyAlignment="1" applyProtection="1">
      <alignment horizontal="justify" vertical="center"/>
      <protection locked="0"/>
    </xf>
    <xf numFmtId="0" fontId="32" fillId="0" borderId="0" xfId="0" applyFont="1" applyAlignment="1" applyProtection="1">
      <alignment horizontal="left" wrapText="1"/>
      <protection locked="0"/>
    </xf>
    <xf numFmtId="0" fontId="28" fillId="0" borderId="0" xfId="0" applyFont="1" applyAlignment="1" applyProtection="1">
      <alignment horizontal="right" vertical="center"/>
      <protection locked="0"/>
    </xf>
    <xf numFmtId="0" fontId="30" fillId="0" borderId="0" xfId="0" applyFont="1" applyAlignment="1" applyProtection="1">
      <alignment horizontal="right" vertical="center"/>
      <protection locked="0"/>
    </xf>
    <xf numFmtId="0" fontId="33" fillId="0" borderId="0" xfId="0" applyFont="1" applyAlignment="1" applyProtection="1">
      <alignment vertical="center"/>
      <protection locked="0"/>
    </xf>
    <xf numFmtId="4" fontId="12" fillId="0" borderId="13" xfId="0" applyNumberFormat="1" applyFont="1" applyBorder="1" applyAlignment="1" applyProtection="1">
      <alignment horizontal="center"/>
      <protection hidden="1"/>
    </xf>
    <xf numFmtId="4" fontId="1" fillId="0" borderId="15" xfId="0" applyNumberFormat="1" applyFont="1" applyBorder="1" applyAlignment="1" applyProtection="1">
      <alignment horizontal="center"/>
      <protection hidden="1"/>
    </xf>
    <xf numFmtId="0" fontId="19" fillId="0" borderId="0" xfId="0" applyFont="1" applyProtection="1">
      <protection hidden="1"/>
    </xf>
    <xf numFmtId="0" fontId="9" fillId="0" borderId="0" xfId="0" applyFont="1" applyProtection="1">
      <protection hidden="1"/>
    </xf>
    <xf numFmtId="4" fontId="10" fillId="0" borderId="36" xfId="0" applyNumberFormat="1" applyFont="1" applyBorder="1" applyAlignment="1" applyProtection="1">
      <alignment horizontal="center"/>
      <protection hidden="1"/>
    </xf>
    <xf numFmtId="0" fontId="18" fillId="0" borderId="0" xfId="0" applyFont="1" applyProtection="1">
      <protection hidden="1"/>
    </xf>
    <xf numFmtId="0" fontId="26" fillId="0" borderId="0" xfId="0" applyFont="1" applyAlignment="1" applyProtection="1">
      <alignment vertical="center" wrapText="1"/>
      <protection hidden="1"/>
    </xf>
    <xf numFmtId="4" fontId="19" fillId="0" borderId="0" xfId="2" applyNumberFormat="1" applyFont="1" applyProtection="1">
      <protection hidden="1"/>
    </xf>
    <xf numFmtId="1" fontId="17" fillId="0" borderId="0" xfId="0" applyNumberFormat="1" applyFont="1" applyProtection="1">
      <protection hidden="1"/>
    </xf>
    <xf numFmtId="0" fontId="25" fillId="0" borderId="0" xfId="0" applyFont="1" applyAlignment="1" applyProtection="1">
      <alignment vertical="center" wrapText="1"/>
      <protection hidden="1"/>
    </xf>
    <xf numFmtId="4" fontId="17" fillId="0" borderId="0" xfId="2" applyNumberFormat="1" applyFont="1" applyProtection="1">
      <protection hidden="1"/>
    </xf>
    <xf numFmtId="0" fontId="25" fillId="0" borderId="0" xfId="0" applyFont="1" applyProtection="1">
      <protection hidden="1"/>
    </xf>
    <xf numFmtId="0" fontId="17" fillId="0" borderId="0" xfId="0" applyFont="1" applyProtection="1">
      <protection hidden="1"/>
    </xf>
    <xf numFmtId="4" fontId="10" fillId="0" borderId="22" xfId="0" applyNumberFormat="1" applyFont="1" applyBorder="1" applyAlignment="1" applyProtection="1">
      <alignment horizontal="center"/>
      <protection hidden="1"/>
    </xf>
    <xf numFmtId="0" fontId="9" fillId="0" borderId="0" xfId="0" applyFont="1" applyAlignment="1" applyProtection="1">
      <alignment vertical="center" wrapText="1"/>
      <protection hidden="1"/>
    </xf>
    <xf numFmtId="4" fontId="10" fillId="0" borderId="18" xfId="0" applyNumberFormat="1" applyFont="1" applyBorder="1" applyAlignment="1" applyProtection="1">
      <alignment horizontal="center"/>
      <protection hidden="1"/>
    </xf>
    <xf numFmtId="43" fontId="17" fillId="0" borderId="0" xfId="2" applyFont="1" applyProtection="1">
      <protection hidden="1"/>
    </xf>
    <xf numFmtId="1" fontId="0" fillId="0" borderId="33" xfId="0" applyNumberFormat="1" applyBorder="1" applyAlignment="1" applyProtection="1">
      <alignment horizontal="center"/>
      <protection hidden="1"/>
    </xf>
    <xf numFmtId="0" fontId="0" fillId="0" borderId="33"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4" fontId="0" fillId="0" borderId="33" xfId="0" applyNumberFormat="1" applyBorder="1" applyAlignment="1" applyProtection="1">
      <alignment horizontal="right"/>
      <protection hidden="1"/>
    </xf>
    <xf numFmtId="4" fontId="0" fillId="0" borderId="1" xfId="0" applyNumberFormat="1" applyBorder="1" applyAlignment="1" applyProtection="1">
      <alignment horizontal="right"/>
      <protection hidden="1"/>
    </xf>
    <xf numFmtId="4" fontId="0" fillId="0" borderId="25" xfId="0" applyNumberFormat="1" applyBorder="1" applyAlignment="1" applyProtection="1">
      <alignment horizontal="right"/>
      <protection hidden="1"/>
    </xf>
    <xf numFmtId="4" fontId="0" fillId="0" borderId="33"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0" fillId="0" borderId="24"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3" xfId="0" applyNumberFormat="1" applyBorder="1" applyAlignment="1" applyProtection="1">
      <alignment horizontal="right"/>
      <protection hidden="1"/>
    </xf>
    <xf numFmtId="0" fontId="0" fillId="0" borderId="0" xfId="0" applyProtection="1">
      <protection hidden="1"/>
    </xf>
    <xf numFmtId="0" fontId="7" fillId="0" borderId="16" xfId="0" applyFont="1" applyBorder="1" applyAlignment="1" applyProtection="1">
      <alignment horizontal="left"/>
      <protection hidden="1"/>
    </xf>
    <xf numFmtId="1" fontId="7" fillId="0" borderId="16" xfId="0" applyNumberFormat="1" applyFont="1" applyBorder="1" applyAlignment="1" applyProtection="1">
      <alignment horizontal="center"/>
      <protection hidden="1"/>
    </xf>
    <xf numFmtId="0" fontId="7" fillId="0" borderId="1" xfId="0" applyFont="1" applyBorder="1" applyAlignment="1" applyProtection="1">
      <alignment horizontal="left"/>
      <protection hidden="1"/>
    </xf>
    <xf numFmtId="1" fontId="7" fillId="0" borderId="1" xfId="0" applyNumberFormat="1" applyFont="1" applyBorder="1" applyAlignment="1" applyProtection="1">
      <alignment horizontal="center"/>
      <protection hidden="1"/>
    </xf>
    <xf numFmtId="0" fontId="7" fillId="0" borderId="17" xfId="0" applyFont="1" applyBorder="1" applyAlignment="1" applyProtection="1">
      <alignment horizontal="left"/>
      <protection hidden="1"/>
    </xf>
    <xf numFmtId="1" fontId="7"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165" fontId="7" fillId="0" borderId="16" xfId="2" applyNumberFormat="1" applyFont="1" applyBorder="1" applyAlignment="1" applyProtection="1">
      <alignment horizontal="center"/>
      <protection hidden="1"/>
    </xf>
    <xf numFmtId="0" fontId="7" fillId="0" borderId="16" xfId="0" applyFont="1" applyBorder="1" applyAlignment="1" applyProtection="1">
      <alignment horizontal="center"/>
      <protection hidden="1"/>
    </xf>
    <xf numFmtId="165" fontId="7" fillId="0" borderId="9" xfId="2" applyNumberFormat="1" applyFont="1" applyBorder="1" applyAlignment="1" applyProtection="1">
      <alignment horizontal="center"/>
      <protection hidden="1"/>
    </xf>
    <xf numFmtId="165" fontId="7" fillId="0" borderId="1" xfId="2" applyNumberFormat="1" applyFont="1" applyBorder="1" applyAlignment="1" applyProtection="1">
      <alignment horizontal="center"/>
      <protection hidden="1"/>
    </xf>
    <xf numFmtId="0" fontId="7" fillId="0" borderId="1" xfId="0" applyFont="1" applyBorder="1" applyAlignment="1" applyProtection="1">
      <alignment horizontal="center"/>
      <protection hidden="1"/>
    </xf>
    <xf numFmtId="165" fontId="7"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165" fontId="7" fillId="0" borderId="17" xfId="2" applyNumberFormat="1" applyFont="1" applyBorder="1" applyAlignment="1" applyProtection="1">
      <alignment horizontal="center"/>
      <protection hidden="1"/>
    </xf>
    <xf numFmtId="0" fontId="7" fillId="0" borderId="17" xfId="0" applyFont="1" applyBorder="1" applyAlignment="1" applyProtection="1">
      <alignment horizontal="center"/>
      <protection hidden="1"/>
    </xf>
    <xf numFmtId="165" fontId="7" fillId="0" borderId="15" xfId="2" applyNumberFormat="1" applyFont="1" applyBorder="1" applyAlignment="1" applyProtection="1">
      <alignment horizontal="center"/>
      <protection hidden="1"/>
    </xf>
    <xf numFmtId="0" fontId="16" fillId="0" borderId="0" xfId="0" applyFont="1" applyProtection="1">
      <protection hidden="1"/>
    </xf>
    <xf numFmtId="0" fontId="7" fillId="0" borderId="33" xfId="0" applyFont="1" applyBorder="1" applyAlignment="1" applyProtection="1">
      <alignment horizontal="center"/>
      <protection hidden="1"/>
    </xf>
    <xf numFmtId="165" fontId="7" fillId="0" borderId="33" xfId="2" applyNumberFormat="1" applyFont="1" applyBorder="1" applyAlignment="1" applyProtection="1">
      <alignment horizontal="center"/>
      <protection hidden="1"/>
    </xf>
    <xf numFmtId="165" fontId="7" fillId="0" borderId="11" xfId="2" applyNumberFormat="1" applyFont="1" applyBorder="1" applyAlignment="1" applyProtection="1">
      <alignment horizontal="center"/>
      <protection hidden="1"/>
    </xf>
    <xf numFmtId="0" fontId="7" fillId="0" borderId="31" xfId="0" applyFont="1" applyBorder="1" applyAlignment="1" applyProtection="1">
      <alignment horizontal="center"/>
      <protection hidden="1"/>
    </xf>
    <xf numFmtId="165" fontId="7" fillId="0" borderId="31" xfId="2" applyNumberFormat="1" applyFont="1" applyBorder="1" applyAlignment="1" applyProtection="1">
      <alignment horizontal="center"/>
      <protection hidden="1"/>
    </xf>
    <xf numFmtId="165" fontId="7" fillId="0" borderId="29" xfId="2" applyNumberFormat="1" applyFont="1" applyBorder="1" applyAlignment="1" applyProtection="1">
      <alignment horizontal="center"/>
      <protection hidden="1"/>
    </xf>
    <xf numFmtId="165" fontId="23" fillId="0" borderId="9" xfId="2" applyNumberFormat="1" applyFont="1" applyBorder="1" applyProtection="1">
      <protection hidden="1"/>
    </xf>
    <xf numFmtId="43" fontId="8" fillId="0" borderId="0" xfId="2" applyFont="1" applyAlignment="1" applyProtection="1">
      <alignment horizontal="left" vertical="top" wrapText="1"/>
      <protection hidden="1"/>
    </xf>
    <xf numFmtId="0" fontId="0" fillId="0" borderId="1" xfId="0" applyBorder="1" applyAlignment="1" applyProtection="1">
      <alignment horizontal="center"/>
      <protection hidden="1"/>
    </xf>
    <xf numFmtId="165" fontId="7" fillId="0" borderId="1" xfId="2" applyNumberFormat="1" applyFont="1" applyBorder="1" applyProtection="1">
      <protection hidden="1"/>
    </xf>
    <xf numFmtId="165" fontId="23" fillId="0" borderId="13" xfId="2" applyNumberFormat="1" applyFont="1" applyBorder="1" applyProtection="1">
      <protection hidden="1"/>
    </xf>
    <xf numFmtId="0" fontId="23" fillId="0" borderId="1" xfId="0" applyFont="1" applyBorder="1" applyAlignment="1" applyProtection="1">
      <alignment horizontal="left"/>
      <protection hidden="1"/>
    </xf>
    <xf numFmtId="0" fontId="23" fillId="0" borderId="17" xfId="0" applyFont="1" applyBorder="1" applyAlignment="1" applyProtection="1">
      <alignment horizontal="left"/>
      <protection hidden="1"/>
    </xf>
    <xf numFmtId="165" fontId="23" fillId="0" borderId="15" xfId="2" applyNumberFormat="1" applyFont="1" applyBorder="1" applyProtection="1">
      <protection hidden="1"/>
    </xf>
    <xf numFmtId="0" fontId="24" fillId="0" borderId="31" xfId="0" applyFont="1" applyBorder="1" applyAlignment="1" applyProtection="1">
      <alignment horizontal="center"/>
      <protection hidden="1"/>
    </xf>
    <xf numFmtId="4" fontId="24" fillId="0" borderId="31" xfId="0" applyNumberFormat="1" applyFont="1" applyBorder="1" applyAlignment="1" applyProtection="1">
      <alignment horizontal="right"/>
      <protection hidden="1"/>
    </xf>
    <xf numFmtId="4" fontId="24" fillId="0" borderId="29" xfId="0" applyNumberFormat="1" applyFont="1" applyBorder="1" applyAlignment="1" applyProtection="1">
      <alignment horizontal="right"/>
      <protection hidden="1"/>
    </xf>
    <xf numFmtId="0" fontId="23" fillId="0" borderId="16" xfId="0" applyFont="1" applyBorder="1" applyAlignment="1" applyProtection="1">
      <alignment horizontal="left"/>
      <protection hidden="1"/>
    </xf>
    <xf numFmtId="0" fontId="0" fillId="0" borderId="18" xfId="0" applyBorder="1" applyAlignment="1" applyProtection="1">
      <alignment horizontal="center"/>
      <protection hidden="1"/>
    </xf>
    <xf numFmtId="0" fontId="32" fillId="0" borderId="0" xfId="0" applyFont="1" applyAlignment="1" applyProtection="1">
      <alignment horizontal="left"/>
      <protection hidden="1"/>
    </xf>
    <xf numFmtId="164" fontId="32" fillId="0" borderId="0" xfId="0" applyNumberFormat="1" applyFont="1" applyAlignment="1" applyProtection="1">
      <alignment horizontal="left"/>
      <protection hidden="1"/>
    </xf>
    <xf numFmtId="14" fontId="32" fillId="0" borderId="0" xfId="0" applyNumberFormat="1" applyFont="1" applyAlignment="1" applyProtection="1">
      <alignment horizontal="left"/>
      <protection hidden="1"/>
    </xf>
    <xf numFmtId="0" fontId="10" fillId="0" borderId="0" xfId="0" applyFont="1" applyAlignment="1" applyProtection="1">
      <alignment horizontal="center"/>
      <protection locked="0"/>
    </xf>
    <xf numFmtId="4" fontId="17" fillId="0" borderId="9" xfId="0" applyNumberFormat="1" applyFont="1" applyBorder="1" applyAlignment="1" applyProtection="1">
      <alignment horizontal="right"/>
      <protection locked="0"/>
    </xf>
    <xf numFmtId="4" fontId="17" fillId="0" borderId="11" xfId="0" applyNumberFormat="1" applyFont="1" applyBorder="1" applyAlignment="1" applyProtection="1">
      <alignment horizontal="right"/>
      <protection locked="0"/>
    </xf>
    <xf numFmtId="4" fontId="21" fillId="0" borderId="36" xfId="0" applyNumberFormat="1" applyFont="1" applyBorder="1" applyAlignment="1" applyProtection="1">
      <alignment horizontal="right"/>
      <protection hidden="1"/>
    </xf>
    <xf numFmtId="4" fontId="17" fillId="0" borderId="33" xfId="0" applyNumberFormat="1" applyFont="1" applyBorder="1" applyAlignment="1" applyProtection="1">
      <alignment horizontal="right"/>
      <protection locked="0"/>
    </xf>
    <xf numFmtId="4" fontId="17" fillId="0" borderId="13" xfId="0" applyNumberFormat="1" applyFont="1" applyBorder="1" applyAlignment="1" applyProtection="1">
      <alignment horizontal="right"/>
      <protection locked="0"/>
    </xf>
    <xf numFmtId="4" fontId="17" fillId="0" borderId="15" xfId="0" applyNumberFormat="1" applyFont="1" applyBorder="1" applyAlignment="1" applyProtection="1">
      <alignment horizontal="right"/>
      <protection locked="0"/>
    </xf>
    <xf numFmtId="4" fontId="10" fillId="0" borderId="36" xfId="0" applyNumberFormat="1" applyFont="1" applyBorder="1" applyAlignment="1" applyProtection="1">
      <alignment horizontal="right"/>
      <protection hidden="1"/>
    </xf>
    <xf numFmtId="164" fontId="17" fillId="0" borderId="0" xfId="0" applyNumberFormat="1" applyFont="1" applyAlignment="1">
      <alignment horizontal="center"/>
    </xf>
    <xf numFmtId="4" fontId="17" fillId="0" borderId="16" xfId="0" applyNumberFormat="1" applyFont="1" applyBorder="1" applyAlignment="1" applyProtection="1">
      <alignment horizontal="right"/>
      <protection locked="0"/>
    </xf>
    <xf numFmtId="4" fontId="17" fillId="0" borderId="1" xfId="0" applyNumberFormat="1" applyFont="1" applyBorder="1" applyAlignment="1" applyProtection="1">
      <alignment horizontal="right"/>
      <protection locked="0"/>
    </xf>
    <xf numFmtId="4" fontId="17" fillId="0" borderId="17" xfId="0" applyNumberFormat="1" applyFont="1" applyBorder="1" applyAlignment="1" applyProtection="1">
      <alignment horizontal="right"/>
      <protection locked="0"/>
    </xf>
    <xf numFmtId="4" fontId="10" fillId="0" borderId="4" xfId="0" applyNumberFormat="1" applyFont="1" applyBorder="1" applyAlignment="1" applyProtection="1">
      <alignment horizontal="right"/>
      <protection hidden="1"/>
    </xf>
    <xf numFmtId="4" fontId="17" fillId="0" borderId="16" xfId="0" applyNumberFormat="1" applyFont="1" applyBorder="1" applyAlignment="1" applyProtection="1">
      <alignment horizontal="right"/>
      <protection hidden="1"/>
    </xf>
    <xf numFmtId="0" fontId="0" fillId="0" borderId="17" xfId="0" applyBorder="1" applyProtection="1">
      <protection locked="0"/>
    </xf>
    <xf numFmtId="0" fontId="0" fillId="0" borderId="16" xfId="0" applyBorder="1" applyAlignment="1" applyProtection="1">
      <alignment wrapText="1"/>
      <protection locked="0"/>
    </xf>
    <xf numFmtId="0" fontId="0" fillId="0" borderId="1" xfId="0" applyBorder="1" applyAlignment="1" applyProtection="1">
      <alignment wrapText="1"/>
      <protection locked="0"/>
    </xf>
    <xf numFmtId="0" fontId="0" fillId="0" borderId="17" xfId="0" applyBorder="1" applyAlignment="1" applyProtection="1">
      <alignment wrapText="1"/>
      <protection locked="0"/>
    </xf>
    <xf numFmtId="0" fontId="37" fillId="0" borderId="0" xfId="0" applyFont="1" applyAlignment="1">
      <alignment horizontal="center"/>
    </xf>
    <xf numFmtId="0" fontId="34" fillId="0" borderId="0" xfId="0" applyFont="1" applyAlignment="1" applyProtection="1">
      <alignment horizontal="center"/>
      <protection locked="0"/>
    </xf>
    <xf numFmtId="0" fontId="32" fillId="0" borderId="0" xfId="0" applyFont="1" applyProtection="1">
      <protection locked="0"/>
    </xf>
    <xf numFmtId="49" fontId="32" fillId="0" borderId="0" xfId="0" applyNumberFormat="1" applyFont="1" applyProtection="1">
      <protection locked="0"/>
    </xf>
    <xf numFmtId="0" fontId="10" fillId="0" borderId="16" xfId="0" applyFont="1" applyBorder="1" applyAlignment="1" applyProtection="1">
      <alignment horizontal="center"/>
      <protection hidden="1"/>
    </xf>
    <xf numFmtId="4" fontId="17" fillId="0" borderId="1" xfId="0" applyNumberFormat="1" applyFont="1" applyBorder="1" applyAlignment="1" applyProtection="1">
      <alignment horizontal="right"/>
      <protection hidden="1"/>
    </xf>
    <xf numFmtId="4" fontId="17" fillId="0" borderId="17" xfId="0" applyNumberFormat="1" applyFont="1" applyBorder="1" applyAlignment="1" applyProtection="1">
      <alignment horizontal="right"/>
      <protection hidden="1"/>
    </xf>
    <xf numFmtId="0" fontId="17" fillId="0" borderId="0" xfId="0" applyFont="1" applyAlignment="1" applyProtection="1">
      <alignment horizontal="right"/>
      <protection locked="0"/>
    </xf>
    <xf numFmtId="0" fontId="17" fillId="4" borderId="18" xfId="0" applyFont="1" applyFill="1" applyBorder="1" applyProtection="1">
      <protection locked="0"/>
    </xf>
    <xf numFmtId="0" fontId="1" fillId="0" borderId="16"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1" fillId="0" borderId="0" xfId="0" applyFont="1" applyAlignment="1" applyProtection="1">
      <alignment wrapText="1"/>
      <protection hidden="1"/>
    </xf>
    <xf numFmtId="0" fontId="40" fillId="0" borderId="0" xfId="0" applyFont="1"/>
    <xf numFmtId="0" fontId="24" fillId="0" borderId="0" xfId="0" applyFont="1" applyAlignment="1" applyProtection="1">
      <alignment horizontal="center"/>
      <protection locked="0"/>
    </xf>
    <xf numFmtId="0" fontId="41" fillId="0" borderId="0" xfId="0" applyFont="1" applyProtection="1">
      <protection locked="0"/>
    </xf>
    <xf numFmtId="0" fontId="41" fillId="0" borderId="0" xfId="0" applyFont="1" applyAlignment="1" applyProtection="1">
      <alignment horizontal="center"/>
      <protection locked="0"/>
    </xf>
    <xf numFmtId="0" fontId="42" fillId="0" borderId="0" xfId="0" applyFont="1" applyProtection="1">
      <protection locked="0"/>
    </xf>
    <xf numFmtId="0" fontId="6" fillId="0" borderId="0" xfId="0" applyFont="1" applyProtection="1">
      <protection locked="0"/>
    </xf>
    <xf numFmtId="0" fontId="13" fillId="0" borderId="0" xfId="0" applyFont="1" applyProtection="1">
      <protection locked="0"/>
    </xf>
    <xf numFmtId="0" fontId="24" fillId="0" borderId="31" xfId="0" applyFont="1" applyBorder="1" applyAlignment="1" applyProtection="1">
      <alignment horizontal="right"/>
      <protection hidden="1"/>
    </xf>
    <xf numFmtId="0" fontId="7" fillId="0" borderId="16" xfId="0" applyFont="1" applyBorder="1" applyProtection="1">
      <protection locked="0"/>
    </xf>
    <xf numFmtId="1" fontId="7" fillId="0" borderId="16" xfId="0" applyNumberFormat="1" applyFont="1" applyBorder="1" applyAlignment="1" applyProtection="1">
      <alignment horizontal="center"/>
      <protection locked="0"/>
    </xf>
    <xf numFmtId="0" fontId="7" fillId="0" borderId="16" xfId="0" applyFont="1" applyBorder="1" applyAlignment="1" applyProtection="1">
      <alignment horizontal="left" wrapText="1"/>
      <protection locked="0"/>
    </xf>
    <xf numFmtId="0" fontId="7" fillId="0" borderId="17" xfId="0" applyFont="1" applyBorder="1" applyProtection="1">
      <protection locked="0"/>
    </xf>
    <xf numFmtId="0" fontId="7" fillId="0" borderId="17" xfId="0" applyFont="1" applyBorder="1" applyAlignment="1" applyProtection="1">
      <alignment horizontal="left" wrapText="1"/>
      <protection locked="0"/>
    </xf>
    <xf numFmtId="0" fontId="28" fillId="0" borderId="0" xfId="0" applyFont="1" applyProtection="1">
      <protection locked="0"/>
    </xf>
    <xf numFmtId="0" fontId="28" fillId="0" borderId="18" xfId="0" applyFont="1" applyBorder="1" applyAlignment="1" applyProtection="1">
      <alignment wrapText="1"/>
      <protection hidden="1"/>
    </xf>
    <xf numFmtId="49" fontId="32" fillId="0" borderId="46" xfId="0" applyNumberFormat="1" applyFont="1" applyBorder="1" applyAlignment="1" applyProtection="1">
      <alignment horizontal="left"/>
      <protection locked="0"/>
    </xf>
    <xf numFmtId="0" fontId="32" fillId="0" borderId="46" xfId="0" applyFont="1" applyBorder="1" applyAlignment="1" applyProtection="1">
      <alignment wrapText="1"/>
      <protection locked="0"/>
    </xf>
    <xf numFmtId="49" fontId="32" fillId="0" borderId="46" xfId="0" applyNumberFormat="1" applyFont="1" applyBorder="1" applyAlignment="1" applyProtection="1">
      <alignment horizontal="left" wrapText="1"/>
      <protection locked="0"/>
    </xf>
    <xf numFmtId="4" fontId="32" fillId="0" borderId="46" xfId="0" applyNumberFormat="1" applyFont="1" applyBorder="1" applyAlignment="1" applyProtection="1">
      <alignment wrapText="1"/>
      <protection locked="0"/>
    </xf>
    <xf numFmtId="164" fontId="32" fillId="0" borderId="46" xfId="0" applyNumberFormat="1" applyFont="1" applyBorder="1" applyAlignment="1" applyProtection="1">
      <alignment wrapText="1"/>
      <protection locked="0"/>
    </xf>
    <xf numFmtId="4" fontId="32" fillId="0" borderId="47" xfId="0" applyNumberFormat="1" applyFont="1" applyBorder="1" applyAlignment="1" applyProtection="1">
      <alignment wrapText="1"/>
      <protection hidden="1"/>
    </xf>
    <xf numFmtId="0" fontId="11" fillId="0" borderId="0" xfId="0" applyFont="1" applyProtection="1">
      <protection hidden="1"/>
    </xf>
    <xf numFmtId="49" fontId="32" fillId="0" borderId="49" xfId="0" applyNumberFormat="1" applyFont="1" applyBorder="1" applyAlignment="1" applyProtection="1">
      <alignment horizontal="left"/>
      <protection locked="0"/>
    </xf>
    <xf numFmtId="0" fontId="32" fillId="0" borderId="49" xfId="0" applyFont="1" applyBorder="1" applyAlignment="1" applyProtection="1">
      <alignment wrapText="1"/>
      <protection locked="0"/>
    </xf>
    <xf numFmtId="49" fontId="32" fillId="0" borderId="49" xfId="0" applyNumberFormat="1" applyFont="1" applyBorder="1" applyAlignment="1" applyProtection="1">
      <alignment horizontal="left" wrapText="1"/>
      <protection locked="0"/>
    </xf>
    <xf numFmtId="4" fontId="32" fillId="0" borderId="49" xfId="0" applyNumberFormat="1" applyFont="1" applyBorder="1" applyAlignment="1" applyProtection="1">
      <alignment wrapText="1"/>
      <protection locked="0"/>
    </xf>
    <xf numFmtId="164" fontId="32" fillId="0" borderId="49" xfId="0" applyNumberFormat="1" applyFont="1" applyBorder="1" applyAlignment="1" applyProtection="1">
      <alignment wrapText="1"/>
      <protection locked="0"/>
    </xf>
    <xf numFmtId="4" fontId="32" fillId="0" borderId="50" xfId="0" applyNumberFormat="1" applyFont="1" applyBorder="1" applyAlignment="1" applyProtection="1">
      <alignment wrapText="1"/>
      <protection hidden="1"/>
    </xf>
    <xf numFmtId="49" fontId="32" fillId="0" borderId="52" xfId="0" applyNumberFormat="1" applyFont="1" applyBorder="1" applyAlignment="1" applyProtection="1">
      <alignment horizontal="left"/>
      <protection locked="0"/>
    </xf>
    <xf numFmtId="0" fontId="32" fillId="0" borderId="52" xfId="0" applyFont="1" applyBorder="1" applyAlignment="1" applyProtection="1">
      <alignment wrapText="1"/>
      <protection locked="0"/>
    </xf>
    <xf numFmtId="49" fontId="32" fillId="0" borderId="52" xfId="0" applyNumberFormat="1" applyFont="1" applyBorder="1" applyAlignment="1" applyProtection="1">
      <alignment horizontal="left" wrapText="1"/>
      <protection locked="0"/>
    </xf>
    <xf numFmtId="4" fontId="32" fillId="0" borderId="52" xfId="0" applyNumberFormat="1" applyFont="1" applyBorder="1" applyAlignment="1" applyProtection="1">
      <alignment wrapText="1"/>
      <protection locked="0"/>
    </xf>
    <xf numFmtId="164" fontId="32" fillId="0" borderId="52" xfId="0" applyNumberFormat="1" applyFont="1" applyBorder="1" applyAlignment="1" applyProtection="1">
      <alignment wrapText="1"/>
      <protection locked="0"/>
    </xf>
    <xf numFmtId="4" fontId="32" fillId="0" borderId="53" xfId="0" applyNumberFormat="1" applyFont="1" applyBorder="1" applyAlignment="1" applyProtection="1">
      <alignment wrapText="1"/>
      <protection hidden="1"/>
    </xf>
    <xf numFmtId="4" fontId="32" fillId="0" borderId="18" xfId="0" applyNumberFormat="1" applyFont="1" applyBorder="1" applyAlignment="1" applyProtection="1">
      <alignment wrapText="1"/>
      <protection hidden="1"/>
    </xf>
    <xf numFmtId="0" fontId="32" fillId="0" borderId="0" xfId="0" applyFont="1" applyAlignment="1" applyProtection="1">
      <alignment wrapText="1"/>
      <protection locked="0"/>
    </xf>
    <xf numFmtId="0" fontId="31" fillId="0" borderId="0" xfId="0" applyFont="1" applyAlignment="1" applyProtection="1">
      <alignment horizontal="right"/>
      <protection hidden="1"/>
    </xf>
    <xf numFmtId="164" fontId="31" fillId="0" borderId="0" xfId="0" applyNumberFormat="1" applyFont="1" applyAlignment="1" applyProtection="1">
      <alignment horizontal="left"/>
      <protection hidden="1"/>
    </xf>
    <xf numFmtId="0" fontId="31" fillId="0" borderId="0" xfId="0" applyFont="1" applyAlignment="1" applyProtection="1">
      <alignment horizontal="left"/>
      <protection hidden="1"/>
    </xf>
    <xf numFmtId="0" fontId="43" fillId="0" borderId="0" xfId="0" applyFont="1" applyProtection="1">
      <protection locked="0"/>
    </xf>
    <xf numFmtId="4" fontId="32" fillId="0" borderId="36" xfId="0" applyNumberFormat="1" applyFont="1" applyBorder="1" applyAlignment="1" applyProtection="1">
      <alignment wrapText="1"/>
      <protection hidden="1"/>
    </xf>
    <xf numFmtId="0" fontId="28" fillId="0" borderId="8" xfId="0" applyFont="1" applyBorder="1" applyAlignment="1" applyProtection="1">
      <alignment horizontal="center" wrapText="1"/>
      <protection hidden="1"/>
    </xf>
    <xf numFmtId="0" fontId="28" fillId="0" borderId="12" xfId="0" applyFont="1" applyBorder="1" applyAlignment="1" applyProtection="1">
      <alignment horizontal="center" wrapText="1"/>
      <protection hidden="1"/>
    </xf>
    <xf numFmtId="0" fontId="28" fillId="0" borderId="14" xfId="0" applyFont="1" applyBorder="1" applyAlignment="1" applyProtection="1">
      <alignment horizontal="center" wrapText="1"/>
      <protection hidden="1"/>
    </xf>
    <xf numFmtId="0" fontId="6" fillId="0" borderId="0" xfId="0" applyFont="1" applyAlignment="1" applyProtection="1">
      <alignment horizontal="right"/>
      <protection hidden="1"/>
    </xf>
    <xf numFmtId="49" fontId="44" fillId="0" borderId="16" xfId="0" applyNumberFormat="1" applyFont="1" applyBorder="1" applyAlignment="1" applyProtection="1">
      <alignment horizontal="left"/>
      <protection locked="0"/>
    </xf>
    <xf numFmtId="0" fontId="44" fillId="0" borderId="16" xfId="0" applyFont="1" applyBorder="1" applyAlignment="1" applyProtection="1">
      <alignment wrapText="1"/>
      <protection locked="0"/>
    </xf>
    <xf numFmtId="4" fontId="44" fillId="0" borderId="16" xfId="0" applyNumberFormat="1" applyFont="1" applyBorder="1" applyAlignment="1" applyProtection="1">
      <alignment wrapText="1"/>
      <protection locked="0"/>
    </xf>
    <xf numFmtId="164" fontId="44" fillId="0" borderId="16" xfId="0" applyNumberFormat="1" applyFont="1" applyBorder="1" applyAlignment="1" applyProtection="1">
      <alignment wrapText="1"/>
      <protection locked="0"/>
    </xf>
    <xf numFmtId="4" fontId="44" fillId="0" borderId="9" xfId="0" applyNumberFormat="1" applyFont="1" applyBorder="1" applyAlignment="1" applyProtection="1">
      <alignment wrapText="1"/>
      <protection hidden="1"/>
    </xf>
    <xf numFmtId="49" fontId="44" fillId="0" borderId="1" xfId="0" applyNumberFormat="1" applyFont="1" applyBorder="1" applyAlignment="1" applyProtection="1">
      <alignment horizontal="left"/>
      <protection locked="0"/>
    </xf>
    <xf numFmtId="0" fontId="44" fillId="0" borderId="1" xfId="0" applyFont="1" applyBorder="1" applyAlignment="1" applyProtection="1">
      <alignment wrapText="1"/>
      <protection locked="0"/>
    </xf>
    <xf numFmtId="49" fontId="44" fillId="0" borderId="1" xfId="0" applyNumberFormat="1" applyFont="1" applyBorder="1" applyAlignment="1" applyProtection="1">
      <alignment horizontal="left" wrapText="1"/>
      <protection locked="0"/>
    </xf>
    <xf numFmtId="4" fontId="44" fillId="0" borderId="1" xfId="0" applyNumberFormat="1" applyFont="1" applyBorder="1" applyAlignment="1" applyProtection="1">
      <alignment wrapText="1"/>
      <protection locked="0"/>
    </xf>
    <xf numFmtId="164" fontId="44" fillId="0" borderId="1" xfId="0" applyNumberFormat="1" applyFont="1" applyBorder="1" applyAlignment="1" applyProtection="1">
      <alignment wrapText="1"/>
      <protection locked="0"/>
    </xf>
    <xf numFmtId="4" fontId="44" fillId="0" borderId="13" xfId="0" applyNumberFormat="1" applyFont="1" applyBorder="1" applyAlignment="1" applyProtection="1">
      <alignment wrapText="1"/>
      <protection hidden="1"/>
    </xf>
    <xf numFmtId="49" fontId="44" fillId="0" borderId="17" xfId="0" applyNumberFormat="1" applyFont="1" applyBorder="1" applyAlignment="1" applyProtection="1">
      <alignment horizontal="left"/>
      <protection locked="0"/>
    </xf>
    <xf numFmtId="0" fontId="44" fillId="0" borderId="17" xfId="0" applyFont="1" applyBorder="1" applyAlignment="1" applyProtection="1">
      <alignment wrapText="1"/>
      <protection locked="0"/>
    </xf>
    <xf numFmtId="49" fontId="44" fillId="0" borderId="17" xfId="0" applyNumberFormat="1" applyFont="1" applyBorder="1" applyAlignment="1" applyProtection="1">
      <alignment horizontal="left" wrapText="1"/>
      <protection locked="0"/>
    </xf>
    <xf numFmtId="4" fontId="44" fillId="0" borderId="17" xfId="0" applyNumberFormat="1" applyFont="1" applyBorder="1" applyAlignment="1" applyProtection="1">
      <alignment wrapText="1"/>
      <protection locked="0"/>
    </xf>
    <xf numFmtId="164" fontId="44" fillId="0" borderId="17" xfId="0" applyNumberFormat="1" applyFont="1" applyBorder="1" applyAlignment="1" applyProtection="1">
      <alignment wrapText="1"/>
      <protection locked="0"/>
    </xf>
    <xf numFmtId="4" fontId="44" fillId="0" borderId="15" xfId="0" applyNumberFormat="1" applyFont="1" applyBorder="1" applyAlignment="1" applyProtection="1">
      <alignment wrapText="1"/>
      <protection hidden="1"/>
    </xf>
    <xf numFmtId="0" fontId="10" fillId="0" borderId="0" xfId="0" applyFont="1"/>
    <xf numFmtId="4" fontId="17" fillId="0" borderId="1" xfId="0" applyNumberFormat="1" applyFont="1" applyBorder="1" applyProtection="1">
      <protection locked="0"/>
    </xf>
    <xf numFmtId="4" fontId="17" fillId="0" borderId="17" xfId="0" applyNumberFormat="1" applyFont="1" applyBorder="1" applyProtection="1">
      <protection locked="0"/>
    </xf>
    <xf numFmtId="4" fontId="10" fillId="0" borderId="22" xfId="0" applyNumberFormat="1" applyFont="1" applyBorder="1" applyProtection="1">
      <protection hidden="1"/>
    </xf>
    <xf numFmtId="4" fontId="17" fillId="0" borderId="9" xfId="0" applyNumberFormat="1" applyFont="1" applyBorder="1" applyProtection="1">
      <protection locked="0"/>
    </xf>
    <xf numFmtId="4" fontId="17" fillId="0" borderId="11" xfId="0" applyNumberFormat="1" applyFont="1" applyBorder="1" applyProtection="1">
      <protection locked="0"/>
    </xf>
    <xf numFmtId="4" fontId="17" fillId="0" borderId="13" xfId="0" applyNumberFormat="1" applyFont="1" applyBorder="1" applyProtection="1">
      <protection locked="0"/>
    </xf>
    <xf numFmtId="4" fontId="17" fillId="0" borderId="15" xfId="0" applyNumberFormat="1" applyFont="1" applyBorder="1" applyProtection="1">
      <protection locked="0"/>
    </xf>
    <xf numFmtId="4" fontId="10" fillId="0" borderId="4" xfId="0" applyNumberFormat="1" applyFont="1" applyBorder="1" applyProtection="1">
      <protection hidden="1"/>
    </xf>
    <xf numFmtId="0" fontId="16" fillId="0" borderId="0" xfId="0" applyFont="1" applyAlignment="1" applyProtection="1">
      <alignment horizontal="left"/>
      <protection locked="0"/>
    </xf>
    <xf numFmtId="0" fontId="16" fillId="0" borderId="0" xfId="0" applyFont="1" applyProtection="1">
      <protection locked="0"/>
    </xf>
    <xf numFmtId="0" fontId="16" fillId="0" borderId="0" xfId="0" applyFont="1" applyAlignment="1" applyProtection="1">
      <alignment horizontal="center"/>
      <protection locked="0"/>
    </xf>
    <xf numFmtId="0" fontId="17" fillId="0" borderId="16" xfId="0" applyFont="1" applyBorder="1" applyAlignment="1" applyProtection="1">
      <alignment horizontal="left"/>
      <protection locked="0"/>
    </xf>
    <xf numFmtId="1" fontId="17" fillId="0" borderId="16" xfId="0" applyNumberFormat="1" applyFont="1" applyBorder="1" applyAlignment="1" applyProtection="1">
      <alignment horizontal="center" wrapText="1"/>
      <protection locked="0"/>
    </xf>
    <xf numFmtId="4" fontId="20" fillId="0" borderId="9" xfId="0" applyNumberFormat="1" applyFont="1" applyBorder="1" applyAlignment="1" applyProtection="1">
      <alignment horizontal="right"/>
      <protection locked="0"/>
    </xf>
    <xf numFmtId="0" fontId="17" fillId="0" borderId="33" xfId="0" applyFont="1" applyBorder="1" applyAlignment="1" applyProtection="1">
      <alignment horizontal="left"/>
      <protection locked="0"/>
    </xf>
    <xf numFmtId="1" fontId="17" fillId="0" borderId="33" xfId="0" applyNumberFormat="1" applyFont="1" applyBorder="1" applyAlignment="1" applyProtection="1">
      <alignment horizontal="center" wrapText="1"/>
      <protection locked="0"/>
    </xf>
    <xf numFmtId="4" fontId="20" fillId="0" borderId="11" xfId="0" applyNumberFormat="1" applyFont="1" applyBorder="1" applyAlignment="1" applyProtection="1">
      <alignment horizontal="right"/>
      <protection locked="0"/>
    </xf>
    <xf numFmtId="0" fontId="17" fillId="0" borderId="31" xfId="0" applyFont="1" applyBorder="1" applyAlignment="1" applyProtection="1">
      <alignment horizontal="left"/>
      <protection locked="0"/>
    </xf>
    <xf numFmtId="1" fontId="17" fillId="0" borderId="31" xfId="0" applyNumberFormat="1" applyFont="1" applyBorder="1" applyAlignment="1" applyProtection="1">
      <alignment horizontal="center" wrapText="1"/>
      <protection locked="0"/>
    </xf>
    <xf numFmtId="4" fontId="20" fillId="0" borderId="29" xfId="0" applyNumberFormat="1" applyFont="1" applyBorder="1" applyAlignment="1" applyProtection="1">
      <alignment horizontal="right"/>
      <protection locked="0"/>
    </xf>
    <xf numFmtId="0" fontId="20" fillId="0" borderId="0" xfId="0" applyFont="1" applyProtection="1">
      <protection locked="0"/>
    </xf>
    <xf numFmtId="0" fontId="16" fillId="0" borderId="0" xfId="0" applyFont="1" applyAlignment="1">
      <alignment horizontal="left"/>
    </xf>
    <xf numFmtId="0" fontId="40" fillId="0" borderId="0" xfId="0" applyFont="1" applyProtection="1">
      <protection hidden="1"/>
    </xf>
    <xf numFmtId="49" fontId="17" fillId="0" borderId="63" xfId="0" applyNumberFormat="1" applyFont="1" applyBorder="1" applyAlignment="1" applyProtection="1">
      <alignment horizontal="left" wrapText="1"/>
      <protection locked="0"/>
    </xf>
    <xf numFmtId="49" fontId="17" fillId="0" borderId="64" xfId="0" applyNumberFormat="1" applyFont="1" applyBorder="1" applyAlignment="1" applyProtection="1">
      <alignment horizontal="left" wrapText="1"/>
      <protection locked="0"/>
    </xf>
    <xf numFmtId="49" fontId="17" fillId="0" borderId="44" xfId="0" applyNumberFormat="1" applyFont="1" applyBorder="1" applyAlignment="1" applyProtection="1">
      <alignment horizontal="left" wrapText="1"/>
      <protection locked="0"/>
    </xf>
    <xf numFmtId="4" fontId="20" fillId="0" borderId="1" xfId="0" applyNumberFormat="1" applyFont="1" applyBorder="1" applyAlignment="1" applyProtection="1">
      <alignment horizontal="right"/>
      <protection locked="0"/>
    </xf>
    <xf numFmtId="0" fontId="17" fillId="0" borderId="1" xfId="0" applyFont="1" applyBorder="1" applyAlignment="1" applyProtection="1">
      <alignment horizontal="left"/>
      <protection locked="0"/>
    </xf>
    <xf numFmtId="1" fontId="17" fillId="0" borderId="1" xfId="0" applyNumberFormat="1" applyFont="1" applyBorder="1" applyAlignment="1" applyProtection="1">
      <alignment horizontal="center" wrapText="1"/>
      <protection locked="0"/>
    </xf>
    <xf numFmtId="49" fontId="17" fillId="0" borderId="1" xfId="0" applyNumberFormat="1" applyFont="1" applyBorder="1" applyAlignment="1" applyProtection="1">
      <alignment horizontal="left" wrapText="1"/>
      <protection locked="0"/>
    </xf>
    <xf numFmtId="4" fontId="20" fillId="0" borderId="16" xfId="0" applyNumberFormat="1" applyFont="1" applyBorder="1" applyAlignment="1" applyProtection="1">
      <alignment horizontal="right"/>
      <protection locked="0"/>
    </xf>
    <xf numFmtId="4" fontId="20" fillId="0" borderId="13" xfId="0" applyNumberFormat="1" applyFont="1" applyBorder="1" applyAlignment="1" applyProtection="1">
      <alignment horizontal="right"/>
      <protection locked="0"/>
    </xf>
    <xf numFmtId="0" fontId="17" fillId="0" borderId="17" xfId="0" applyFont="1" applyBorder="1" applyAlignment="1" applyProtection="1">
      <alignment horizontal="left"/>
      <protection locked="0"/>
    </xf>
    <xf numFmtId="1" fontId="17" fillId="0" borderId="17" xfId="0" applyNumberFormat="1" applyFont="1" applyBorder="1" applyAlignment="1" applyProtection="1">
      <alignment horizontal="center" wrapText="1"/>
      <protection locked="0"/>
    </xf>
    <xf numFmtId="49" fontId="17" fillId="0" borderId="17" xfId="0" applyNumberFormat="1" applyFont="1" applyBorder="1" applyAlignment="1" applyProtection="1">
      <alignment horizontal="left" wrapText="1"/>
      <protection locked="0"/>
    </xf>
    <xf numFmtId="4" fontId="20" fillId="0" borderId="17" xfId="0" applyNumberFormat="1" applyFont="1" applyBorder="1" applyAlignment="1" applyProtection="1">
      <alignment horizontal="right"/>
      <protection locked="0"/>
    </xf>
    <xf numFmtId="4" fontId="20" fillId="0" borderId="15" xfId="0" applyNumberFormat="1" applyFont="1" applyBorder="1" applyAlignment="1" applyProtection="1">
      <alignment horizontal="right"/>
      <protection locked="0"/>
    </xf>
    <xf numFmtId="4" fontId="1" fillId="0" borderId="18" xfId="0" applyNumberFormat="1" applyFont="1" applyBorder="1" applyAlignment="1" applyProtection="1">
      <alignment horizontal="center"/>
      <protection hidden="1"/>
    </xf>
    <xf numFmtId="4" fontId="6" fillId="0" borderId="18" xfId="0" applyNumberFormat="1" applyFont="1" applyBorder="1" applyAlignment="1" applyProtection="1">
      <alignment horizontal="center" wrapText="1"/>
      <protection hidden="1"/>
    </xf>
    <xf numFmtId="4" fontId="17" fillId="0" borderId="27" xfId="0" applyNumberFormat="1" applyFont="1" applyBorder="1" applyProtection="1">
      <protection locked="0"/>
    </xf>
    <xf numFmtId="0" fontId="28" fillId="0" borderId="0" xfId="0" applyFont="1" applyAlignment="1" applyProtection="1">
      <alignment horizontal="center" vertical="center"/>
      <protection locked="0"/>
    </xf>
    <xf numFmtId="0" fontId="30" fillId="0" borderId="0" xfId="0" applyFont="1" applyAlignment="1" applyProtection="1">
      <alignment horizontal="center" vertical="center"/>
      <protection locked="0"/>
    </xf>
    <xf numFmtId="0" fontId="34" fillId="0" borderId="0" xfId="0" applyFont="1" applyAlignment="1" applyProtection="1">
      <alignment horizontal="center" vertical="center"/>
      <protection locked="0"/>
    </xf>
    <xf numFmtId="0" fontId="42" fillId="0" borderId="0" xfId="0" applyFont="1" applyAlignment="1" applyProtection="1">
      <alignment horizontal="center"/>
      <protection locked="0"/>
    </xf>
    <xf numFmtId="0" fontId="0" fillId="0" borderId="1" xfId="0" applyBorder="1" applyAlignment="1" applyProtection="1">
      <alignment horizontal="center"/>
      <protection locked="0"/>
    </xf>
    <xf numFmtId="0" fontId="28" fillId="0" borderId="0" xfId="0" applyFont="1" applyAlignment="1" applyProtection="1">
      <alignment horizontal="center"/>
      <protection hidden="1"/>
    </xf>
    <xf numFmtId="0" fontId="28" fillId="0" borderId="24" xfId="0" applyFont="1" applyBorder="1" applyAlignment="1" applyProtection="1">
      <alignment horizontal="center" vertical="center" wrapText="1"/>
      <protection hidden="1"/>
    </xf>
    <xf numFmtId="0" fontId="28" fillId="0" borderId="39" xfId="0" applyFont="1" applyBorder="1" applyAlignment="1" applyProtection="1">
      <alignment horizontal="center" vertical="center" wrapText="1"/>
      <protection hidden="1"/>
    </xf>
    <xf numFmtId="0" fontId="28" fillId="0" borderId="36" xfId="0" applyFont="1" applyBorder="1" applyAlignment="1" applyProtection="1">
      <alignment horizontal="center" vertical="center" wrapText="1"/>
      <protection hidden="1"/>
    </xf>
    <xf numFmtId="0" fontId="0" fillId="0" borderId="0" xfId="0" applyAlignment="1" applyProtection="1">
      <alignment horizontal="right"/>
      <protection locked="0"/>
    </xf>
    <xf numFmtId="4" fontId="36" fillId="0" borderId="1" xfId="1" applyNumberFormat="1" applyFont="1" applyBorder="1" applyAlignment="1" applyProtection="1">
      <alignment horizontal="right"/>
      <protection locked="0"/>
    </xf>
    <xf numFmtId="4" fontId="0" fillId="0" borderId="1" xfId="0" applyNumberFormat="1" applyBorder="1" applyAlignment="1" applyProtection="1">
      <alignment horizontal="right"/>
      <protection locked="0"/>
    </xf>
    <xf numFmtId="0" fontId="36" fillId="0" borderId="1" xfId="1" applyFont="1" applyBorder="1" applyAlignment="1" applyProtection="1">
      <alignment horizontal="right"/>
      <protection locked="0"/>
    </xf>
    <xf numFmtId="0" fontId="0" fillId="0" borderId="1" xfId="0" applyBorder="1" applyAlignment="1" applyProtection="1">
      <alignment horizontal="right"/>
      <protection locked="0"/>
    </xf>
    <xf numFmtId="0" fontId="0" fillId="0" borderId="0" xfId="0" quotePrefix="1" applyProtection="1">
      <protection locked="0"/>
    </xf>
    <xf numFmtId="0" fontId="0" fillId="0" borderId="24" xfId="0" applyBorder="1" applyAlignment="1" applyProtection="1">
      <alignment horizontal="center" vertical="center"/>
      <protection hidden="1"/>
    </xf>
    <xf numFmtId="0" fontId="10" fillId="0" borderId="18" xfId="0" applyFont="1" applyBorder="1" applyAlignment="1" applyProtection="1">
      <alignment horizontal="center"/>
      <protection hidden="1"/>
    </xf>
    <xf numFmtId="0" fontId="0" fillId="0" borderId="0" xfId="0" quotePrefix="1" applyProtection="1">
      <protection hidden="1"/>
    </xf>
    <xf numFmtId="0" fontId="36" fillId="0" borderId="1" xfId="1" applyFont="1" applyBorder="1" applyAlignment="1" applyProtection="1">
      <alignment horizontal="right"/>
      <protection hidden="1"/>
    </xf>
    <xf numFmtId="0" fontId="0" fillId="0" borderId="1" xfId="0" applyBorder="1" applyAlignment="1" applyProtection="1">
      <alignment horizontal="right"/>
      <protection hidden="1"/>
    </xf>
    <xf numFmtId="0" fontId="7" fillId="0" borderId="8" xfId="0" applyFont="1" applyBorder="1" applyAlignment="1" applyProtection="1">
      <alignment horizontal="center"/>
      <protection hidden="1"/>
    </xf>
    <xf numFmtId="0" fontId="7" fillId="0" borderId="12" xfId="0" applyFont="1" applyBorder="1" applyAlignment="1" applyProtection="1">
      <alignment horizontal="center"/>
      <protection hidden="1"/>
    </xf>
    <xf numFmtId="0" fontId="7" fillId="0" borderId="14" xfId="0" applyFont="1" applyBorder="1" applyAlignment="1" applyProtection="1">
      <alignment horizontal="center"/>
      <protection hidden="1"/>
    </xf>
    <xf numFmtId="0" fontId="28" fillId="0" borderId="0" xfId="0" applyFont="1" applyAlignment="1" applyProtection="1">
      <alignment horizontal="left"/>
      <protection hidden="1"/>
    </xf>
    <xf numFmtId="0" fontId="31" fillId="0" borderId="0" xfId="0" applyFont="1" applyAlignment="1" applyProtection="1">
      <alignment horizontal="left" vertical="center"/>
      <protection hidden="1"/>
    </xf>
    <xf numFmtId="0" fontId="33" fillId="0" borderId="0" xfId="0" applyFont="1" applyAlignment="1" applyProtection="1">
      <alignment horizontal="left" vertical="center"/>
      <protection hidden="1"/>
    </xf>
    <xf numFmtId="0" fontId="33" fillId="0" borderId="0" xfId="0" applyFont="1" applyAlignment="1" applyProtection="1">
      <alignment vertical="center" wrapText="1"/>
      <protection hidden="1"/>
    </xf>
    <xf numFmtId="0" fontId="37" fillId="0" borderId="0" xfId="0" applyFont="1" applyAlignment="1" applyProtection="1">
      <alignment horizontal="center"/>
      <protection locked="0"/>
    </xf>
    <xf numFmtId="0" fontId="15" fillId="0" borderId="0" xfId="0" applyFont="1" applyAlignment="1" applyProtection="1">
      <alignment horizontal="center"/>
      <protection hidden="1"/>
    </xf>
    <xf numFmtId="0" fontId="24" fillId="0" borderId="0" xfId="0" applyFont="1" applyAlignment="1" applyProtection="1">
      <alignment horizontal="right"/>
      <protection hidden="1"/>
    </xf>
    <xf numFmtId="0" fontId="24" fillId="0" borderId="18" xfId="0" applyFont="1" applyBorder="1" applyAlignment="1" applyProtection="1">
      <alignment horizontal="center" vertical="center" wrapText="1"/>
      <protection hidden="1"/>
    </xf>
    <xf numFmtId="0" fontId="2" fillId="0" borderId="1" xfId="0" applyFont="1" applyBorder="1" applyAlignment="1" applyProtection="1">
      <alignment horizontal="center" vertical="center" wrapText="1"/>
      <protection hidden="1"/>
    </xf>
    <xf numFmtId="0" fontId="2" fillId="0" borderId="25" xfId="0" applyFont="1" applyBorder="1" applyAlignment="1" applyProtection="1">
      <alignment horizontal="center" vertical="center" wrapText="1"/>
      <protection hidden="1"/>
    </xf>
    <xf numFmtId="0" fontId="24" fillId="0" borderId="18" xfId="0" applyFont="1" applyBorder="1" applyProtection="1">
      <protection hidden="1"/>
    </xf>
    <xf numFmtId="0" fontId="24" fillId="0" borderId="24" xfId="0" applyFont="1" applyBorder="1" applyProtection="1">
      <protection hidden="1"/>
    </xf>
    <xf numFmtId="0" fontId="23" fillId="0" borderId="8" xfId="0" applyFont="1" applyBorder="1" applyAlignment="1" applyProtection="1">
      <alignment horizontal="center"/>
      <protection hidden="1"/>
    </xf>
    <xf numFmtId="0" fontId="23" fillId="0" borderId="12" xfId="0" applyFont="1" applyBorder="1" applyAlignment="1" applyProtection="1">
      <alignment horizontal="center"/>
      <protection hidden="1"/>
    </xf>
    <xf numFmtId="0" fontId="23" fillId="0" borderId="14" xfId="0" applyFont="1" applyBorder="1" applyAlignment="1" applyProtection="1">
      <alignment horizontal="center"/>
      <protection hidden="1"/>
    </xf>
    <xf numFmtId="0" fontId="7" fillId="0" borderId="32" xfId="0" applyFont="1" applyBorder="1" applyProtection="1">
      <protection hidden="1"/>
    </xf>
    <xf numFmtId="0" fontId="41" fillId="0" borderId="0" xfId="0" applyFont="1" applyProtection="1">
      <protection hidden="1"/>
    </xf>
    <xf numFmtId="164" fontId="41" fillId="0" borderId="0" xfId="0" applyNumberFormat="1" applyFont="1" applyAlignment="1" applyProtection="1">
      <alignment horizontal="left"/>
      <protection hidden="1"/>
    </xf>
    <xf numFmtId="0" fontId="41" fillId="0" borderId="0" xfId="0" applyFont="1" applyAlignment="1" applyProtection="1">
      <alignment horizontal="left"/>
      <protection hidden="1"/>
    </xf>
    <xf numFmtId="0" fontId="1" fillId="0" borderId="0" xfId="0" applyFont="1" applyAlignment="1" applyProtection="1">
      <alignment horizontal="center" vertical="center" wrapText="1"/>
      <protection locked="0"/>
    </xf>
    <xf numFmtId="0" fontId="1" fillId="0" borderId="18" xfId="0" applyFont="1" applyBorder="1" applyAlignment="1" applyProtection="1">
      <alignment horizontal="center" vertical="center" wrapText="1"/>
      <protection hidden="1"/>
    </xf>
    <xf numFmtId="0" fontId="1" fillId="0" borderId="0" xfId="0" applyFont="1" applyProtection="1">
      <protection hidden="1"/>
    </xf>
    <xf numFmtId="0" fontId="1" fillId="0" borderId="34" xfId="0" applyFont="1" applyBorder="1" applyProtection="1">
      <protection hidden="1"/>
    </xf>
    <xf numFmtId="0" fontId="0" fillId="0" borderId="8" xfId="0" applyBorder="1" applyAlignment="1" applyProtection="1">
      <alignment horizontal="center"/>
      <protection hidden="1"/>
    </xf>
    <xf numFmtId="0" fontId="0" fillId="0" borderId="12" xfId="0" applyBorder="1" applyAlignment="1" applyProtection="1">
      <alignment horizontal="center"/>
      <protection hidden="1"/>
    </xf>
    <xf numFmtId="0" fontId="0" fillId="0" borderId="14" xfId="0" applyBorder="1" applyAlignment="1" applyProtection="1">
      <alignment horizontal="center"/>
      <protection hidden="1"/>
    </xf>
    <xf numFmtId="0" fontId="7" fillId="0" borderId="0" xfId="0" applyFont="1" applyProtection="1">
      <protection hidden="1"/>
    </xf>
    <xf numFmtId="0" fontId="1" fillId="0" borderId="18" xfId="0" applyFont="1" applyBorder="1" applyProtection="1">
      <protection hidden="1"/>
    </xf>
    <xf numFmtId="0" fontId="40" fillId="0" borderId="0" xfId="0" applyFont="1" applyProtection="1">
      <protection locked="0"/>
    </xf>
    <xf numFmtId="165" fontId="40" fillId="0" borderId="0" xfId="0" applyNumberFormat="1" applyFont="1" applyProtection="1">
      <protection locked="0"/>
    </xf>
    <xf numFmtId="43" fontId="0" fillId="0" borderId="0" xfId="2" applyFont="1" applyProtection="1">
      <protection locked="0"/>
    </xf>
    <xf numFmtId="0" fontId="0" fillId="4" borderId="18" xfId="0" applyFill="1" applyBorder="1" applyProtection="1">
      <protection locked="0"/>
    </xf>
    <xf numFmtId="0" fontId="0" fillId="0" borderId="0" xfId="0" applyAlignment="1" applyProtection="1">
      <alignment vertical="center"/>
      <protection hidden="1"/>
    </xf>
    <xf numFmtId="0" fontId="0" fillId="0" borderId="0" xfId="0" applyAlignment="1" applyProtection="1">
      <alignment horizontal="center" vertical="center"/>
      <protection hidden="1"/>
    </xf>
    <xf numFmtId="0" fontId="1" fillId="0" borderId="10" xfId="0" applyFont="1" applyBorder="1" applyAlignment="1" applyProtection="1">
      <alignment horizontal="center"/>
      <protection hidden="1"/>
    </xf>
    <xf numFmtId="0" fontId="1" fillId="0" borderId="12" xfId="0" applyFont="1" applyBorder="1" applyAlignment="1" applyProtection="1">
      <alignment horizontal="center"/>
      <protection hidden="1"/>
    </xf>
    <xf numFmtId="0" fontId="1" fillId="0" borderId="42" xfId="0" applyFont="1" applyBorder="1" applyAlignment="1" applyProtection="1">
      <alignment horizontal="center"/>
      <protection hidden="1"/>
    </xf>
    <xf numFmtId="0" fontId="6" fillId="0" borderId="0" xfId="0" applyFont="1" applyProtection="1">
      <protection hidden="1"/>
    </xf>
    <xf numFmtId="0" fontId="10" fillId="0" borderId="0" xfId="0" applyFont="1" applyProtection="1">
      <protection hidden="1"/>
    </xf>
    <xf numFmtId="164" fontId="6" fillId="0" borderId="0" xfId="0" applyNumberFormat="1" applyFont="1" applyAlignment="1" applyProtection="1">
      <alignment horizontal="left"/>
      <protection hidden="1"/>
    </xf>
    <xf numFmtId="0" fontId="6" fillId="0" borderId="0" xfId="0" applyFont="1" applyAlignment="1" applyProtection="1">
      <alignment horizontal="left"/>
      <protection hidden="1"/>
    </xf>
    <xf numFmtId="0" fontId="9" fillId="0" borderId="0" xfId="0" applyFont="1" applyAlignment="1" applyProtection="1">
      <alignment horizontal="left" wrapText="1"/>
      <protection locked="0"/>
    </xf>
    <xf numFmtId="0" fontId="21" fillId="0" borderId="18" xfId="0" applyFont="1" applyBorder="1" applyAlignment="1" applyProtection="1">
      <alignment horizontal="center" vertical="center"/>
      <protection hidden="1"/>
    </xf>
    <xf numFmtId="0" fontId="21" fillId="0" borderId="24" xfId="0" applyFont="1" applyBorder="1" applyAlignment="1" applyProtection="1">
      <alignment horizontal="center" vertical="center"/>
      <protection hidden="1"/>
    </xf>
    <xf numFmtId="0" fontId="10" fillId="0" borderId="36" xfId="0" applyFont="1" applyBorder="1" applyAlignment="1" applyProtection="1">
      <alignment horizontal="center"/>
      <protection hidden="1"/>
    </xf>
    <xf numFmtId="0" fontId="10" fillId="0" borderId="62" xfId="0" applyFont="1" applyBorder="1" applyAlignment="1" applyProtection="1">
      <alignment horizontal="center"/>
      <protection hidden="1"/>
    </xf>
    <xf numFmtId="0" fontId="10" fillId="0" borderId="65" xfId="0" applyFont="1" applyBorder="1" applyAlignment="1" applyProtection="1">
      <alignment horizontal="center"/>
      <protection hidden="1"/>
    </xf>
    <xf numFmtId="0" fontId="10" fillId="0" borderId="21" xfId="0" applyFont="1" applyBorder="1" applyAlignment="1" applyProtection="1">
      <alignment horizontal="center"/>
      <protection hidden="1"/>
    </xf>
    <xf numFmtId="0" fontId="28" fillId="0" borderId="18" xfId="0" applyFont="1" applyBorder="1" applyAlignment="1" applyProtection="1">
      <alignment horizontal="center" vertical="center" wrapText="1"/>
      <protection hidden="1"/>
    </xf>
    <xf numFmtId="0" fontId="10" fillId="0" borderId="8" xfId="0" applyFont="1" applyBorder="1" applyAlignment="1" applyProtection="1">
      <alignment horizontal="center"/>
      <protection hidden="1"/>
    </xf>
    <xf numFmtId="0" fontId="10" fillId="0" borderId="10" xfId="0" applyFont="1" applyBorder="1" applyAlignment="1" applyProtection="1">
      <alignment horizontal="center"/>
      <protection hidden="1"/>
    </xf>
    <xf numFmtId="0" fontId="10" fillId="0" borderId="30" xfId="0" applyFont="1" applyBorder="1" applyAlignment="1" applyProtection="1">
      <alignment horizontal="center"/>
      <protection hidden="1"/>
    </xf>
    <xf numFmtId="0" fontId="9" fillId="0" borderId="0" xfId="0" applyFont="1" applyAlignment="1" applyProtection="1">
      <alignment horizontal="left" wrapText="1"/>
      <protection hidden="1"/>
    </xf>
    <xf numFmtId="1" fontId="17" fillId="0" borderId="0" xfId="0" applyNumberFormat="1" applyFont="1" applyProtection="1">
      <protection locked="0"/>
    </xf>
    <xf numFmtId="43" fontId="17" fillId="0" borderId="0" xfId="2" applyFont="1" applyProtection="1">
      <protection locked="0"/>
    </xf>
    <xf numFmtId="1" fontId="17" fillId="0" borderId="0" xfId="0" applyNumberFormat="1" applyFont="1" applyAlignment="1" applyProtection="1">
      <alignment horizontal="center"/>
      <protection locked="0"/>
    </xf>
    <xf numFmtId="43" fontId="17" fillId="0" borderId="0" xfId="2" applyFont="1" applyAlignment="1" applyProtection="1">
      <alignment horizontal="center"/>
      <protection locked="0"/>
    </xf>
    <xf numFmtId="0" fontId="0" fillId="0" borderId="0" xfId="0" applyAlignment="1" applyProtection="1">
      <alignment horizontal="left"/>
      <protection locked="0"/>
    </xf>
    <xf numFmtId="0" fontId="17" fillId="0" borderId="0" xfId="0" applyFont="1" applyAlignment="1" applyProtection="1">
      <alignment horizontal="left"/>
      <protection locked="0"/>
    </xf>
    <xf numFmtId="0" fontId="28" fillId="0" borderId="18" xfId="0" applyFont="1" applyBorder="1" applyAlignment="1" applyProtection="1">
      <alignment horizontal="center" vertical="center"/>
      <protection hidden="1"/>
    </xf>
    <xf numFmtId="0" fontId="10" fillId="0" borderId="12" xfId="0" applyFont="1" applyBorder="1" applyAlignment="1" applyProtection="1">
      <alignment horizontal="center"/>
      <protection hidden="1"/>
    </xf>
    <xf numFmtId="0" fontId="10" fillId="0" borderId="14" xfId="0" applyFont="1" applyBorder="1" applyAlignment="1" applyProtection="1">
      <alignment horizontal="center"/>
      <protection hidden="1"/>
    </xf>
    <xf numFmtId="0" fontId="0" fillId="0" borderId="0" xfId="0" applyAlignment="1" applyProtection="1">
      <alignment horizontal="left"/>
      <protection hidden="1"/>
    </xf>
    <xf numFmtId="0" fontId="28" fillId="0" borderId="36" xfId="0" applyFont="1" applyBorder="1" applyAlignment="1" applyProtection="1">
      <alignment horizontal="center" vertical="center"/>
      <protection hidden="1"/>
    </xf>
    <xf numFmtId="164" fontId="17" fillId="0" borderId="0" xfId="0" applyNumberFormat="1" applyFont="1" applyAlignment="1" applyProtection="1">
      <alignment horizontal="center"/>
      <protection locked="0"/>
    </xf>
    <xf numFmtId="0" fontId="10" fillId="0" borderId="33" xfId="0" applyFont="1" applyBorder="1" applyAlignment="1" applyProtection="1">
      <alignment horizontal="center"/>
      <protection hidden="1"/>
    </xf>
    <xf numFmtId="0" fontId="10" fillId="0" borderId="1" xfId="0" applyFont="1" applyBorder="1" applyAlignment="1" applyProtection="1">
      <alignment horizontal="center"/>
      <protection hidden="1"/>
    </xf>
    <xf numFmtId="0" fontId="10" fillId="0" borderId="17" xfId="0" applyFont="1" applyBorder="1" applyAlignment="1" applyProtection="1">
      <alignment horizontal="center"/>
      <protection hidden="1"/>
    </xf>
    <xf numFmtId="0" fontId="24" fillId="0" borderId="0" xfId="0" applyFont="1" applyProtection="1">
      <protection locked="0"/>
    </xf>
    <xf numFmtId="0" fontId="25" fillId="0" borderId="0" xfId="0" applyFont="1" applyProtection="1">
      <protection locked="0"/>
    </xf>
    <xf numFmtId="0" fontId="28" fillId="0" borderId="24" xfId="0" applyFont="1" applyBorder="1" applyAlignment="1" applyProtection="1">
      <alignment horizontal="center" vertical="center"/>
      <protection hidden="1"/>
    </xf>
    <xf numFmtId="0" fontId="26" fillId="0" borderId="0" xfId="0" applyFont="1" applyAlignment="1" applyProtection="1">
      <alignment vertical="center" wrapText="1"/>
      <protection locked="0"/>
    </xf>
    <xf numFmtId="4" fontId="19" fillId="0" borderId="0" xfId="2" applyNumberFormat="1" applyFont="1" applyProtection="1">
      <protection locked="0"/>
    </xf>
    <xf numFmtId="4" fontId="17" fillId="3" borderId="9" xfId="0" applyNumberFormat="1" applyFont="1" applyFill="1" applyBorder="1" applyAlignment="1" applyProtection="1">
      <alignment horizontal="right"/>
      <protection hidden="1"/>
    </xf>
    <xf numFmtId="0" fontId="32" fillId="0" borderId="0" xfId="0" applyFont="1" applyAlignment="1" applyProtection="1">
      <alignment horizontal="left"/>
      <protection locked="0"/>
    </xf>
    <xf numFmtId="0" fontId="28" fillId="0" borderId="45" xfId="0" applyFont="1" applyBorder="1" applyAlignment="1" applyProtection="1">
      <alignment horizontal="center" wrapText="1"/>
      <protection hidden="1"/>
    </xf>
    <xf numFmtId="0" fontId="28" fillId="0" borderId="48" xfId="0" applyFont="1" applyBorder="1" applyAlignment="1" applyProtection="1">
      <alignment horizontal="center" wrapText="1"/>
      <protection hidden="1"/>
    </xf>
    <xf numFmtId="0" fontId="28" fillId="0" borderId="51" xfId="0" applyFont="1" applyBorder="1" applyAlignment="1" applyProtection="1">
      <alignment horizontal="center" wrapText="1"/>
      <protection hidden="1"/>
    </xf>
    <xf numFmtId="0" fontId="6" fillId="0" borderId="0" xfId="0" applyFont="1" applyAlignment="1" applyProtection="1">
      <alignment horizontal="center" vertical="center"/>
      <protection locked="0"/>
    </xf>
    <xf numFmtId="0" fontId="31" fillId="0" borderId="0" xfId="0" applyFont="1" applyAlignment="1" applyProtection="1">
      <alignment wrapText="1"/>
      <protection locked="0"/>
    </xf>
    <xf numFmtId="0" fontId="31" fillId="0" borderId="0" xfId="0" applyFont="1" applyAlignment="1" applyProtection="1">
      <alignment horizontal="left" wrapText="1"/>
      <protection locked="0"/>
    </xf>
    <xf numFmtId="4" fontId="6" fillId="0" borderId="0" xfId="0" applyNumberFormat="1" applyFont="1" applyAlignment="1" applyProtection="1">
      <alignment horizontal="center" vertical="center" wrapText="1"/>
      <protection locked="0"/>
    </xf>
    <xf numFmtId="0" fontId="1" fillId="0" borderId="18" xfId="0" applyFont="1" applyBorder="1" applyAlignment="1" applyProtection="1">
      <alignment horizontal="left"/>
      <protection hidden="1"/>
    </xf>
    <xf numFmtId="0" fontId="1" fillId="0" borderId="24" xfId="0" applyFont="1" applyBorder="1" applyAlignment="1" applyProtection="1">
      <alignment horizontal="left" vertical="center"/>
      <protection hidden="1"/>
    </xf>
    <xf numFmtId="0" fontId="1" fillId="0" borderId="18" xfId="0" applyFont="1" applyBorder="1" applyAlignment="1" applyProtection="1">
      <alignment horizontal="center" vertical="center"/>
      <protection hidden="1"/>
    </xf>
    <xf numFmtId="0" fontId="0" fillId="0" borderId="37" xfId="0" applyBorder="1" applyAlignment="1" applyProtection="1">
      <alignment horizontal="center"/>
      <protection hidden="1"/>
    </xf>
    <xf numFmtId="0" fontId="0" fillId="0" borderId="38" xfId="0" applyBorder="1" applyAlignment="1" applyProtection="1">
      <alignment horizontal="center"/>
      <protection hidden="1"/>
    </xf>
    <xf numFmtId="0" fontId="10" fillId="0" borderId="0" xfId="0" applyFont="1" applyAlignment="1" applyProtection="1">
      <alignment horizontal="left"/>
      <protection hidden="1"/>
    </xf>
    <xf numFmtId="164" fontId="10" fillId="0" borderId="0" xfId="0" applyNumberFormat="1" applyFont="1" applyAlignment="1" applyProtection="1">
      <alignment horizontal="left"/>
      <protection hidden="1"/>
    </xf>
    <xf numFmtId="0" fontId="0" fillId="0" borderId="33" xfId="0" applyBorder="1" applyAlignment="1" applyProtection="1">
      <alignment horizontal="center"/>
      <protection locked="0"/>
    </xf>
    <xf numFmtId="0" fontId="17" fillId="0" borderId="32" xfId="0" applyFont="1" applyBorder="1" applyProtection="1">
      <protection hidden="1"/>
    </xf>
    <xf numFmtId="0" fontId="28" fillId="0" borderId="18" xfId="0" applyFont="1" applyBorder="1" applyAlignment="1" applyProtection="1">
      <alignment horizontal="center" vertical="center" wrapText="1"/>
      <protection locked="0"/>
    </xf>
    <xf numFmtId="0" fontId="17" fillId="0" borderId="0" xfId="0" applyFont="1" applyAlignment="1">
      <alignment horizontal="left"/>
    </xf>
    <xf numFmtId="0" fontId="7" fillId="0" borderId="16" xfId="0" applyFont="1" applyBorder="1" applyAlignment="1" applyProtection="1">
      <alignment horizontal="center"/>
      <protection locked="0"/>
    </xf>
    <xf numFmtId="0" fontId="7" fillId="0" borderId="16" xfId="0" applyFont="1" applyBorder="1" applyAlignment="1" applyProtection="1">
      <alignment wrapText="1"/>
      <protection locked="0"/>
    </xf>
    <xf numFmtId="164" fontId="7" fillId="0" borderId="16" xfId="0" applyNumberFormat="1" applyFont="1" applyBorder="1" applyAlignment="1" applyProtection="1">
      <alignment horizontal="center"/>
      <protection locked="0"/>
    </xf>
    <xf numFmtId="4" fontId="7" fillId="0" borderId="16" xfId="0" applyNumberFormat="1" applyFont="1" applyBorder="1" applyAlignment="1" applyProtection="1">
      <alignment horizontal="right"/>
      <protection locked="0"/>
    </xf>
    <xf numFmtId="4" fontId="7" fillId="0" borderId="9" xfId="0" applyNumberFormat="1" applyFont="1" applyBorder="1" applyAlignment="1" applyProtection="1">
      <alignment horizontal="right"/>
      <protection locked="0"/>
    </xf>
    <xf numFmtId="0" fontId="7" fillId="0" borderId="1" xfId="0" applyFont="1" applyBorder="1" applyAlignment="1" applyProtection="1">
      <alignment horizontal="center"/>
      <protection locked="0"/>
    </xf>
    <xf numFmtId="0" fontId="7" fillId="0" borderId="1" xfId="0" applyFont="1" applyBorder="1" applyAlignment="1" applyProtection="1">
      <alignment wrapText="1"/>
      <protection locked="0"/>
    </xf>
    <xf numFmtId="164" fontId="7" fillId="0" borderId="33" xfId="0" applyNumberFormat="1" applyFont="1" applyBorder="1" applyAlignment="1" applyProtection="1">
      <alignment horizontal="center"/>
      <protection locked="0"/>
    </xf>
    <xf numFmtId="4" fontId="7" fillId="0" borderId="33" xfId="0" applyNumberFormat="1" applyFont="1" applyBorder="1" applyAlignment="1" applyProtection="1">
      <alignment horizontal="right"/>
      <protection locked="0"/>
    </xf>
    <xf numFmtId="4" fontId="7" fillId="0" borderId="11" xfId="0" applyNumberFormat="1" applyFont="1" applyBorder="1" applyAlignment="1" applyProtection="1">
      <alignment horizontal="right"/>
      <protection locked="0"/>
    </xf>
    <xf numFmtId="0" fontId="7" fillId="0" borderId="17" xfId="0" applyFont="1" applyBorder="1" applyAlignment="1" applyProtection="1">
      <alignment horizontal="center"/>
      <protection locked="0"/>
    </xf>
    <xf numFmtId="0" fontId="7" fillId="0" borderId="17" xfId="0" applyFont="1" applyBorder="1" applyAlignment="1" applyProtection="1">
      <alignment wrapText="1"/>
      <protection locked="0"/>
    </xf>
    <xf numFmtId="164" fontId="7" fillId="0" borderId="31" xfId="0" applyNumberFormat="1" applyFont="1" applyBorder="1" applyAlignment="1" applyProtection="1">
      <alignment horizontal="center"/>
      <protection locked="0"/>
    </xf>
    <xf numFmtId="4" fontId="7" fillId="0" borderId="31" xfId="0" applyNumberFormat="1" applyFont="1" applyBorder="1" applyAlignment="1" applyProtection="1">
      <alignment horizontal="right"/>
      <protection locked="0"/>
    </xf>
    <xf numFmtId="4" fontId="7" fillId="0" borderId="29" xfId="0" applyNumberFormat="1" applyFont="1" applyBorder="1" applyAlignment="1" applyProtection="1">
      <alignment horizontal="right"/>
      <protection locked="0"/>
    </xf>
    <xf numFmtId="0" fontId="10" fillId="0" borderId="2" xfId="0" applyFont="1" applyBorder="1" applyAlignment="1" applyProtection="1">
      <alignment horizontal="left"/>
      <protection hidden="1"/>
    </xf>
    <xf numFmtId="0" fontId="7" fillId="0" borderId="16" xfId="0" applyFont="1" applyBorder="1" applyAlignment="1" applyProtection="1">
      <alignment horizontal="left"/>
      <protection locked="0"/>
    </xf>
    <xf numFmtId="0" fontId="7" fillId="0" borderId="1" xfId="0" applyFont="1" applyBorder="1" applyAlignment="1" applyProtection="1">
      <alignment horizontal="left"/>
      <protection locked="0"/>
    </xf>
    <xf numFmtId="0" fontId="7" fillId="0" borderId="17" xfId="0" applyFont="1" applyBorder="1" applyAlignment="1" applyProtection="1">
      <alignment horizontal="left"/>
      <protection locked="0"/>
    </xf>
    <xf numFmtId="0" fontId="0" fillId="0" borderId="16" xfId="0" applyBorder="1" applyAlignment="1" applyProtection="1">
      <alignment horizontal="left"/>
      <protection locked="0"/>
    </xf>
    <xf numFmtId="0" fontId="0" fillId="0" borderId="33" xfId="0" applyBorder="1" applyAlignment="1" applyProtection="1">
      <alignment horizontal="left"/>
      <protection locked="0"/>
    </xf>
    <xf numFmtId="0" fontId="0" fillId="0" borderId="1" xfId="0" applyBorder="1" applyAlignment="1" applyProtection="1">
      <alignment horizontal="left"/>
      <protection locked="0"/>
    </xf>
    <xf numFmtId="0" fontId="0" fillId="0" borderId="17" xfId="0" applyBorder="1" applyAlignment="1" applyProtection="1">
      <alignment horizontal="left"/>
      <protection locked="0"/>
    </xf>
    <xf numFmtId="0" fontId="24" fillId="0" borderId="2" xfId="0" applyFont="1" applyBorder="1" applyAlignment="1" applyProtection="1">
      <alignment horizontal="left" wrapText="1"/>
      <protection hidden="1"/>
    </xf>
    <xf numFmtId="0" fontId="46" fillId="0" borderId="0" xfId="0" applyFont="1" applyAlignment="1" applyProtection="1">
      <alignment horizontal="center" vertical="center" wrapText="1"/>
      <protection locked="0"/>
    </xf>
    <xf numFmtId="0" fontId="10" fillId="0" borderId="2" xfId="0" applyFont="1" applyBorder="1" applyProtection="1">
      <protection hidden="1"/>
    </xf>
    <xf numFmtId="0" fontId="0" fillId="0" borderId="16" xfId="0" applyBorder="1" applyAlignment="1" applyProtection="1">
      <alignment horizontal="left" wrapText="1"/>
      <protection locked="0"/>
    </xf>
    <xf numFmtId="0" fontId="0" fillId="0" borderId="3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17" xfId="0" applyBorder="1" applyAlignment="1" applyProtection="1">
      <alignment horizontal="left" wrapText="1"/>
      <protection locked="0"/>
    </xf>
    <xf numFmtId="0" fontId="17" fillId="0" borderId="0" xfId="0" applyFont="1" applyAlignment="1" applyProtection="1">
      <alignment wrapText="1"/>
      <protection locked="0"/>
    </xf>
    <xf numFmtId="0" fontId="6" fillId="0" borderId="0" xfId="0" applyFont="1" applyAlignment="1" applyProtection="1">
      <alignment wrapText="1"/>
      <protection hidden="1"/>
    </xf>
    <xf numFmtId="0" fontId="17" fillId="0" borderId="0" xfId="0" applyFont="1" applyAlignment="1">
      <alignment wrapText="1"/>
    </xf>
    <xf numFmtId="164" fontId="6" fillId="0" borderId="0" xfId="0" applyNumberFormat="1" applyFont="1" applyAlignment="1" applyProtection="1">
      <alignment horizontal="left" wrapText="1"/>
      <protection hidden="1"/>
    </xf>
    <xf numFmtId="0" fontId="13" fillId="0" borderId="0" xfId="0" applyFont="1" applyAlignment="1" applyProtection="1">
      <alignment wrapText="1"/>
      <protection locked="0"/>
    </xf>
    <xf numFmtId="0" fontId="17" fillId="0" borderId="16" xfId="0" applyFont="1" applyBorder="1" applyAlignment="1" applyProtection="1">
      <alignment horizontal="center"/>
      <protection hidden="1"/>
    </xf>
    <xf numFmtId="164" fontId="17" fillId="0" borderId="16" xfId="0" applyNumberFormat="1" applyFont="1" applyBorder="1" applyAlignment="1" applyProtection="1">
      <alignment horizontal="center"/>
      <protection hidden="1"/>
    </xf>
    <xf numFmtId="0" fontId="0" fillId="0" borderId="16" xfId="0" applyBorder="1" applyProtection="1">
      <protection hidden="1"/>
    </xf>
    <xf numFmtId="0" fontId="0" fillId="0" borderId="16" xfId="0" applyBorder="1" applyAlignment="1" applyProtection="1">
      <alignment horizontal="center"/>
      <protection hidden="1"/>
    </xf>
    <xf numFmtId="0" fontId="0" fillId="0" borderId="16" xfId="0" applyBorder="1" applyAlignment="1" applyProtection="1">
      <alignment horizontal="left" wrapText="1"/>
      <protection hidden="1"/>
    </xf>
    <xf numFmtId="49" fontId="44" fillId="0" borderId="16" xfId="0" applyNumberFormat="1" applyFont="1" applyBorder="1" applyAlignment="1" applyProtection="1">
      <alignment horizontal="left" wrapText="1"/>
      <protection locked="0"/>
    </xf>
    <xf numFmtId="0" fontId="10" fillId="0" borderId="24" xfId="0" applyFont="1" applyBorder="1" applyAlignment="1" applyProtection="1">
      <alignment horizontal="center"/>
      <protection hidden="1"/>
    </xf>
    <xf numFmtId="0" fontId="10" fillId="0" borderId="35" xfId="0" applyFont="1" applyBorder="1" applyAlignment="1" applyProtection="1">
      <alignment horizontal="center"/>
      <protection hidden="1"/>
    </xf>
    <xf numFmtId="1" fontId="7" fillId="0" borderId="1" xfId="0" applyNumberFormat="1" applyFont="1" applyBorder="1" applyAlignment="1" applyProtection="1">
      <alignment horizontal="center"/>
      <protection locked="0"/>
    </xf>
    <xf numFmtId="1" fontId="7" fillId="0" borderId="17" xfId="0" applyNumberFormat="1" applyFont="1" applyBorder="1" applyAlignment="1" applyProtection="1">
      <alignment horizontal="center"/>
      <protection locked="0"/>
    </xf>
    <xf numFmtId="0" fontId="36" fillId="0" borderId="18" xfId="0" applyFont="1" applyBorder="1" applyAlignment="1" applyProtection="1">
      <alignment horizontal="center" vertical="center" textRotation="90"/>
      <protection hidden="1"/>
    </xf>
    <xf numFmtId="0" fontId="31" fillId="0" borderId="18" xfId="0" applyFont="1" applyBorder="1" applyAlignment="1" applyProtection="1">
      <alignment horizontal="center" wrapText="1"/>
      <protection hidden="1"/>
    </xf>
    <xf numFmtId="0" fontId="7" fillId="0" borderId="9" xfId="0" applyFont="1" applyBorder="1" applyProtection="1">
      <protection locked="0"/>
    </xf>
    <xf numFmtId="0" fontId="7" fillId="0" borderId="13" xfId="0" applyFont="1" applyBorder="1" applyProtection="1">
      <protection locked="0"/>
    </xf>
    <xf numFmtId="0" fontId="7" fillId="0" borderId="15" xfId="0" applyFont="1" applyBorder="1" applyProtection="1">
      <protection locked="0"/>
    </xf>
    <xf numFmtId="0" fontId="0" fillId="0" borderId="2" xfId="0" applyBorder="1" applyAlignment="1" applyProtection="1">
      <alignment horizontal="left"/>
      <protection hidden="1"/>
    </xf>
    <xf numFmtId="0" fontId="0" fillId="0" borderId="3" xfId="0" applyBorder="1" applyAlignment="1" applyProtection="1">
      <alignment horizontal="left"/>
      <protection hidden="1"/>
    </xf>
    <xf numFmtId="0" fontId="0" fillId="0" borderId="4" xfId="0" applyBorder="1" applyAlignment="1" applyProtection="1">
      <alignment horizontal="left"/>
      <protection hidden="1"/>
    </xf>
    <xf numFmtId="4" fontId="1" fillId="0" borderId="18" xfId="0" applyNumberFormat="1" applyFont="1" applyBorder="1" applyAlignment="1" applyProtection="1">
      <alignment horizontal="center"/>
      <protection locked="0"/>
    </xf>
    <xf numFmtId="0" fontId="3" fillId="0" borderId="2" xfId="0" applyFont="1" applyBorder="1" applyAlignment="1" applyProtection="1">
      <alignment horizontal="center" vertical="center"/>
      <protection hidden="1"/>
    </xf>
    <xf numFmtId="0" fontId="3" fillId="0" borderId="3" xfId="0" applyFont="1" applyBorder="1" applyAlignment="1" applyProtection="1">
      <alignment horizontal="center" vertical="center"/>
      <protection hidden="1"/>
    </xf>
    <xf numFmtId="0" fontId="3" fillId="0" borderId="4" xfId="0" applyFont="1" applyBorder="1" applyAlignment="1" applyProtection="1">
      <alignment horizontal="center" vertical="center"/>
      <protection hidden="1"/>
    </xf>
    <xf numFmtId="0" fontId="38" fillId="0" borderId="2" xfId="0" applyFont="1" applyBorder="1" applyAlignment="1" applyProtection="1">
      <alignment horizontal="left"/>
      <protection hidden="1"/>
    </xf>
    <xf numFmtId="0" fontId="38" fillId="0" borderId="4" xfId="0" applyFont="1" applyBorder="1" applyAlignment="1" applyProtection="1">
      <alignment horizontal="left"/>
      <protection hidden="1"/>
    </xf>
    <xf numFmtId="0" fontId="0" fillId="0" borderId="1" xfId="0" applyBorder="1" applyAlignment="1" applyProtection="1">
      <alignment horizontal="center" vertical="center" wrapText="1"/>
      <protection hidden="1"/>
    </xf>
    <xf numFmtId="0" fontId="39" fillId="0" borderId="2" xfId="0" applyFont="1" applyBorder="1" applyAlignment="1" applyProtection="1">
      <alignment horizontal="left"/>
      <protection hidden="1"/>
    </xf>
    <xf numFmtId="0" fontId="39" fillId="0" borderId="3" xfId="0" applyFont="1" applyBorder="1" applyAlignment="1" applyProtection="1">
      <alignment horizontal="left"/>
      <protection hidden="1"/>
    </xf>
    <xf numFmtId="0" fontId="39" fillId="0" borderId="4" xfId="0" applyFont="1" applyBorder="1" applyAlignment="1" applyProtection="1">
      <alignment horizontal="left"/>
      <protection hidden="1"/>
    </xf>
    <xf numFmtId="164" fontId="39" fillId="0" borderId="2" xfId="0" applyNumberFormat="1" applyFont="1" applyBorder="1" applyAlignment="1" applyProtection="1">
      <alignment horizontal="left"/>
      <protection locked="0"/>
    </xf>
    <xf numFmtId="164" fontId="39" fillId="0" borderId="3" xfId="0" applyNumberFormat="1" applyFont="1" applyBorder="1" applyAlignment="1" applyProtection="1">
      <alignment horizontal="left"/>
      <protection locked="0"/>
    </xf>
    <xf numFmtId="164" fontId="39" fillId="0" borderId="4" xfId="0" applyNumberFormat="1" applyFont="1" applyBorder="1" applyAlignment="1" applyProtection="1">
      <alignment horizontal="left"/>
      <protection locked="0"/>
    </xf>
    <xf numFmtId="4" fontId="38" fillId="0" borderId="21" xfId="0" applyNumberFormat="1" applyFont="1" applyBorder="1" applyAlignment="1" applyProtection="1">
      <alignment horizontal="left"/>
      <protection hidden="1"/>
    </xf>
    <xf numFmtId="4" fontId="38" fillId="0" borderId="23" xfId="0" applyNumberFormat="1" applyFont="1" applyBorder="1" applyAlignment="1" applyProtection="1">
      <alignment horizontal="left"/>
      <protection hidden="1"/>
    </xf>
    <xf numFmtId="4" fontId="38" fillId="0" borderId="22" xfId="0" applyNumberFormat="1" applyFont="1" applyBorder="1" applyAlignment="1" applyProtection="1">
      <alignment horizontal="left"/>
      <protection hidden="1"/>
    </xf>
    <xf numFmtId="0" fontId="0" fillId="0" borderId="1" xfId="0" applyBorder="1" applyAlignment="1" applyProtection="1">
      <alignment horizontal="center" vertical="center"/>
      <protection hidden="1"/>
    </xf>
    <xf numFmtId="4" fontId="39" fillId="0" borderId="2" xfId="0" applyNumberFormat="1" applyFont="1" applyBorder="1" applyAlignment="1" applyProtection="1">
      <alignment horizontal="left" wrapText="1"/>
      <protection locked="0"/>
    </xf>
    <xf numFmtId="4" fontId="39" fillId="0" borderId="3" xfId="0" applyNumberFormat="1" applyFont="1" applyBorder="1" applyAlignment="1" applyProtection="1">
      <alignment horizontal="left" wrapText="1"/>
      <protection locked="0"/>
    </xf>
    <xf numFmtId="4" fontId="39" fillId="0" borderId="4" xfId="0" applyNumberFormat="1" applyFont="1" applyBorder="1" applyAlignment="1" applyProtection="1">
      <alignment horizontal="left" wrapText="1"/>
      <protection locked="0"/>
    </xf>
    <xf numFmtId="0" fontId="11" fillId="0" borderId="19" xfId="0" applyFont="1" applyBorder="1" applyAlignment="1" applyProtection="1">
      <alignment horizontal="left" vertical="center" wrapText="1"/>
      <protection hidden="1"/>
    </xf>
    <xf numFmtId="0" fontId="11" fillId="0" borderId="0" xfId="0" applyFont="1" applyAlignment="1" applyProtection="1">
      <alignment horizontal="left" vertical="center" wrapText="1"/>
      <protection hidden="1"/>
    </xf>
    <xf numFmtId="164" fontId="39" fillId="0" borderId="2" xfId="0" applyNumberFormat="1" applyFont="1" applyBorder="1" applyAlignment="1" applyProtection="1">
      <alignment horizontal="left" wrapText="1"/>
      <protection locked="0"/>
    </xf>
    <xf numFmtId="164" fontId="39" fillId="0" borderId="3" xfId="0" applyNumberFormat="1" applyFont="1" applyBorder="1" applyAlignment="1" applyProtection="1">
      <alignment horizontal="left" wrapText="1"/>
      <protection locked="0"/>
    </xf>
    <xf numFmtId="164" fontId="39" fillId="0" borderId="4" xfId="0" applyNumberFormat="1" applyFont="1" applyBorder="1" applyAlignment="1" applyProtection="1">
      <alignment horizontal="left" wrapText="1"/>
      <protection locked="0"/>
    </xf>
    <xf numFmtId="0" fontId="39" fillId="0" borderId="2" xfId="0" applyFont="1" applyBorder="1" applyAlignment="1" applyProtection="1">
      <alignment horizontal="left"/>
      <protection locked="0"/>
    </xf>
    <xf numFmtId="0" fontId="39" fillId="0" borderId="3" xfId="0" applyFont="1" applyBorder="1" applyAlignment="1" applyProtection="1">
      <alignment horizontal="left"/>
      <protection locked="0"/>
    </xf>
    <xf numFmtId="0" fontId="39" fillId="0" borderId="4" xfId="0" applyFont="1" applyBorder="1" applyAlignment="1" applyProtection="1">
      <alignment horizontal="left"/>
      <protection locked="0"/>
    </xf>
    <xf numFmtId="0" fontId="38" fillId="0" borderId="21" xfId="0" applyFont="1" applyBorder="1" applyAlignment="1" applyProtection="1">
      <alignment horizontal="left"/>
      <protection hidden="1"/>
    </xf>
    <xf numFmtId="0" fontId="38" fillId="0" borderId="22" xfId="0" applyFont="1" applyBorder="1" applyAlignment="1" applyProtection="1">
      <alignment horizontal="left"/>
      <protection hidden="1"/>
    </xf>
    <xf numFmtId="1" fontId="39" fillId="0" borderId="34" xfId="0" applyNumberFormat="1" applyFont="1" applyBorder="1" applyAlignment="1" applyProtection="1">
      <alignment horizontal="left"/>
      <protection locked="0"/>
    </xf>
    <xf numFmtId="1" fontId="39" fillId="0" borderId="32" xfId="0" applyNumberFormat="1" applyFont="1" applyBorder="1" applyAlignment="1" applyProtection="1">
      <alignment horizontal="left"/>
      <protection locked="0"/>
    </xf>
    <xf numFmtId="1" fontId="39" fillId="0" borderId="35" xfId="0" applyNumberFormat="1" applyFont="1" applyBorder="1" applyAlignment="1" applyProtection="1">
      <alignment horizontal="left"/>
      <protection locked="0"/>
    </xf>
    <xf numFmtId="0" fontId="39" fillId="0" borderId="2" xfId="0" applyFont="1" applyBorder="1" applyAlignment="1" applyProtection="1">
      <alignment horizontal="left" wrapText="1"/>
      <protection locked="0"/>
    </xf>
    <xf numFmtId="0" fontId="39" fillId="0" borderId="3" xfId="0" applyFont="1" applyBorder="1" applyAlignment="1" applyProtection="1">
      <alignment horizontal="left" wrapText="1"/>
      <protection locked="0"/>
    </xf>
    <xf numFmtId="0" fontId="39" fillId="0" borderId="4" xfId="0" applyFont="1" applyBorder="1" applyAlignment="1" applyProtection="1">
      <alignment horizontal="left" wrapText="1"/>
      <protection locked="0"/>
    </xf>
    <xf numFmtId="0" fontId="38" fillId="0" borderId="2" xfId="0" applyFont="1" applyBorder="1" applyAlignment="1" applyProtection="1">
      <alignment horizontal="left" wrapText="1"/>
      <protection hidden="1"/>
    </xf>
    <xf numFmtId="0" fontId="38" fillId="0" borderId="4" xfId="0" applyFont="1" applyBorder="1" applyAlignment="1" applyProtection="1">
      <alignment horizontal="left" wrapText="1"/>
      <protection hidden="1"/>
    </xf>
    <xf numFmtId="0" fontId="11" fillId="0" borderId="0" xfId="0" applyFont="1" applyAlignment="1" applyProtection="1">
      <alignment horizontal="center" vertical="center" wrapText="1"/>
      <protection hidden="1"/>
    </xf>
    <xf numFmtId="0" fontId="28" fillId="0" borderId="0" xfId="0" applyFont="1" applyAlignment="1" applyProtection="1">
      <alignment horizontal="center" vertical="center"/>
      <protection hidden="1"/>
    </xf>
    <xf numFmtId="0" fontId="30" fillId="0" borderId="0" xfId="0" applyFont="1" applyAlignment="1" applyProtection="1">
      <alignment horizontal="center" vertical="center"/>
      <protection hidden="1"/>
    </xf>
    <xf numFmtId="164" fontId="30" fillId="0" borderId="0" xfId="0" applyNumberFormat="1" applyFont="1" applyAlignment="1" applyProtection="1">
      <alignment horizontal="center"/>
      <protection hidden="1"/>
    </xf>
    <xf numFmtId="0" fontId="34" fillId="0" borderId="0" xfId="0" applyFont="1" applyAlignment="1" applyProtection="1">
      <alignment horizontal="center" vertical="center"/>
      <protection hidden="1"/>
    </xf>
    <xf numFmtId="0" fontId="34" fillId="0" borderId="0" xfId="0" applyFont="1" applyAlignment="1" applyProtection="1">
      <alignment horizontal="center" vertical="center"/>
      <protection locked="0"/>
    </xf>
    <xf numFmtId="0" fontId="35" fillId="0" borderId="0" xfId="0" applyFont="1" applyAlignment="1" applyProtection="1">
      <alignment horizontal="center" vertical="center"/>
      <protection hidden="1"/>
    </xf>
    <xf numFmtId="0" fontId="47" fillId="0" borderId="0" xfId="0" applyFont="1" applyAlignment="1" applyProtection="1">
      <alignment horizontal="left" vertical="top" wrapText="1"/>
      <protection hidden="1"/>
    </xf>
    <xf numFmtId="0" fontId="15" fillId="2" borderId="34" xfId="0" applyFont="1" applyFill="1" applyBorder="1" applyAlignment="1" applyProtection="1">
      <alignment horizontal="justify" vertical="center" wrapText="1"/>
      <protection hidden="1"/>
    </xf>
    <xf numFmtId="0" fontId="15" fillId="2" borderId="32" xfId="0" applyFont="1" applyFill="1" applyBorder="1" applyAlignment="1" applyProtection="1">
      <alignment horizontal="justify" vertical="center" wrapText="1"/>
      <protection hidden="1"/>
    </xf>
    <xf numFmtId="0" fontId="15" fillId="2" borderId="35" xfId="0" applyFont="1" applyFill="1" applyBorder="1" applyAlignment="1" applyProtection="1">
      <alignment horizontal="justify" vertical="center" wrapText="1"/>
      <protection hidden="1"/>
    </xf>
    <xf numFmtId="0" fontId="15" fillId="2" borderId="21" xfId="0" applyFont="1" applyFill="1" applyBorder="1" applyAlignment="1" applyProtection="1">
      <alignment horizontal="justify" vertical="center" wrapText="1"/>
      <protection hidden="1"/>
    </xf>
    <xf numFmtId="0" fontId="15" fillId="2" borderId="23" xfId="0" applyFont="1" applyFill="1" applyBorder="1" applyAlignment="1" applyProtection="1">
      <alignment horizontal="justify" vertical="center" wrapText="1"/>
      <protection hidden="1"/>
    </xf>
    <xf numFmtId="0" fontId="15" fillId="2" borderId="22" xfId="0" applyFont="1" applyFill="1" applyBorder="1" applyAlignment="1" applyProtection="1">
      <alignment horizontal="justify" vertical="center" wrapText="1"/>
      <protection hidden="1"/>
    </xf>
    <xf numFmtId="0" fontId="15" fillId="2" borderId="34" xfId="0" applyFont="1" applyFill="1" applyBorder="1" applyAlignment="1" applyProtection="1">
      <alignment horizontal="left" vertical="center" wrapText="1"/>
      <protection hidden="1"/>
    </xf>
    <xf numFmtId="0" fontId="15" fillId="2" borderId="32" xfId="0" applyFont="1" applyFill="1" applyBorder="1" applyAlignment="1" applyProtection="1">
      <alignment horizontal="left" vertical="center" wrapText="1"/>
      <protection hidden="1"/>
    </xf>
    <xf numFmtId="0" fontId="15" fillId="2" borderId="35" xfId="0" applyFont="1" applyFill="1" applyBorder="1" applyAlignment="1" applyProtection="1">
      <alignment horizontal="left" vertical="center" wrapText="1"/>
      <protection hidden="1"/>
    </xf>
    <xf numFmtId="0" fontId="15" fillId="2" borderId="21" xfId="0" applyFont="1" applyFill="1" applyBorder="1" applyAlignment="1" applyProtection="1">
      <alignment horizontal="left" vertical="center" wrapText="1"/>
      <protection hidden="1"/>
    </xf>
    <xf numFmtId="0" fontId="15" fillId="2" borderId="23" xfId="0" applyFont="1" applyFill="1" applyBorder="1" applyAlignment="1" applyProtection="1">
      <alignment horizontal="left" vertical="center" wrapText="1"/>
      <protection hidden="1"/>
    </xf>
    <xf numFmtId="0" fontId="15" fillId="2" borderId="22" xfId="0" applyFont="1" applyFill="1" applyBorder="1" applyAlignment="1" applyProtection="1">
      <alignment horizontal="left" vertical="center" wrapText="1"/>
      <protection hidden="1"/>
    </xf>
    <xf numFmtId="0" fontId="42" fillId="0" borderId="0" xfId="0" applyFont="1" applyAlignment="1" applyProtection="1">
      <alignment horizontal="center"/>
      <protection locked="0"/>
    </xf>
    <xf numFmtId="0" fontId="41" fillId="0" borderId="0" xfId="0" applyFont="1" applyAlignment="1" applyProtection="1">
      <alignment horizontal="left"/>
      <protection hidden="1"/>
    </xf>
    <xf numFmtId="0" fontId="24" fillId="0" borderId="30" xfId="0" applyFont="1" applyBorder="1" applyAlignment="1" applyProtection="1">
      <alignment horizontal="center"/>
      <protection hidden="1"/>
    </xf>
    <xf numFmtId="0" fontId="24" fillId="0" borderId="31" xfId="0" applyFont="1" applyBorder="1" applyAlignment="1" applyProtection="1">
      <alignment horizontal="center"/>
      <protection hidden="1"/>
    </xf>
    <xf numFmtId="0" fontId="24" fillId="0" borderId="24" xfId="0" applyFont="1" applyBorder="1" applyAlignment="1" applyProtection="1">
      <alignment horizontal="center" vertical="center" wrapText="1"/>
      <protection hidden="1"/>
    </xf>
    <xf numFmtId="0" fontId="24" fillId="0" borderId="22" xfId="0" applyFont="1" applyBorder="1" applyAlignment="1" applyProtection="1">
      <alignment horizontal="center" vertical="center" wrapText="1"/>
      <protection hidden="1"/>
    </xf>
    <xf numFmtId="0" fontId="24" fillId="0" borderId="34" xfId="0" applyFont="1" applyBorder="1" applyAlignment="1" applyProtection="1">
      <alignment horizontal="center" vertical="center" wrapText="1"/>
      <protection hidden="1"/>
    </xf>
    <xf numFmtId="0" fontId="24" fillId="0" borderId="32" xfId="0" applyFont="1" applyBorder="1" applyAlignment="1" applyProtection="1">
      <alignment horizontal="center" vertical="center" wrapText="1"/>
      <protection hidden="1"/>
    </xf>
    <xf numFmtId="0" fontId="24" fillId="0" borderId="35" xfId="0" applyFont="1" applyBorder="1" applyAlignment="1" applyProtection="1">
      <alignment horizontal="center" vertical="center" wrapText="1"/>
      <protection hidden="1"/>
    </xf>
    <xf numFmtId="0" fontId="24" fillId="0" borderId="36" xfId="0" applyFont="1" applyBorder="1" applyAlignment="1" applyProtection="1">
      <alignment horizontal="center" vertical="center" wrapText="1"/>
      <protection hidden="1"/>
    </xf>
    <xf numFmtId="0" fontId="24" fillId="0" borderId="23" xfId="0" applyFont="1" applyBorder="1" applyAlignment="1" applyProtection="1">
      <alignment horizontal="center" vertical="center" wrapText="1"/>
      <protection hidden="1"/>
    </xf>
    <xf numFmtId="0" fontId="0" fillId="0" borderId="1" xfId="0" applyBorder="1" applyAlignment="1" applyProtection="1">
      <alignment horizontal="center"/>
      <protection hidden="1"/>
    </xf>
    <xf numFmtId="0" fontId="29" fillId="0" borderId="0" xfId="0" applyFont="1" applyAlignment="1" applyProtection="1">
      <alignment horizontal="center"/>
      <protection hidden="1"/>
    </xf>
    <xf numFmtId="0" fontId="24" fillId="0" borderId="5" xfId="0" applyFont="1" applyBorder="1" applyAlignment="1" applyProtection="1">
      <alignment horizontal="left"/>
      <protection hidden="1"/>
    </xf>
    <xf numFmtId="0" fontId="24" fillId="0" borderId="6" xfId="0" applyFont="1" applyBorder="1" applyAlignment="1" applyProtection="1">
      <alignment horizontal="left"/>
      <protection hidden="1"/>
    </xf>
    <xf numFmtId="0" fontId="24" fillId="0" borderId="7" xfId="0" applyFont="1" applyBorder="1" applyAlignment="1" applyProtection="1">
      <alignment horizontal="left"/>
      <protection hidden="1"/>
    </xf>
    <xf numFmtId="0" fontId="24" fillId="0" borderId="26" xfId="0" applyFont="1" applyBorder="1" applyAlignment="1" applyProtection="1">
      <alignment horizontal="left" wrapText="1"/>
      <protection hidden="1"/>
    </xf>
    <xf numFmtId="0" fontId="24" fillId="0" borderId="27" xfId="0" applyFont="1" applyBorder="1" applyAlignment="1" applyProtection="1">
      <alignment horizontal="left" wrapText="1"/>
      <protection hidden="1"/>
    </xf>
    <xf numFmtId="0" fontId="24" fillId="0" borderId="28" xfId="0" applyFont="1" applyBorder="1" applyAlignment="1" applyProtection="1">
      <alignment horizontal="left" wrapText="1"/>
      <protection hidden="1"/>
    </xf>
    <xf numFmtId="0" fontId="24" fillId="0" borderId="0" xfId="0" applyFont="1" applyAlignment="1" applyProtection="1">
      <alignment horizontal="center"/>
      <protection hidden="1"/>
    </xf>
    <xf numFmtId="0" fontId="24" fillId="0" borderId="23" xfId="0" applyFont="1" applyBorder="1" applyAlignment="1" applyProtection="1">
      <alignment horizontal="center"/>
      <protection hidden="1"/>
    </xf>
    <xf numFmtId="0" fontId="24" fillId="0" borderId="40" xfId="0" applyFont="1" applyBorder="1" applyAlignment="1" applyProtection="1">
      <alignment horizontal="center" vertical="center" wrapText="1"/>
      <protection hidden="1"/>
    </xf>
    <xf numFmtId="0" fontId="24" fillId="0" borderId="41" xfId="0" applyFont="1" applyBorder="1" applyAlignment="1" applyProtection="1">
      <alignment horizontal="center" vertical="center" wrapText="1"/>
      <protection hidden="1"/>
    </xf>
    <xf numFmtId="0" fontId="24" fillId="0" borderId="2" xfId="0" applyFont="1" applyBorder="1" applyAlignment="1" applyProtection="1">
      <alignment horizontal="center" vertical="center" wrapText="1"/>
      <protection hidden="1"/>
    </xf>
    <xf numFmtId="0" fontId="24" fillId="0" borderId="3" xfId="0" applyFont="1" applyBorder="1" applyAlignment="1" applyProtection="1">
      <alignment horizontal="center" vertical="center" wrapText="1"/>
      <protection hidden="1"/>
    </xf>
    <xf numFmtId="0" fontId="24" fillId="0" borderId="4" xfId="0" applyFont="1" applyBorder="1" applyAlignment="1" applyProtection="1">
      <alignment horizontal="center" vertical="center" wrapText="1"/>
      <protection hidden="1"/>
    </xf>
    <xf numFmtId="0" fontId="1" fillId="0" borderId="0" xfId="0" applyFont="1" applyAlignment="1" applyProtection="1">
      <alignment horizontal="center"/>
      <protection hidden="1"/>
    </xf>
    <xf numFmtId="0" fontId="6" fillId="0" borderId="23" xfId="0" applyFont="1" applyBorder="1" applyAlignment="1" applyProtection="1">
      <alignment horizontal="right"/>
      <protection hidden="1"/>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34" xfId="0" applyFont="1" applyBorder="1" applyAlignment="1" applyProtection="1">
      <alignment horizontal="left" wrapText="1"/>
      <protection hidden="1"/>
    </xf>
    <xf numFmtId="0" fontId="1" fillId="0" borderId="32" xfId="0" applyFont="1" applyBorder="1" applyAlignment="1" applyProtection="1">
      <alignment horizontal="left" wrapText="1"/>
      <protection hidden="1"/>
    </xf>
    <xf numFmtId="0" fontId="1" fillId="0" borderId="35" xfId="0" applyFont="1" applyBorder="1" applyAlignment="1" applyProtection="1">
      <alignment horizontal="left" wrapText="1"/>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0" fillId="0" borderId="0" xfId="0" applyFont="1" applyAlignment="1" applyProtection="1">
      <alignment horizontal="center"/>
      <protection hidden="1"/>
    </xf>
    <xf numFmtId="0" fontId="1" fillId="0" borderId="37" xfId="0" applyFont="1" applyBorder="1" applyAlignment="1" applyProtection="1">
      <alignment horizontal="center" vertical="center" wrapText="1"/>
      <protection hidden="1"/>
    </xf>
    <xf numFmtId="0" fontId="1" fillId="0" borderId="38" xfId="0" applyFont="1" applyBorder="1" applyAlignment="1" applyProtection="1">
      <alignment horizontal="center" vertical="center" wrapText="1"/>
      <protection hidden="1"/>
    </xf>
    <xf numFmtId="0" fontId="1" fillId="0" borderId="24" xfId="0" applyFont="1" applyBorder="1" applyAlignment="1" applyProtection="1">
      <alignment horizontal="center" vertical="center" wrapText="1"/>
      <protection hidden="1"/>
    </xf>
    <xf numFmtId="0" fontId="1" fillId="0" borderId="36" xfId="0" applyFont="1"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39" xfId="0" applyBorder="1" applyAlignment="1" applyProtection="1">
      <alignment horizontal="center" vertical="center" wrapText="1"/>
      <protection hidden="1"/>
    </xf>
    <xf numFmtId="0" fontId="1" fillId="0" borderId="35" xfId="0" applyFont="1" applyBorder="1" applyAlignment="1" applyProtection="1">
      <alignment horizontal="left"/>
      <protection hidden="1"/>
    </xf>
    <xf numFmtId="0" fontId="1" fillId="0" borderId="21" xfId="0" applyFont="1" applyBorder="1" applyAlignment="1" applyProtection="1">
      <alignment horizontal="left"/>
      <protection hidden="1"/>
    </xf>
    <xf numFmtId="0" fontId="1" fillId="0" borderId="22" xfId="0" applyFont="1" applyBorder="1" applyAlignment="1" applyProtection="1">
      <alignment horizontal="left"/>
      <protection hidden="1"/>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34"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4" xfId="0" applyBorder="1" applyAlignment="1" applyProtection="1">
      <alignment horizontal="center" vertical="center"/>
      <protection hidden="1"/>
    </xf>
    <xf numFmtId="0" fontId="0" fillId="0" borderId="39" xfId="0" applyBorder="1" applyAlignment="1" applyProtection="1">
      <alignment horizontal="center" vertical="center"/>
      <protection hidden="1"/>
    </xf>
    <xf numFmtId="0" fontId="36" fillId="0" borderId="32" xfId="0" applyFont="1" applyBorder="1" applyAlignment="1" applyProtection="1">
      <alignment horizontal="center" vertical="center" wrapText="1"/>
      <protection hidden="1"/>
    </xf>
    <xf numFmtId="0" fontId="0" fillId="0" borderId="36" xfId="0" applyBorder="1" applyAlignment="1" applyProtection="1">
      <alignment horizontal="center" vertical="center" wrapText="1"/>
      <protection hidden="1"/>
    </xf>
    <xf numFmtId="0" fontId="6" fillId="0" borderId="5" xfId="0" applyFont="1" applyBorder="1" applyAlignment="1" applyProtection="1">
      <alignment horizontal="right"/>
      <protection hidden="1"/>
    </xf>
    <xf numFmtId="0" fontId="6" fillId="0" borderId="6" xfId="0" applyFont="1" applyBorder="1" applyAlignment="1" applyProtection="1">
      <alignment horizontal="right"/>
      <protection hidden="1"/>
    </xf>
    <xf numFmtId="0" fontId="6" fillId="0" borderId="7" xfId="0" applyFont="1" applyBorder="1" applyAlignment="1" applyProtection="1">
      <alignment horizontal="right"/>
      <protection hidden="1"/>
    </xf>
    <xf numFmtId="0" fontId="10" fillId="0" borderId="30" xfId="0" applyFont="1" applyBorder="1" applyAlignment="1" applyProtection="1">
      <alignment horizontal="right"/>
      <protection hidden="1"/>
    </xf>
    <xf numFmtId="0" fontId="10" fillId="0" borderId="31" xfId="0" applyFont="1" applyBorder="1" applyAlignment="1" applyProtection="1">
      <alignment horizontal="right"/>
      <protection hidden="1"/>
    </xf>
    <xf numFmtId="0" fontId="10" fillId="0" borderId="44" xfId="0" applyFont="1" applyBorder="1" applyAlignment="1" applyProtection="1">
      <alignment horizontal="right"/>
      <protection hidden="1"/>
    </xf>
    <xf numFmtId="0" fontId="0" fillId="0" borderId="30"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1" fillId="0" borderId="2" xfId="0" applyFont="1" applyBorder="1" applyAlignment="1" applyProtection="1">
      <alignment horizontal="left" wrapText="1"/>
      <protection locked="0"/>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1" fillId="0" borderId="34" xfId="0" applyFont="1" applyBorder="1" applyAlignment="1" applyProtection="1">
      <alignment horizontal="left"/>
      <protection hidden="1"/>
    </xf>
    <xf numFmtId="0" fontId="30" fillId="0" borderId="23" xfId="0" applyFont="1" applyBorder="1" applyAlignment="1" applyProtection="1">
      <alignment horizontal="right"/>
      <protection hidden="1"/>
    </xf>
    <xf numFmtId="0" fontId="28" fillId="0" borderId="0" xfId="0" applyFont="1" applyAlignment="1" applyProtection="1">
      <alignment horizontal="center"/>
      <protection hidden="1"/>
    </xf>
    <xf numFmtId="0" fontId="10" fillId="0" borderId="23" xfId="0" applyFont="1" applyBorder="1" applyAlignment="1" applyProtection="1">
      <alignment horizontal="right"/>
      <protection hidden="1"/>
    </xf>
    <xf numFmtId="0" fontId="28" fillId="0" borderId="2" xfId="0" applyFont="1" applyBorder="1" applyAlignment="1" applyProtection="1">
      <alignment horizontal="center" vertical="center" wrapText="1"/>
      <protection hidden="1"/>
    </xf>
    <xf numFmtId="0" fontId="28" fillId="0" borderId="4" xfId="0" applyFont="1" applyBorder="1" applyAlignment="1" applyProtection="1">
      <alignment horizontal="center" vertical="center" wrapText="1"/>
      <protection hidden="1"/>
    </xf>
    <xf numFmtId="0" fontId="28" fillId="0" borderId="24" xfId="0" applyFont="1" applyBorder="1" applyAlignment="1" applyProtection="1">
      <alignment horizontal="center" vertical="center" wrapText="1"/>
      <protection hidden="1"/>
    </xf>
    <xf numFmtId="0" fontId="28" fillId="0" borderId="36" xfId="0" applyFont="1" applyBorder="1" applyAlignment="1" applyProtection="1">
      <alignment horizontal="center" vertical="center" wrapText="1"/>
      <protection hidden="1"/>
    </xf>
    <xf numFmtId="0" fontId="10" fillId="0" borderId="2" xfId="0" applyFont="1" applyBorder="1" applyAlignment="1" applyProtection="1">
      <alignment horizontal="left" wrapText="1"/>
      <protection hidden="1"/>
    </xf>
    <xf numFmtId="0" fontId="10" fillId="0" borderId="3" xfId="0" applyFont="1" applyBorder="1" applyAlignment="1" applyProtection="1">
      <alignment horizontal="left" wrapText="1"/>
      <protection hidden="1"/>
    </xf>
    <xf numFmtId="0" fontId="10" fillId="0" borderId="4" xfId="0" applyFont="1" applyBorder="1" applyAlignment="1" applyProtection="1">
      <alignment horizontal="left" wrapText="1"/>
      <protection hidden="1"/>
    </xf>
    <xf numFmtId="0" fontId="10" fillId="0" borderId="2" xfId="0" applyFont="1" applyBorder="1" applyAlignment="1" applyProtection="1">
      <alignment horizontal="left"/>
      <protection hidden="1"/>
    </xf>
    <xf numFmtId="0" fontId="10" fillId="0" borderId="3" xfId="0" applyFont="1" applyBorder="1" applyAlignment="1" applyProtection="1">
      <alignment horizontal="left"/>
      <protection hidden="1"/>
    </xf>
    <xf numFmtId="0" fontId="10" fillId="0" borderId="4" xfId="0" applyFont="1" applyBorder="1" applyAlignment="1" applyProtection="1">
      <alignment horizontal="left"/>
      <protection hidden="1"/>
    </xf>
    <xf numFmtId="0" fontId="28" fillId="0" borderId="39" xfId="0" applyFont="1" applyBorder="1" applyAlignment="1" applyProtection="1">
      <alignment horizontal="center" vertical="center" wrapText="1"/>
      <protection hidden="1"/>
    </xf>
    <xf numFmtId="0" fontId="10" fillId="0" borderId="0" xfId="0" applyFont="1" applyAlignment="1" applyProtection="1">
      <alignment horizontal="right"/>
      <protection hidden="1"/>
    </xf>
    <xf numFmtId="164" fontId="28" fillId="0" borderId="24" xfId="0" applyNumberFormat="1" applyFont="1" applyBorder="1" applyAlignment="1" applyProtection="1">
      <alignment horizontal="center" vertical="center" wrapText="1"/>
      <protection hidden="1"/>
    </xf>
    <xf numFmtId="164" fontId="28" fillId="0" borderId="39" xfId="0" applyNumberFormat="1" applyFont="1" applyBorder="1" applyAlignment="1" applyProtection="1">
      <alignment horizontal="center" vertical="center" wrapText="1"/>
      <protection hidden="1"/>
    </xf>
    <xf numFmtId="0" fontId="17" fillId="0" borderId="0" xfId="0" applyFont="1" applyAlignment="1" applyProtection="1">
      <alignment horizontal="left" vertical="top" wrapText="1"/>
      <protection hidden="1"/>
    </xf>
    <xf numFmtId="0" fontId="17" fillId="0" borderId="20" xfId="0" applyFont="1" applyBorder="1" applyAlignment="1" applyProtection="1">
      <alignment horizontal="left" vertical="top" wrapText="1"/>
      <protection hidden="1"/>
    </xf>
    <xf numFmtId="0" fontId="17" fillId="0" borderId="32" xfId="0" applyFont="1" applyBorder="1" applyAlignment="1" applyProtection="1">
      <alignment horizontal="left" vertical="top" wrapText="1"/>
      <protection hidden="1"/>
    </xf>
    <xf numFmtId="0" fontId="17" fillId="0" borderId="35" xfId="0" applyFont="1" applyBorder="1" applyAlignment="1" applyProtection="1">
      <alignment horizontal="left" vertical="top" wrapText="1"/>
      <protection hidden="1"/>
    </xf>
    <xf numFmtId="0" fontId="17" fillId="0" borderId="0" xfId="0" applyFont="1" applyAlignment="1" applyProtection="1">
      <alignment horizontal="left" wrapText="1"/>
      <protection hidden="1"/>
    </xf>
    <xf numFmtId="0" fontId="28" fillId="0" borderId="24" xfId="0" applyFont="1" applyBorder="1" applyAlignment="1" applyProtection="1">
      <alignment horizontal="center" vertical="center"/>
      <protection hidden="1"/>
    </xf>
    <xf numFmtId="0" fontId="28" fillId="0" borderId="39" xfId="0" applyFont="1" applyBorder="1" applyAlignment="1" applyProtection="1">
      <alignment horizontal="center" vertical="center"/>
      <protection hidden="1"/>
    </xf>
    <xf numFmtId="0" fontId="24" fillId="0" borderId="2" xfId="0" applyFont="1" applyBorder="1" applyAlignment="1">
      <alignment horizontal="left"/>
    </xf>
    <xf numFmtId="0" fontId="24" fillId="0" borderId="3" xfId="0" applyFont="1" applyBorder="1" applyAlignment="1">
      <alignment horizontal="left"/>
    </xf>
    <xf numFmtId="0" fontId="24" fillId="0" borderId="4" xfId="0" applyFont="1" applyBorder="1" applyAlignment="1">
      <alignment horizontal="left"/>
    </xf>
    <xf numFmtId="0" fontId="24" fillId="0" borderId="2" xfId="0" applyFont="1" applyBorder="1" applyAlignment="1" applyProtection="1">
      <alignment horizontal="left"/>
      <protection locked="0"/>
    </xf>
    <xf numFmtId="0" fontId="24" fillId="0" borderId="3" xfId="0" applyFont="1" applyBorder="1" applyAlignment="1" applyProtection="1">
      <alignment horizontal="left"/>
      <protection locked="0"/>
    </xf>
    <xf numFmtId="0" fontId="24" fillId="0" borderId="4" xfId="0" applyFont="1" applyBorder="1" applyAlignment="1" applyProtection="1">
      <alignment horizontal="left"/>
      <protection locked="0"/>
    </xf>
    <xf numFmtId="0" fontId="32" fillId="0" borderId="0" xfId="0" applyFont="1" applyAlignment="1" applyProtection="1">
      <alignment horizontal="left" vertical="top" wrapText="1"/>
      <protection hidden="1"/>
    </xf>
    <xf numFmtId="0" fontId="28" fillId="0" borderId="3" xfId="0" applyFont="1" applyBorder="1" applyAlignment="1" applyProtection="1">
      <alignment horizontal="center" vertical="center" wrapText="1"/>
      <protection hidden="1"/>
    </xf>
    <xf numFmtId="0" fontId="28" fillId="0" borderId="21" xfId="0" applyFont="1" applyBorder="1" applyAlignment="1" applyProtection="1">
      <alignment horizontal="right" wrapText="1"/>
      <protection hidden="1"/>
    </xf>
    <xf numFmtId="0" fontId="28" fillId="0" borderId="23" xfId="0" applyFont="1" applyBorder="1" applyAlignment="1" applyProtection="1">
      <alignment horizontal="right" wrapText="1"/>
      <protection hidden="1"/>
    </xf>
    <xf numFmtId="0" fontId="28" fillId="0" borderId="22" xfId="0" applyFont="1" applyBorder="1" applyAlignment="1" applyProtection="1">
      <alignment horizontal="right" wrapText="1"/>
      <protection hidden="1"/>
    </xf>
    <xf numFmtId="0" fontId="28" fillId="0" borderId="2" xfId="0" applyFont="1" applyBorder="1" applyAlignment="1" applyProtection="1">
      <alignment horizontal="left" wrapText="1"/>
      <protection hidden="1"/>
    </xf>
    <xf numFmtId="0" fontId="28" fillId="0" borderId="3" xfId="0" applyFont="1" applyBorder="1" applyAlignment="1" applyProtection="1">
      <alignment horizontal="left" wrapText="1"/>
      <protection hidden="1"/>
    </xf>
    <xf numFmtId="0" fontId="28" fillId="0" borderId="4" xfId="0" applyFont="1" applyBorder="1" applyAlignment="1" applyProtection="1">
      <alignment horizontal="left" wrapText="1"/>
      <protection hidden="1"/>
    </xf>
    <xf numFmtId="0" fontId="28" fillId="0" borderId="23" xfId="0" applyFont="1" applyBorder="1" applyAlignment="1" applyProtection="1">
      <alignment horizontal="right"/>
      <protection hidden="1"/>
    </xf>
    <xf numFmtId="0" fontId="28" fillId="0" borderId="2" xfId="0" applyFont="1" applyBorder="1" applyAlignment="1" applyProtection="1">
      <alignment horizontal="right" wrapText="1"/>
      <protection hidden="1"/>
    </xf>
    <xf numFmtId="0" fontId="28" fillId="0" borderId="3" xfId="0" applyFont="1" applyBorder="1" applyAlignment="1" applyProtection="1">
      <alignment horizontal="right" wrapText="1"/>
      <protection hidden="1"/>
    </xf>
    <xf numFmtId="0" fontId="28" fillId="0" borderId="4" xfId="0" applyFont="1" applyBorder="1" applyAlignment="1" applyProtection="1">
      <alignment horizontal="right" wrapText="1"/>
      <protection hidden="1"/>
    </xf>
    <xf numFmtId="0" fontId="31" fillId="0" borderId="2" xfId="0" applyFont="1" applyBorder="1" applyAlignment="1" applyProtection="1">
      <alignment horizontal="left" wrapText="1"/>
      <protection hidden="1"/>
    </xf>
    <xf numFmtId="0" fontId="31" fillId="0" borderId="3" xfId="0" applyFont="1" applyBorder="1" applyAlignment="1" applyProtection="1">
      <alignment horizontal="left" wrapText="1"/>
      <protection hidden="1"/>
    </xf>
    <xf numFmtId="0" fontId="31" fillId="0" borderId="4" xfId="0" applyFont="1" applyBorder="1" applyAlignment="1" applyProtection="1">
      <alignment horizontal="left" wrapText="1"/>
      <protection hidden="1"/>
    </xf>
    <xf numFmtId="0" fontId="0" fillId="0" borderId="2" xfId="0" applyBorder="1" applyAlignment="1" applyProtection="1">
      <alignment horizontal="left"/>
      <protection hidden="1"/>
    </xf>
    <xf numFmtId="0" fontId="0" fillId="0" borderId="3" xfId="0" applyBorder="1" applyAlignment="1" applyProtection="1">
      <alignment horizontal="left"/>
      <protection hidden="1"/>
    </xf>
    <xf numFmtId="0" fontId="0" fillId="0" borderId="4" xfId="0" applyBorder="1" applyAlignment="1" applyProtection="1">
      <alignment horizontal="left"/>
      <protection hidden="1"/>
    </xf>
    <xf numFmtId="0" fontId="6" fillId="0" borderId="2" xfId="0" applyFont="1" applyBorder="1" applyAlignment="1" applyProtection="1">
      <alignment horizontal="right"/>
      <protection hidden="1"/>
    </xf>
    <xf numFmtId="0" fontId="6" fillId="0" borderId="3" xfId="0" applyFont="1" applyBorder="1" applyAlignment="1" applyProtection="1">
      <alignment horizontal="right"/>
      <protection hidden="1"/>
    </xf>
    <xf numFmtId="0" fontId="6" fillId="0" borderId="4" xfId="0" applyFont="1" applyBorder="1" applyAlignment="1" applyProtection="1">
      <alignment horizontal="right"/>
      <protection hidden="1"/>
    </xf>
    <xf numFmtId="0" fontId="0" fillId="0" borderId="34" xfId="0" applyBorder="1" applyAlignment="1" applyProtection="1">
      <alignment horizontal="left" vertical="center" wrapText="1"/>
      <protection hidden="1"/>
    </xf>
    <xf numFmtId="0" fontId="0" fillId="0" borderId="32" xfId="0" applyBorder="1" applyAlignment="1" applyProtection="1">
      <alignment horizontal="left" vertical="center" wrapText="1"/>
      <protection hidden="1"/>
    </xf>
    <xf numFmtId="0" fontId="0" fillId="0" borderId="35" xfId="0" applyBorder="1" applyAlignment="1" applyProtection="1">
      <alignment horizontal="left" vertical="center" wrapText="1"/>
      <protection hidden="1"/>
    </xf>
    <xf numFmtId="0" fontId="0" fillId="0" borderId="21" xfId="0" applyBorder="1" applyAlignment="1" applyProtection="1">
      <alignment horizontal="left" vertical="center" wrapText="1"/>
      <protection hidden="1"/>
    </xf>
    <xf numFmtId="0" fontId="0" fillId="0" borderId="23" xfId="0" applyBorder="1" applyAlignment="1" applyProtection="1">
      <alignment horizontal="left" vertical="center" wrapText="1"/>
      <protection hidden="1"/>
    </xf>
    <xf numFmtId="0" fontId="0" fillId="0" borderId="22" xfId="0" applyBorder="1" applyAlignment="1" applyProtection="1">
      <alignment horizontal="left" vertical="center" wrapText="1"/>
      <protection hidden="1"/>
    </xf>
    <xf numFmtId="0" fontId="6" fillId="0" borderId="0" xfId="0" applyFont="1" applyAlignment="1" applyProtection="1">
      <alignment horizontal="right"/>
      <protection hidden="1"/>
    </xf>
    <xf numFmtId="0" fontId="6" fillId="0" borderId="2" xfId="0" applyFont="1" applyBorder="1" applyAlignment="1" applyProtection="1">
      <alignment horizontal="center" vertical="center"/>
      <protection hidden="1"/>
    </xf>
    <xf numFmtId="0" fontId="6" fillId="0" borderId="23" xfId="0" applyFont="1" applyBorder="1" applyAlignment="1" applyProtection="1">
      <alignment horizontal="center" vertical="center"/>
      <protection hidden="1"/>
    </xf>
    <xf numFmtId="0" fontId="1" fillId="0" borderId="2" xfId="0" applyFont="1" applyBorder="1" applyAlignment="1" applyProtection="1">
      <alignment horizontal="left" vertical="center" wrapText="1"/>
      <protection hidden="1"/>
    </xf>
    <xf numFmtId="0" fontId="1" fillId="0" borderId="3" xfId="0" applyFont="1" applyBorder="1" applyAlignment="1" applyProtection="1">
      <alignment horizontal="left" vertical="center" wrapText="1"/>
      <protection hidden="1"/>
    </xf>
    <xf numFmtId="0" fontId="1" fillId="0" borderId="4" xfId="0" applyFont="1" applyBorder="1" applyAlignment="1" applyProtection="1">
      <alignment horizontal="left" vertical="center" wrapText="1"/>
      <protection hidden="1"/>
    </xf>
    <xf numFmtId="0" fontId="0" fillId="0" borderId="62" xfId="0" applyBorder="1" applyAlignment="1" applyProtection="1">
      <alignment horizontal="left"/>
      <protection hidden="1"/>
    </xf>
    <xf numFmtId="0" fontId="0" fillId="0" borderId="60" xfId="0" applyBorder="1" applyAlignment="1" applyProtection="1">
      <alignment horizontal="left"/>
      <protection hidden="1"/>
    </xf>
    <xf numFmtId="0" fontId="0" fillId="0" borderId="61" xfId="0" applyBorder="1" applyAlignment="1" applyProtection="1">
      <alignment horizontal="left"/>
      <protection hidden="1"/>
    </xf>
    <xf numFmtId="0" fontId="0" fillId="0" borderId="58" xfId="0" applyBorder="1" applyAlignment="1" applyProtection="1">
      <alignment horizontal="left"/>
      <protection hidden="1"/>
    </xf>
    <xf numFmtId="0" fontId="0" fillId="0" borderId="59" xfId="0" applyBorder="1" applyAlignment="1" applyProtection="1">
      <alignment horizontal="left"/>
      <protection hidden="1"/>
    </xf>
    <xf numFmtId="0" fontId="0" fillId="0" borderId="54" xfId="0" applyBorder="1" applyAlignment="1" applyProtection="1">
      <alignment horizontal="left"/>
      <protection hidden="1"/>
    </xf>
    <xf numFmtId="0" fontId="0" fillId="0" borderId="56" xfId="0" applyBorder="1" applyAlignment="1" applyProtection="1">
      <alignment horizontal="left" wrapText="1"/>
      <protection hidden="1"/>
    </xf>
    <xf numFmtId="0" fontId="0" fillId="0" borderId="57" xfId="0" applyBorder="1" applyAlignment="1" applyProtection="1">
      <alignment horizontal="left" wrapText="1"/>
      <protection hidden="1"/>
    </xf>
    <xf numFmtId="0" fontId="0" fillId="0" borderId="55" xfId="0" applyBorder="1" applyAlignment="1" applyProtection="1">
      <alignment horizontal="left" wrapText="1"/>
      <protection hidden="1"/>
    </xf>
    <xf numFmtId="4" fontId="1" fillId="0" borderId="24" xfId="0" applyNumberFormat="1" applyFont="1" applyBorder="1" applyAlignment="1" applyProtection="1">
      <alignment horizontal="center" vertical="center"/>
      <protection hidden="1"/>
    </xf>
    <xf numFmtId="4" fontId="1" fillId="0" borderId="39" xfId="0" applyNumberFormat="1" applyFont="1" applyBorder="1" applyAlignment="1" applyProtection="1">
      <alignment horizontal="center" vertical="center"/>
      <protection hidden="1"/>
    </xf>
    <xf numFmtId="4" fontId="1" fillId="0" borderId="36" xfId="0" applyNumberFormat="1" applyFont="1" applyBorder="1" applyAlignment="1" applyProtection="1">
      <alignment horizontal="center" vertical="center"/>
      <protection hidden="1"/>
    </xf>
  </cellXfs>
  <cellStyles count="3">
    <cellStyle name="Normal" xfId="0" builtinId="0"/>
    <cellStyle name="Normal 2" xfId="1" xr:uid="{00000000-0005-0000-0000-000001000000}"/>
    <cellStyle name="Virgül" xfId="2" builtinId="3"/>
  </cellStyles>
  <dxfs count="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R56"/>
  <sheetViews>
    <sheetView showGridLines="0" tabSelected="1" zoomScale="80" zoomScaleNormal="80" workbookViewId="0">
      <selection activeCell="D2" sqref="D2:F2"/>
    </sheetView>
  </sheetViews>
  <sheetFormatPr defaultColWidth="9.25" defaultRowHeight="14.3" x14ac:dyDescent="0.25"/>
  <cols>
    <col min="1" max="1" width="2" style="59" customWidth="1"/>
    <col min="2" max="2" width="8.25" style="89" bestFit="1" customWidth="1"/>
    <col min="3" max="3" width="33.625" style="7" customWidth="1"/>
    <col min="4" max="4" width="16.375" style="7" customWidth="1"/>
    <col min="5" max="5" width="40.25" style="7" customWidth="1"/>
    <col min="6" max="6" width="14.625" style="7" customWidth="1"/>
    <col min="7" max="7" width="13.375" style="59" customWidth="1"/>
    <col min="8" max="8" width="11" style="59" customWidth="1"/>
    <col min="9" max="9" width="9.25" hidden="1" customWidth="1"/>
    <col min="10" max="10" width="9.875" hidden="1" customWidth="1"/>
    <col min="11" max="12" width="9.25" hidden="1" customWidth="1"/>
    <col min="13" max="13" width="10.625" hidden="1" customWidth="1"/>
    <col min="14" max="14" width="9.25" hidden="1" customWidth="1"/>
    <col min="15" max="15" width="37.25" hidden="1" customWidth="1"/>
    <col min="16" max="17" width="9.25" customWidth="1"/>
    <col min="19" max="16384" width="9.25" style="59"/>
  </cols>
  <sheetData>
    <row r="1" spans="2:18" ht="37.549999999999997" customHeight="1" thickBot="1" x14ac:dyDescent="0.35">
      <c r="B1" s="480" t="s">
        <v>211</v>
      </c>
      <c r="C1" s="481"/>
      <c r="D1" s="481"/>
      <c r="E1" s="481"/>
      <c r="F1" s="482"/>
      <c r="G1" s="500" t="str">
        <f>IF(AUcret&lt;&gt;"","","SOL TARAFTAKİ BOYALI HÜCRELER DOLDURULMALIDIR.")</f>
        <v>SOL TARAFTAKİ BOYALI HÜCRELER DOLDURULMALIDIR.</v>
      </c>
      <c r="H1" s="500"/>
      <c r="I1" s="59"/>
      <c r="J1" s="59"/>
      <c r="K1" s="59"/>
      <c r="L1" s="59"/>
      <c r="M1" s="59"/>
      <c r="N1" s="59"/>
      <c r="O1" s="102" t="str">
        <f>CONCATENATE("A1:F",COUNTA(C17:C56)+17)</f>
        <v>A1:F17</v>
      </c>
      <c r="P1" s="59"/>
      <c r="Q1" s="59"/>
      <c r="R1" s="59"/>
    </row>
    <row r="2" spans="2:18" ht="23.95" customHeight="1" thickBot="1" x14ac:dyDescent="0.35">
      <c r="B2" s="483" t="s">
        <v>212</v>
      </c>
      <c r="C2" s="484"/>
      <c r="D2" s="509"/>
      <c r="E2" s="510"/>
      <c r="F2" s="511"/>
      <c r="G2" s="500"/>
      <c r="H2" s="500"/>
      <c r="I2" s="59"/>
      <c r="J2" s="59"/>
      <c r="K2" s="59"/>
      <c r="L2" s="59"/>
      <c r="M2" s="59"/>
      <c r="N2" s="59"/>
      <c r="O2" s="59"/>
      <c r="P2" s="59"/>
      <c r="Q2" s="59"/>
      <c r="R2" s="59"/>
    </row>
    <row r="3" spans="2:18" ht="59.95" customHeight="1" thickBot="1" x14ac:dyDescent="0.35">
      <c r="B3" s="483" t="s">
        <v>213</v>
      </c>
      <c r="C3" s="484"/>
      <c r="D3" s="512"/>
      <c r="E3" s="513"/>
      <c r="F3" s="514"/>
      <c r="G3" s="500"/>
      <c r="H3" s="500"/>
      <c r="I3" s="59"/>
      <c r="J3" s="59"/>
      <c r="K3" s="59"/>
      <c r="L3" s="59"/>
      <c r="M3" s="59"/>
      <c r="N3" s="59"/>
      <c r="O3" s="59"/>
      <c r="P3" s="59"/>
      <c r="Q3" s="59"/>
      <c r="R3" s="59"/>
    </row>
    <row r="4" spans="2:18" ht="23.95" customHeight="1" thickBot="1" x14ac:dyDescent="0.35">
      <c r="B4" s="483" t="s">
        <v>140</v>
      </c>
      <c r="C4" s="484"/>
      <c r="D4" s="504"/>
      <c r="E4" s="505"/>
      <c r="F4" s="506"/>
      <c r="G4" s="499" t="str">
        <f>IF(AUcret&lt;&gt;"","","BOYALI HÜCRELER DOLDURDUKTAN SONRA GİDER FORMLARINA VERİ GİRİŞİ YAPILMALIDIR.")</f>
        <v>BOYALI HÜCRELER DOLDURDUKTAN SONRA GİDER FORMLARINA VERİ GİRİŞİ YAPILMALIDIR.</v>
      </c>
      <c r="H4" s="500"/>
      <c r="I4" s="59"/>
      <c r="J4" s="59"/>
      <c r="K4" s="59"/>
      <c r="L4" s="59"/>
      <c r="M4" s="59"/>
      <c r="N4" s="59"/>
      <c r="O4" s="59"/>
      <c r="P4" s="59"/>
      <c r="Q4" s="59"/>
      <c r="R4" s="59"/>
    </row>
    <row r="5" spans="2:18" ht="23.95" customHeight="1" thickBot="1" x14ac:dyDescent="0.35">
      <c r="B5" s="483" t="s">
        <v>141</v>
      </c>
      <c r="C5" s="484"/>
      <c r="D5" s="504"/>
      <c r="E5" s="505"/>
      <c r="F5" s="506"/>
      <c r="G5" s="499"/>
      <c r="H5" s="500"/>
      <c r="I5" s="59"/>
      <c r="J5" s="59"/>
      <c r="K5" s="59"/>
      <c r="L5" s="59"/>
      <c r="M5" s="59"/>
      <c r="N5" s="59"/>
      <c r="O5" s="59"/>
      <c r="P5" s="59"/>
      <c r="Q5" s="59"/>
      <c r="R5" s="59"/>
    </row>
    <row r="6" spans="2:18" ht="23.95" customHeight="1" thickBot="1" x14ac:dyDescent="0.35">
      <c r="B6" s="483" t="s">
        <v>142</v>
      </c>
      <c r="C6" s="484"/>
      <c r="D6" s="486" t="str">
        <f>IF(AND(D4&gt;0,D5&gt;0),CONCATENATE(D4,"/",D5),"")</f>
        <v/>
      </c>
      <c r="E6" s="487"/>
      <c r="F6" s="488"/>
      <c r="G6" s="499"/>
      <c r="H6" s="500"/>
      <c r="I6" s="59"/>
      <c r="J6" s="59"/>
      <c r="K6" s="59"/>
      <c r="L6" s="59"/>
      <c r="M6" s="59"/>
      <c r="N6" s="59"/>
      <c r="O6" s="59"/>
      <c r="P6" s="59"/>
      <c r="Q6" s="59"/>
      <c r="R6" s="59"/>
    </row>
    <row r="7" spans="2:18" ht="23.95" customHeight="1" thickBot="1" x14ac:dyDescent="0.35">
      <c r="B7" s="483" t="s">
        <v>0</v>
      </c>
      <c r="C7" s="484"/>
      <c r="D7" s="489"/>
      <c r="E7" s="490"/>
      <c r="F7" s="491"/>
      <c r="G7" s="499"/>
      <c r="H7" s="500"/>
      <c r="I7" s="59">
        <v>2022</v>
      </c>
      <c r="J7" s="59"/>
      <c r="K7" s="59"/>
      <c r="L7" s="59"/>
      <c r="M7" s="59"/>
      <c r="N7" s="59"/>
      <c r="O7" s="59"/>
      <c r="P7" s="59"/>
      <c r="Q7" s="59"/>
      <c r="R7" s="59"/>
    </row>
    <row r="8" spans="2:18" ht="23.95" customHeight="1" thickBot="1" x14ac:dyDescent="0.35">
      <c r="B8" s="483" t="s">
        <v>214</v>
      </c>
      <c r="C8" s="484"/>
      <c r="D8" s="489"/>
      <c r="E8" s="490"/>
      <c r="F8" s="491"/>
      <c r="G8" s="499"/>
      <c r="H8" s="500"/>
      <c r="I8" s="59">
        <v>2023</v>
      </c>
      <c r="J8" s="59"/>
      <c r="K8" s="59"/>
      <c r="L8" s="59"/>
      <c r="M8" s="59"/>
      <c r="N8" s="59"/>
      <c r="O8" s="59"/>
      <c r="P8" s="59"/>
      <c r="Q8" s="59"/>
      <c r="R8" s="59"/>
    </row>
    <row r="9" spans="2:18" ht="23.95" customHeight="1" thickBot="1" x14ac:dyDescent="0.35">
      <c r="B9" s="483" t="s">
        <v>215</v>
      </c>
      <c r="C9" s="484"/>
      <c r="D9" s="489"/>
      <c r="E9" s="490"/>
      <c r="F9" s="491"/>
      <c r="G9" s="499"/>
      <c r="H9" s="500"/>
      <c r="I9" s="59">
        <v>2024</v>
      </c>
      <c r="J9" s="59"/>
      <c r="K9" s="59"/>
      <c r="L9" s="59"/>
      <c r="M9" s="59"/>
      <c r="N9" s="59"/>
      <c r="O9" s="59"/>
      <c r="P9" s="59"/>
      <c r="Q9" s="59"/>
      <c r="R9" s="59"/>
    </row>
    <row r="10" spans="2:18" ht="23.95" customHeight="1" thickBot="1" x14ac:dyDescent="0.35">
      <c r="B10" s="507" t="s">
        <v>262</v>
      </c>
      <c r="C10" s="508"/>
      <c r="D10" s="501"/>
      <c r="E10" s="502"/>
      <c r="F10" s="503"/>
      <c r="G10" s="499"/>
      <c r="H10" s="500"/>
      <c r="I10" s="59">
        <v>2025</v>
      </c>
      <c r="J10" s="59"/>
      <c r="K10" s="59"/>
      <c r="L10" s="59"/>
      <c r="M10" s="59"/>
      <c r="N10" s="59"/>
      <c r="O10" s="59"/>
      <c r="P10" s="59"/>
      <c r="Q10" s="59"/>
      <c r="R10" s="59"/>
    </row>
    <row r="11" spans="2:18" ht="23.95" customHeight="1" thickBot="1" x14ac:dyDescent="0.35">
      <c r="B11" s="515" t="s">
        <v>149</v>
      </c>
      <c r="C11" s="516"/>
      <c r="D11" s="489">
        <f ca="1">TODAY()</f>
        <v>45653</v>
      </c>
      <c r="E11" s="490"/>
      <c r="F11" s="491"/>
      <c r="G11" s="499"/>
      <c r="H11" s="500"/>
      <c r="I11" s="59"/>
      <c r="J11" s="59"/>
      <c r="K11" s="59"/>
      <c r="L11" s="59"/>
      <c r="M11" s="59"/>
      <c r="N11" s="59"/>
      <c r="O11" s="59"/>
      <c r="P11" s="59"/>
      <c r="Q11" s="59"/>
      <c r="R11" s="59"/>
    </row>
    <row r="12" spans="2:18" ht="49.6" customHeight="1" thickBot="1" x14ac:dyDescent="0.35">
      <c r="B12" s="515" t="s">
        <v>150</v>
      </c>
      <c r="C12" s="516"/>
      <c r="D12" s="496"/>
      <c r="E12" s="497"/>
      <c r="F12" s="498"/>
      <c r="G12" s="499"/>
      <c r="H12" s="500"/>
      <c r="I12" s="59"/>
      <c r="J12" s="59"/>
      <c r="K12" s="59"/>
      <c r="L12" s="59"/>
      <c r="M12" s="59"/>
      <c r="N12" s="59"/>
      <c r="O12" s="59"/>
      <c r="P12" s="59"/>
      <c r="Q12" s="59"/>
      <c r="R12" s="59"/>
    </row>
    <row r="13" spans="2:18" ht="23.95" customHeight="1" thickBot="1" x14ac:dyDescent="0.35">
      <c r="B13" s="507" t="s">
        <v>1</v>
      </c>
      <c r="C13" s="508"/>
      <c r="D13" s="492" t="str">
        <f>IF(AND(olcek&lt;&gt;"",D4&lt;&gt;""),VLOOKUP(YilDonem,AsgariUcret,2,0),"")</f>
        <v/>
      </c>
      <c r="E13" s="493"/>
      <c r="F13" s="494"/>
      <c r="G13" s="499"/>
      <c r="H13" s="500"/>
      <c r="I13" s="59"/>
      <c r="J13" s="59"/>
      <c r="K13" s="59"/>
      <c r="L13" s="59"/>
      <c r="M13" s="59"/>
      <c r="N13" s="59"/>
      <c r="O13" s="59"/>
      <c r="P13" s="59"/>
      <c r="Q13" s="59"/>
      <c r="R13" s="59"/>
    </row>
    <row r="14" spans="2:18" ht="21.75" customHeight="1" thickBot="1" x14ac:dyDescent="0.3">
      <c r="C14" s="59"/>
      <c r="D14" s="59"/>
      <c r="E14" s="59"/>
      <c r="F14" s="59"/>
      <c r="I14" s="59"/>
      <c r="J14" s="59"/>
      <c r="K14" s="59"/>
      <c r="L14" s="59"/>
      <c r="M14" s="59"/>
      <c r="N14" s="59"/>
      <c r="O14" s="59"/>
      <c r="P14" s="59"/>
      <c r="Q14" s="59"/>
      <c r="R14" s="59"/>
    </row>
    <row r="15" spans="2:18" ht="31.6" customHeight="1" thickBot="1" x14ac:dyDescent="0.3">
      <c r="B15" s="480" t="s">
        <v>2</v>
      </c>
      <c r="C15" s="481"/>
      <c r="D15" s="481"/>
      <c r="E15" s="481"/>
      <c r="F15" s="482"/>
      <c r="I15" s="495" t="s">
        <v>7</v>
      </c>
      <c r="J15" s="495"/>
      <c r="K15" s="59"/>
      <c r="L15" s="485" t="s">
        <v>29</v>
      </c>
      <c r="M15" s="485"/>
      <c r="N15" s="59"/>
      <c r="O15" s="325" t="s">
        <v>53</v>
      </c>
      <c r="P15" s="59"/>
      <c r="Q15" s="59"/>
      <c r="R15" s="59"/>
    </row>
    <row r="16" spans="2:18" s="89" customFormat="1" ht="43.15" customHeight="1" thickBot="1" x14ac:dyDescent="0.35">
      <c r="B16" s="467" t="s">
        <v>3</v>
      </c>
      <c r="C16" s="467" t="s">
        <v>4</v>
      </c>
      <c r="D16" s="467" t="s">
        <v>5</v>
      </c>
      <c r="E16" s="467" t="s">
        <v>136</v>
      </c>
      <c r="F16" s="468" t="s">
        <v>6</v>
      </c>
      <c r="I16" s="328" t="s">
        <v>247</v>
      </c>
      <c r="J16" s="320">
        <v>5004</v>
      </c>
      <c r="K16" s="319"/>
      <c r="L16" s="329" t="s">
        <v>247</v>
      </c>
      <c r="M16" s="321">
        <v>37530</v>
      </c>
      <c r="O16" s="172" t="str">
        <f>IF(LEFT(ProjeNo,1)="1",1511,IF(LEFT(ProjeNo,1)="3",1501,IF(LEFT(ProjeNo,1)="7",1507,IF(LEFT(ProjeNo,1)="9",1509,""))))</f>
        <v/>
      </c>
    </row>
    <row r="17" spans="2:18" ht="19.899999999999999" customHeight="1" x14ac:dyDescent="0.25">
      <c r="B17" s="330">
        <v>1</v>
      </c>
      <c r="C17" s="215"/>
      <c r="D17" s="216"/>
      <c r="E17" s="217"/>
      <c r="F17" s="473"/>
      <c r="I17" s="328" t="s">
        <v>248</v>
      </c>
      <c r="J17" s="320">
        <v>6471</v>
      </c>
      <c r="K17" s="319"/>
      <c r="L17" s="329" t="s">
        <v>248</v>
      </c>
      <c r="M17" s="321">
        <v>48532.5</v>
      </c>
      <c r="N17" s="59"/>
      <c r="O17" s="59"/>
      <c r="P17" s="59"/>
      <c r="Q17" s="59"/>
      <c r="R17" s="59"/>
    </row>
    <row r="18" spans="2:18" ht="19.899999999999999" customHeight="1" x14ac:dyDescent="0.25">
      <c r="B18" s="331">
        <v>2</v>
      </c>
      <c r="C18" s="5"/>
      <c r="D18" s="469"/>
      <c r="E18" s="6"/>
      <c r="F18" s="474"/>
      <c r="I18" s="322" t="s">
        <v>249</v>
      </c>
      <c r="J18" s="320">
        <v>10008</v>
      </c>
      <c r="K18" s="319"/>
      <c r="L18" s="323" t="s">
        <v>249</v>
      </c>
      <c r="M18" s="321">
        <v>75060</v>
      </c>
      <c r="N18" s="59"/>
      <c r="O18" s="59"/>
      <c r="P18" s="59"/>
      <c r="Q18" s="59"/>
      <c r="R18" s="59"/>
    </row>
    <row r="19" spans="2:18" ht="19.899999999999999" customHeight="1" x14ac:dyDescent="0.25">
      <c r="B19" s="331">
        <v>3</v>
      </c>
      <c r="C19" s="5"/>
      <c r="D19" s="469"/>
      <c r="E19" s="6"/>
      <c r="F19" s="474"/>
      <c r="I19" s="323" t="s">
        <v>250</v>
      </c>
      <c r="J19" s="320">
        <v>13414.5</v>
      </c>
      <c r="K19" s="319"/>
      <c r="L19" s="323" t="s">
        <v>250</v>
      </c>
      <c r="M19" s="321">
        <v>100608.9</v>
      </c>
      <c r="N19" s="59"/>
      <c r="O19" s="135" t="s">
        <v>71</v>
      </c>
      <c r="P19" s="59"/>
      <c r="Q19" s="59"/>
      <c r="R19" s="59"/>
    </row>
    <row r="20" spans="2:18" ht="19.899999999999999" customHeight="1" x14ac:dyDescent="0.25">
      <c r="B20" s="331">
        <v>4</v>
      </c>
      <c r="C20" s="5"/>
      <c r="D20" s="469"/>
      <c r="E20" s="6"/>
      <c r="F20" s="474"/>
      <c r="I20" s="322" t="s">
        <v>265</v>
      </c>
      <c r="J20" s="320">
        <v>20002.5</v>
      </c>
      <c r="K20" s="319"/>
      <c r="L20" s="322" t="s">
        <v>265</v>
      </c>
      <c r="M20" s="321">
        <v>150018.9</v>
      </c>
      <c r="N20" s="59"/>
      <c r="O20" s="327" t="s">
        <v>153</v>
      </c>
      <c r="P20" s="59"/>
      <c r="Q20" s="59"/>
      <c r="R20" s="59"/>
    </row>
    <row r="21" spans="2:18" ht="19.899999999999999" customHeight="1" x14ac:dyDescent="0.25">
      <c r="B21" s="331">
        <v>5</v>
      </c>
      <c r="C21" s="5"/>
      <c r="D21" s="469"/>
      <c r="E21" s="6"/>
      <c r="F21" s="474"/>
      <c r="I21" s="322" t="s">
        <v>266</v>
      </c>
      <c r="J21" s="320">
        <v>20002.5</v>
      </c>
      <c r="K21" s="319"/>
      <c r="L21" s="322" t="s">
        <v>266</v>
      </c>
      <c r="M21" s="321">
        <v>150018.9</v>
      </c>
      <c r="N21" s="59"/>
      <c r="O21" s="59"/>
      <c r="P21" s="59"/>
      <c r="Q21" s="59"/>
      <c r="R21" s="59"/>
    </row>
    <row r="22" spans="2:18" ht="19.899999999999999" customHeight="1" x14ac:dyDescent="0.25">
      <c r="B22" s="331">
        <v>6</v>
      </c>
      <c r="C22" s="5"/>
      <c r="D22" s="469"/>
      <c r="E22" s="6"/>
      <c r="F22" s="474"/>
      <c r="I22" s="322" t="s">
        <v>268</v>
      </c>
      <c r="J22" s="320">
        <v>26005.5</v>
      </c>
      <c r="K22" s="319"/>
      <c r="L22" s="322" t="s">
        <v>268</v>
      </c>
      <c r="M22" s="321">
        <v>195041.5</v>
      </c>
      <c r="N22" s="59"/>
      <c r="O22" s="59"/>
      <c r="P22" s="59"/>
      <c r="Q22" s="59"/>
      <c r="R22" s="59"/>
    </row>
    <row r="23" spans="2:18" ht="19.899999999999999" customHeight="1" x14ac:dyDescent="0.25">
      <c r="B23" s="331">
        <v>7</v>
      </c>
      <c r="C23" s="5"/>
      <c r="D23" s="469"/>
      <c r="E23" s="6"/>
      <c r="F23" s="474"/>
      <c r="I23" s="322" t="s">
        <v>269</v>
      </c>
      <c r="J23" s="320">
        <v>26005.5</v>
      </c>
      <c r="K23" s="319"/>
      <c r="L23" s="322" t="s">
        <v>269</v>
      </c>
      <c r="M23" s="321">
        <v>195041.5</v>
      </c>
      <c r="N23" s="59"/>
      <c r="O23" s="324"/>
      <c r="P23" s="59"/>
      <c r="Q23" s="59"/>
      <c r="R23" s="59"/>
    </row>
    <row r="24" spans="2:18" ht="19.899999999999999" customHeight="1" x14ac:dyDescent="0.25">
      <c r="B24" s="331">
        <v>8</v>
      </c>
      <c r="C24" s="5"/>
      <c r="D24" s="469"/>
      <c r="E24" s="6"/>
      <c r="F24" s="474"/>
      <c r="I24" s="322"/>
      <c r="J24" s="320"/>
      <c r="K24" s="319"/>
      <c r="L24" s="322"/>
      <c r="M24" s="321"/>
      <c r="N24" s="59"/>
      <c r="O24" s="59"/>
      <c r="P24" s="59"/>
      <c r="Q24" s="59"/>
      <c r="R24" s="59"/>
    </row>
    <row r="25" spans="2:18" ht="19.899999999999999" customHeight="1" x14ac:dyDescent="0.25">
      <c r="B25" s="331">
        <v>9</v>
      </c>
      <c r="C25" s="5"/>
      <c r="D25" s="469"/>
      <c r="E25" s="6"/>
      <c r="F25" s="474"/>
      <c r="I25" s="322"/>
      <c r="J25" s="320"/>
      <c r="K25" s="319"/>
      <c r="L25" s="322"/>
      <c r="M25" s="321"/>
      <c r="N25" s="59"/>
      <c r="O25" s="59"/>
      <c r="P25" s="59"/>
      <c r="Q25" s="59"/>
      <c r="R25" s="59"/>
    </row>
    <row r="26" spans="2:18" ht="19.899999999999999" customHeight="1" x14ac:dyDescent="0.25">
      <c r="B26" s="331">
        <v>10</v>
      </c>
      <c r="C26" s="5"/>
      <c r="D26" s="469"/>
      <c r="E26" s="6"/>
      <c r="F26" s="474"/>
      <c r="I26" s="59"/>
      <c r="J26" s="59"/>
      <c r="K26" s="59"/>
      <c r="L26" s="59"/>
      <c r="M26" s="59"/>
      <c r="N26" s="59"/>
      <c r="O26" s="59"/>
      <c r="P26" s="59"/>
      <c r="Q26" s="59"/>
      <c r="R26" s="59"/>
    </row>
    <row r="27" spans="2:18" ht="19.899999999999999" customHeight="1" x14ac:dyDescent="0.25">
      <c r="B27" s="331">
        <v>11</v>
      </c>
      <c r="C27" s="5"/>
      <c r="D27" s="469"/>
      <c r="E27" s="6"/>
      <c r="F27" s="474"/>
      <c r="I27" s="59"/>
      <c r="J27" s="59"/>
      <c r="K27" s="59"/>
      <c r="L27" s="59"/>
      <c r="M27" s="59"/>
      <c r="N27" s="59"/>
      <c r="O27" s="59"/>
      <c r="P27" s="59"/>
      <c r="Q27" s="59"/>
      <c r="R27" s="59"/>
    </row>
    <row r="28" spans="2:18" ht="19.899999999999999" customHeight="1" x14ac:dyDescent="0.25">
      <c r="B28" s="331">
        <v>12</v>
      </c>
      <c r="C28" s="5"/>
      <c r="D28" s="469"/>
      <c r="E28" s="6"/>
      <c r="F28" s="474"/>
      <c r="I28" s="59"/>
      <c r="J28" s="59"/>
      <c r="K28" s="59"/>
      <c r="L28" s="59"/>
      <c r="M28" s="59"/>
      <c r="N28" s="59"/>
      <c r="O28" s="59"/>
      <c r="P28" s="59"/>
      <c r="Q28" s="59"/>
      <c r="R28" s="59"/>
    </row>
    <row r="29" spans="2:18" ht="19.899999999999999" customHeight="1" x14ac:dyDescent="0.25">
      <c r="B29" s="331">
        <v>13</v>
      </c>
      <c r="C29" s="5"/>
      <c r="D29" s="469"/>
      <c r="E29" s="6"/>
      <c r="F29" s="474"/>
      <c r="I29" s="59"/>
      <c r="J29" s="59"/>
      <c r="K29" s="59"/>
      <c r="L29" s="59"/>
      <c r="M29" s="59"/>
      <c r="N29" s="59"/>
      <c r="O29" s="59"/>
      <c r="P29" s="59"/>
      <c r="Q29" s="59"/>
      <c r="R29" s="59"/>
    </row>
    <row r="30" spans="2:18" ht="19.899999999999999" customHeight="1" x14ac:dyDescent="0.25">
      <c r="B30" s="331">
        <v>14</v>
      </c>
      <c r="C30" s="5"/>
      <c r="D30" s="469"/>
      <c r="E30" s="6"/>
      <c r="F30" s="474"/>
      <c r="I30" s="59"/>
      <c r="J30" s="59"/>
      <c r="K30" s="59"/>
      <c r="L30" s="59"/>
      <c r="M30" s="59"/>
      <c r="N30" s="59"/>
      <c r="O30" s="59"/>
      <c r="P30" s="59"/>
      <c r="Q30" s="59"/>
      <c r="R30" s="59"/>
    </row>
    <row r="31" spans="2:18" ht="19.899999999999999" customHeight="1" x14ac:dyDescent="0.25">
      <c r="B31" s="331">
        <v>15</v>
      </c>
      <c r="C31" s="5"/>
      <c r="D31" s="469"/>
      <c r="E31" s="6"/>
      <c r="F31" s="474"/>
      <c r="I31" s="59"/>
      <c r="J31" s="59"/>
      <c r="K31" s="59"/>
      <c r="L31" s="59"/>
      <c r="M31" s="59"/>
      <c r="N31" s="59"/>
      <c r="O31" s="59"/>
      <c r="P31" s="59"/>
      <c r="Q31" s="59"/>
      <c r="R31" s="59"/>
    </row>
    <row r="32" spans="2:18" ht="19.899999999999999" customHeight="1" x14ac:dyDescent="0.25">
      <c r="B32" s="331">
        <v>16</v>
      </c>
      <c r="C32" s="5"/>
      <c r="D32" s="469"/>
      <c r="E32" s="6"/>
      <c r="F32" s="474"/>
      <c r="I32" s="59"/>
      <c r="J32" s="59"/>
      <c r="K32" s="59"/>
      <c r="L32" s="59"/>
      <c r="M32" s="59"/>
      <c r="N32" s="59"/>
      <c r="O32" s="59"/>
      <c r="P32" s="59"/>
      <c r="Q32" s="59"/>
      <c r="R32" s="59"/>
    </row>
    <row r="33" spans="2:18" ht="19.899999999999999" customHeight="1" x14ac:dyDescent="0.25">
      <c r="B33" s="331">
        <v>17</v>
      </c>
      <c r="C33" s="5"/>
      <c r="D33" s="469"/>
      <c r="E33" s="6"/>
      <c r="F33" s="474"/>
      <c r="I33" s="59"/>
      <c r="J33" s="59"/>
      <c r="K33" s="59"/>
      <c r="L33" s="59"/>
      <c r="M33" s="59"/>
      <c r="N33" s="59"/>
      <c r="O33" s="59"/>
      <c r="P33" s="59"/>
      <c r="Q33" s="59"/>
      <c r="R33" s="59"/>
    </row>
    <row r="34" spans="2:18" ht="19.899999999999999" customHeight="1" x14ac:dyDescent="0.25">
      <c r="B34" s="331">
        <v>18</v>
      </c>
      <c r="C34" s="5"/>
      <c r="D34" s="469"/>
      <c r="E34" s="6"/>
      <c r="F34" s="474"/>
      <c r="I34" s="59"/>
      <c r="J34" s="59"/>
      <c r="K34" s="59"/>
      <c r="L34" s="59"/>
      <c r="M34" s="59"/>
      <c r="N34" s="59"/>
      <c r="O34" s="59"/>
      <c r="P34" s="59"/>
      <c r="Q34" s="59"/>
      <c r="R34" s="59"/>
    </row>
    <row r="35" spans="2:18" ht="19.899999999999999" customHeight="1" x14ac:dyDescent="0.25">
      <c r="B35" s="331">
        <v>19</v>
      </c>
      <c r="C35" s="5"/>
      <c r="D35" s="469"/>
      <c r="E35" s="6"/>
      <c r="F35" s="474"/>
      <c r="I35" s="59"/>
      <c r="J35" s="59"/>
      <c r="K35" s="59"/>
      <c r="L35" s="59"/>
      <c r="M35" s="59"/>
      <c r="N35" s="59"/>
      <c r="O35" s="59"/>
      <c r="P35" s="59"/>
      <c r="Q35" s="59"/>
      <c r="R35" s="59"/>
    </row>
    <row r="36" spans="2:18" ht="19.899999999999999" customHeight="1" x14ac:dyDescent="0.25">
      <c r="B36" s="331">
        <v>20</v>
      </c>
      <c r="C36" s="5"/>
      <c r="D36" s="469"/>
      <c r="E36" s="6"/>
      <c r="F36" s="474"/>
      <c r="I36" s="59"/>
      <c r="J36" s="59"/>
      <c r="K36" s="59"/>
      <c r="L36" s="59"/>
      <c r="M36" s="59"/>
      <c r="N36" s="59"/>
      <c r="O36" s="59"/>
      <c r="P36" s="59"/>
      <c r="Q36" s="59"/>
      <c r="R36" s="59"/>
    </row>
    <row r="37" spans="2:18" ht="19.899999999999999" customHeight="1" x14ac:dyDescent="0.25">
      <c r="B37" s="331">
        <v>21</v>
      </c>
      <c r="C37" s="5"/>
      <c r="D37" s="469"/>
      <c r="E37" s="6"/>
      <c r="F37" s="474"/>
      <c r="I37" s="59"/>
      <c r="J37" s="59"/>
      <c r="K37" s="59"/>
      <c r="L37" s="59"/>
      <c r="M37" s="59"/>
      <c r="N37" s="59"/>
      <c r="O37" s="59"/>
      <c r="P37" s="59"/>
      <c r="Q37" s="59"/>
      <c r="R37" s="59"/>
    </row>
    <row r="38" spans="2:18" ht="19.899999999999999" customHeight="1" x14ac:dyDescent="0.25">
      <c r="B38" s="331">
        <v>22</v>
      </c>
      <c r="C38" s="5"/>
      <c r="D38" s="469"/>
      <c r="E38" s="6"/>
      <c r="F38" s="474"/>
      <c r="I38" s="59"/>
      <c r="J38" s="59"/>
      <c r="K38" s="59"/>
      <c r="L38" s="59"/>
      <c r="M38" s="59"/>
      <c r="N38" s="59"/>
      <c r="O38" s="59"/>
      <c r="P38" s="59"/>
      <c r="Q38" s="59"/>
      <c r="R38" s="59"/>
    </row>
    <row r="39" spans="2:18" ht="19.899999999999999" customHeight="1" x14ac:dyDescent="0.25">
      <c r="B39" s="331">
        <v>23</v>
      </c>
      <c r="C39" s="5"/>
      <c r="D39" s="469"/>
      <c r="E39" s="6"/>
      <c r="F39" s="474"/>
      <c r="I39" s="59"/>
      <c r="J39" s="59"/>
      <c r="K39" s="59"/>
      <c r="L39" s="59"/>
      <c r="M39" s="59"/>
      <c r="N39" s="59"/>
      <c r="O39" s="59"/>
      <c r="P39" s="59"/>
      <c r="Q39" s="59"/>
      <c r="R39" s="59"/>
    </row>
    <row r="40" spans="2:18" ht="19.899999999999999" customHeight="1" x14ac:dyDescent="0.25">
      <c r="B40" s="331">
        <v>24</v>
      </c>
      <c r="C40" s="5"/>
      <c r="D40" s="469"/>
      <c r="E40" s="6"/>
      <c r="F40" s="474"/>
      <c r="I40" s="59"/>
      <c r="J40" s="59"/>
      <c r="K40" s="59"/>
      <c r="L40" s="59"/>
      <c r="M40" s="59"/>
      <c r="N40" s="59"/>
      <c r="O40" s="59"/>
      <c r="P40" s="59"/>
      <c r="Q40" s="59"/>
      <c r="R40" s="59"/>
    </row>
    <row r="41" spans="2:18" ht="19.899999999999999" customHeight="1" x14ac:dyDescent="0.25">
      <c r="B41" s="331">
        <v>25</v>
      </c>
      <c r="C41" s="5"/>
      <c r="D41" s="469"/>
      <c r="E41" s="6"/>
      <c r="F41" s="474"/>
      <c r="I41" s="59"/>
      <c r="J41" s="59"/>
      <c r="K41" s="59"/>
      <c r="L41" s="59"/>
      <c r="M41" s="59"/>
      <c r="N41" s="59"/>
      <c r="O41" s="59"/>
      <c r="P41" s="59"/>
      <c r="Q41" s="59"/>
      <c r="R41" s="59"/>
    </row>
    <row r="42" spans="2:18" ht="19.899999999999999" customHeight="1" x14ac:dyDescent="0.25">
      <c r="B42" s="331">
        <v>26</v>
      </c>
      <c r="C42" s="5"/>
      <c r="D42" s="469"/>
      <c r="E42" s="6"/>
      <c r="F42" s="474"/>
      <c r="I42" s="59"/>
      <c r="J42" s="59"/>
      <c r="K42" s="59"/>
      <c r="L42" s="59"/>
      <c r="M42" s="59"/>
      <c r="N42" s="59"/>
      <c r="O42" s="59"/>
      <c r="P42" s="59"/>
      <c r="Q42" s="59"/>
      <c r="R42" s="59"/>
    </row>
    <row r="43" spans="2:18" ht="19.899999999999999" customHeight="1" x14ac:dyDescent="0.25">
      <c r="B43" s="331">
        <v>27</v>
      </c>
      <c r="C43" s="5"/>
      <c r="D43" s="469"/>
      <c r="E43" s="6"/>
      <c r="F43" s="474"/>
      <c r="I43" s="59"/>
      <c r="J43" s="59"/>
      <c r="K43" s="59"/>
      <c r="L43" s="59"/>
      <c r="M43" s="59"/>
      <c r="N43" s="59"/>
      <c r="O43" s="59"/>
      <c r="P43" s="59"/>
      <c r="Q43" s="59"/>
      <c r="R43" s="59"/>
    </row>
    <row r="44" spans="2:18" ht="19.899999999999999" customHeight="1" x14ac:dyDescent="0.25">
      <c r="B44" s="331">
        <v>28</v>
      </c>
      <c r="C44" s="5"/>
      <c r="D44" s="469"/>
      <c r="E44" s="6"/>
      <c r="F44" s="474"/>
      <c r="I44" s="59"/>
      <c r="J44" s="59"/>
      <c r="K44" s="59"/>
      <c r="L44" s="59"/>
      <c r="M44" s="59"/>
      <c r="N44" s="59"/>
      <c r="O44" s="59"/>
      <c r="P44" s="59"/>
      <c r="Q44" s="59"/>
      <c r="R44" s="59"/>
    </row>
    <row r="45" spans="2:18" ht="19.899999999999999" customHeight="1" x14ac:dyDescent="0.25">
      <c r="B45" s="331">
        <v>29</v>
      </c>
      <c r="C45" s="5"/>
      <c r="D45" s="469"/>
      <c r="E45" s="6"/>
      <c r="F45" s="474"/>
      <c r="I45" s="59"/>
      <c r="J45" s="59"/>
      <c r="K45" s="59"/>
      <c r="L45" s="59"/>
      <c r="M45" s="59"/>
      <c r="N45" s="59"/>
      <c r="O45" s="59"/>
      <c r="P45" s="59"/>
      <c r="Q45" s="59"/>
      <c r="R45" s="59"/>
    </row>
    <row r="46" spans="2:18" ht="19.899999999999999" customHeight="1" x14ac:dyDescent="0.25">
      <c r="B46" s="331">
        <v>30</v>
      </c>
      <c r="C46" s="5"/>
      <c r="D46" s="469"/>
      <c r="E46" s="6"/>
      <c r="F46" s="474"/>
      <c r="I46" s="59"/>
      <c r="J46" s="59"/>
      <c r="K46" s="59"/>
      <c r="L46" s="59"/>
      <c r="M46" s="59"/>
      <c r="N46" s="59"/>
      <c r="O46" s="59"/>
      <c r="P46" s="59"/>
      <c r="Q46" s="59"/>
      <c r="R46" s="59"/>
    </row>
    <row r="47" spans="2:18" ht="19.899999999999999" customHeight="1" x14ac:dyDescent="0.25">
      <c r="B47" s="331">
        <v>31</v>
      </c>
      <c r="C47" s="5"/>
      <c r="D47" s="469"/>
      <c r="E47" s="6"/>
      <c r="F47" s="474"/>
      <c r="I47" s="59"/>
      <c r="J47" s="59"/>
      <c r="K47" s="59"/>
      <c r="L47" s="59"/>
      <c r="M47" s="59"/>
      <c r="N47" s="59"/>
      <c r="O47" s="59"/>
      <c r="P47" s="59"/>
      <c r="Q47" s="59"/>
      <c r="R47" s="59"/>
    </row>
    <row r="48" spans="2:18" ht="19.899999999999999" customHeight="1" x14ac:dyDescent="0.25">
      <c r="B48" s="331">
        <v>32</v>
      </c>
      <c r="C48" s="5"/>
      <c r="D48" s="469"/>
      <c r="E48" s="6"/>
      <c r="F48" s="474"/>
      <c r="I48" s="59"/>
      <c r="J48" s="59"/>
      <c r="K48" s="59"/>
      <c r="L48" s="59"/>
      <c r="M48" s="59"/>
      <c r="N48" s="59"/>
      <c r="O48" s="59"/>
      <c r="P48" s="59"/>
      <c r="Q48" s="59"/>
      <c r="R48" s="59"/>
    </row>
    <row r="49" spans="2:18" ht="19.899999999999999" customHeight="1" x14ac:dyDescent="0.25">
      <c r="B49" s="331">
        <v>33</v>
      </c>
      <c r="C49" s="5"/>
      <c r="D49" s="469"/>
      <c r="E49" s="6"/>
      <c r="F49" s="474"/>
      <c r="I49" s="59"/>
      <c r="J49" s="59"/>
      <c r="K49" s="59"/>
      <c r="L49" s="59"/>
      <c r="M49" s="59"/>
      <c r="N49" s="59"/>
      <c r="O49" s="59"/>
      <c r="P49" s="59"/>
      <c r="Q49" s="59"/>
      <c r="R49" s="59"/>
    </row>
    <row r="50" spans="2:18" ht="19.899999999999999" customHeight="1" x14ac:dyDescent="0.25">
      <c r="B50" s="331">
        <v>34</v>
      </c>
      <c r="C50" s="5"/>
      <c r="D50" s="469"/>
      <c r="E50" s="6"/>
      <c r="F50" s="474"/>
      <c r="I50" s="59"/>
      <c r="J50" s="59"/>
      <c r="K50" s="59"/>
      <c r="L50" s="59"/>
      <c r="M50" s="59"/>
      <c r="N50" s="59"/>
      <c r="O50" s="59"/>
      <c r="P50" s="59"/>
      <c r="Q50" s="59"/>
      <c r="R50" s="59"/>
    </row>
    <row r="51" spans="2:18" ht="19.899999999999999" customHeight="1" x14ac:dyDescent="0.25">
      <c r="B51" s="331">
        <v>35</v>
      </c>
      <c r="C51" s="5"/>
      <c r="D51" s="469"/>
      <c r="E51" s="6"/>
      <c r="F51" s="474"/>
      <c r="I51" s="59"/>
      <c r="J51" s="59"/>
      <c r="K51" s="59"/>
      <c r="L51" s="59"/>
      <c r="M51" s="59"/>
      <c r="N51" s="59"/>
      <c r="O51" s="59"/>
      <c r="P51" s="59"/>
      <c r="Q51" s="59"/>
      <c r="R51" s="59"/>
    </row>
    <row r="52" spans="2:18" ht="19.899999999999999" customHeight="1" x14ac:dyDescent="0.25">
      <c r="B52" s="331">
        <v>36</v>
      </c>
      <c r="C52" s="5"/>
      <c r="D52" s="469"/>
      <c r="E52" s="6"/>
      <c r="F52" s="474"/>
      <c r="I52" s="59"/>
      <c r="J52" s="59"/>
      <c r="K52" s="59"/>
      <c r="L52" s="59"/>
      <c r="M52" s="59"/>
      <c r="N52" s="59"/>
      <c r="O52" s="59"/>
      <c r="P52" s="59"/>
      <c r="Q52" s="59"/>
      <c r="R52" s="59"/>
    </row>
    <row r="53" spans="2:18" ht="19.899999999999999" customHeight="1" x14ac:dyDescent="0.25">
      <c r="B53" s="331">
        <v>37</v>
      </c>
      <c r="C53" s="5"/>
      <c r="D53" s="469"/>
      <c r="E53" s="6"/>
      <c r="F53" s="474"/>
      <c r="I53" s="59"/>
      <c r="J53" s="59"/>
      <c r="K53" s="59"/>
      <c r="L53" s="59"/>
      <c r="M53" s="59"/>
      <c r="N53" s="59"/>
      <c r="O53" s="59"/>
      <c r="P53" s="59"/>
      <c r="Q53" s="59"/>
      <c r="R53" s="59"/>
    </row>
    <row r="54" spans="2:18" ht="19.899999999999999" customHeight="1" x14ac:dyDescent="0.25">
      <c r="B54" s="331">
        <v>38</v>
      </c>
      <c r="C54" s="5"/>
      <c r="D54" s="469"/>
      <c r="E54" s="6"/>
      <c r="F54" s="474"/>
      <c r="I54" s="59"/>
      <c r="J54" s="59"/>
      <c r="K54" s="59"/>
      <c r="L54" s="59"/>
      <c r="M54" s="59"/>
      <c r="N54" s="59"/>
      <c r="O54" s="59"/>
      <c r="P54" s="59"/>
      <c r="Q54" s="59"/>
      <c r="R54" s="59"/>
    </row>
    <row r="55" spans="2:18" ht="19.899999999999999" customHeight="1" x14ac:dyDescent="0.25">
      <c r="B55" s="331">
        <v>39</v>
      </c>
      <c r="C55" s="5"/>
      <c r="D55" s="469"/>
      <c r="E55" s="6"/>
      <c r="F55" s="474"/>
      <c r="I55" s="59"/>
      <c r="J55" s="59"/>
      <c r="K55" s="59"/>
      <c r="L55" s="59"/>
      <c r="M55" s="59"/>
      <c r="N55" s="59"/>
      <c r="O55" s="59"/>
      <c r="P55" s="59"/>
      <c r="Q55" s="59"/>
      <c r="R55" s="59"/>
    </row>
    <row r="56" spans="2:18" ht="19.899999999999999" customHeight="1" thickBot="1" x14ac:dyDescent="0.3">
      <c r="B56" s="332">
        <v>40</v>
      </c>
      <c r="C56" s="218"/>
      <c r="D56" s="470"/>
      <c r="E56" s="219"/>
      <c r="F56" s="475"/>
      <c r="I56" s="59"/>
      <c r="J56" s="59"/>
      <c r="K56" s="59"/>
      <c r="L56" s="59"/>
      <c r="M56" s="59"/>
      <c r="N56" s="59"/>
      <c r="O56" s="59"/>
      <c r="P56" s="59"/>
      <c r="Q56" s="59"/>
      <c r="R56" s="59"/>
    </row>
  </sheetData>
  <sheetProtection algorithmName="SHA-512" hashValue="PYKv2x4d3+ev1HkdibiiYzAOgJi/Q+H617ZvqHBVf+sNZvxfpUHSxeUdiRM2J//FJAAliUQHlRS/7MyhULiJ4g==" saltValue="urTJyiPwtWPXEOxWgpgCmA==" spinCount="100000" sheet="1" objects="1" scenarios="1"/>
  <sortState xmlns:xlrd2="http://schemas.microsoft.com/office/spreadsheetml/2017/richdata2" ref="I22:I28">
    <sortCondition descending="1" ref="I22"/>
  </sortState>
  <mergeCells count="30">
    <mergeCell ref="B12:C12"/>
    <mergeCell ref="B10:C10"/>
    <mergeCell ref="B6:C6"/>
    <mergeCell ref="B7:C7"/>
    <mergeCell ref="B8:C8"/>
    <mergeCell ref="B9:C9"/>
    <mergeCell ref="B11:C11"/>
    <mergeCell ref="G1:H3"/>
    <mergeCell ref="B1:F1"/>
    <mergeCell ref="B2:C2"/>
    <mergeCell ref="B3:C3"/>
    <mergeCell ref="B4:C4"/>
    <mergeCell ref="D2:F2"/>
    <mergeCell ref="D3:F3"/>
    <mergeCell ref="B15:F15"/>
    <mergeCell ref="B5:C5"/>
    <mergeCell ref="L15:M15"/>
    <mergeCell ref="D6:F6"/>
    <mergeCell ref="D7:F7"/>
    <mergeCell ref="D8:F8"/>
    <mergeCell ref="D9:F9"/>
    <mergeCell ref="D13:F13"/>
    <mergeCell ref="I15:J15"/>
    <mergeCell ref="D11:F11"/>
    <mergeCell ref="D12:F12"/>
    <mergeCell ref="G4:H13"/>
    <mergeCell ref="D10:F10"/>
    <mergeCell ref="D4:F4"/>
    <mergeCell ref="D5:F5"/>
    <mergeCell ref="B13:C13"/>
  </mergeCells>
  <phoneticPr fontId="14" type="noConversion"/>
  <conditionalFormatting sqref="D2:D13">
    <cfRule type="expression" dxfId="3" priority="1" stopIfTrue="1">
      <formula>LEN($D2)&lt;1</formula>
    </cfRule>
  </conditionalFormatting>
  <dataValidations xWindow="468" yWindow="482" count="9">
    <dataValidation type="list" allowBlank="1" showInputMessage="1" showErrorMessage="1" sqref="D5" xr:uid="{00000000-0002-0000-0000-000000000000}">
      <formula1>"1,2"</formula1>
    </dataValidation>
    <dataValidation type="list" allowBlank="1" showInputMessage="1" showErrorMessage="1" prompt="SADECE emekli olan personel için &quot;EVET&quot; seçilmelidir. Emekli olmayan personel için lütfen seçim yapmayınız." sqref="F17:F56" xr:uid="{00000000-0002-0000-0000-000001000000}">
      <formula1>"EVET"</formula1>
    </dataValidation>
    <dataValidation allowBlank="1" showInputMessage="1" showErrorMessage="1" prompt="gün/ay/yıl olarak tarih girişi yapınız." sqref="D7:D9" xr:uid="{00000000-0002-0000-0000-000002000000}"/>
    <dataValidation type="list" allowBlank="1" showInputMessage="1" showErrorMessage="1" sqref="D10:F10" xr:uid="{00000000-0002-0000-0000-000003000000}">
      <formula1>"Araştırma Enstitüsü,Araştırma Laboratuvarı,Araştırma Merkezi,Vakıf Yüksek Öğretim Kurumu"</formula1>
    </dataValidation>
    <dataValidation type="custom" allowBlank="1" showInputMessage="1" showErrorMessage="1" error="Proje Numarasını hatalı girdiniz " prompt="Bu excel dosyası sadece 1711 - Yapay Zekâ Ekosistem Çağrısı kapsamında desteklenen projeler için kullanılmalıdır." sqref="D2:F2" xr:uid="{00000000-0002-0000-0000-000004000000}">
      <formula1>AND(LEFT(ProjeNo,1)="3",LEN(ProjeNo)=7)</formula1>
    </dataValidation>
    <dataValidation allowBlank="1" showInputMessage="1" showErrorMessage="1" prompt="Brüt asgari ücret bilgisi için Rapor Yılı ve Kuruluş Ölçeği bilgilerinin doldurulması gerekir." sqref="D13:F13" xr:uid="{00000000-0002-0000-0000-000005000000}"/>
    <dataValidation allowBlank="1" showInputMessage="1" showErrorMessage="1" prompt="Gider Formlarını imzlamaya yetkili kuruluş yetkilisi/yetkililerinin Adı Soyadı aralarında tire (-) olacak şekilde yazılmalıdır. Örneğin; Murat Kurşuncu veya Murat Kurşuncu - Ahmet Kurşuncu gibi." sqref="D12:F12" xr:uid="{00000000-0002-0000-0000-000006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1:F11" xr:uid="{00000000-0002-0000-0000-000007000000}">
      <formula1>1</formula1>
    </dataValidation>
    <dataValidation type="list" allowBlank="1" showInputMessage="1" showErrorMessage="1" sqref="D4:F4" xr:uid="{00000000-0002-0000-0000-000008000000}">
      <formula1>Yıllar</formula1>
    </dataValidation>
  </dataValidations>
  <pageMargins left="0.7" right="0.7" top="0.75" bottom="0.75" header="0.3" footer="0.3"/>
  <pageSetup paperSize="9" scale="76" orientation="portrait" r:id="rId1"/>
  <colBreaks count="1" manualBreakCount="1">
    <brk id="6" max="1048575" man="1"/>
  </colBreaks>
  <ignoredErrors>
    <ignoredError sqref="D11"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9"/>
  <dimension ref="A1:AA64"/>
  <sheetViews>
    <sheetView showGridLines="0" zoomScale="80" zoomScaleNormal="80" workbookViewId="0">
      <selection activeCell="C8" sqref="C8"/>
    </sheetView>
  </sheetViews>
  <sheetFormatPr defaultColWidth="9.25" defaultRowHeight="15.65" x14ac:dyDescent="0.3"/>
  <cols>
    <col min="1" max="1" width="9.25" style="46" customWidth="1"/>
    <col min="2" max="2" width="34.75" style="46" customWidth="1"/>
    <col min="3" max="3" width="9.75" style="56" customWidth="1"/>
    <col min="4" max="4" width="16.75" style="46" customWidth="1"/>
    <col min="5" max="5" width="16.75" style="46" hidden="1" customWidth="1"/>
    <col min="6" max="11" width="16.75" style="46" customWidth="1"/>
    <col min="12" max="12" width="20.75" style="46" customWidth="1"/>
    <col min="13" max="13" width="48.75" style="2" customWidth="1"/>
    <col min="14" max="14" width="9.25" style="59" hidden="1" customWidth="1"/>
    <col min="15" max="15" width="9.625" style="89" hidden="1" customWidth="1"/>
    <col min="16" max="16" width="9" style="89" hidden="1" customWidth="1"/>
    <col min="17" max="17" width="9.625" style="89" hidden="1" customWidth="1"/>
    <col min="18" max="18" width="9" style="89" hidden="1" customWidth="1"/>
    <col min="19" max="19" width="9.625" style="59" hidden="1" customWidth="1"/>
    <col min="20" max="22" width="9.25" style="59" hidden="1" customWidth="1"/>
    <col min="23" max="16384" width="9.25" style="59"/>
  </cols>
  <sheetData>
    <row r="1" spans="1:27" ht="16.3" x14ac:dyDescent="0.3">
      <c r="A1" s="549" t="s">
        <v>20</v>
      </c>
      <c r="B1" s="549"/>
      <c r="C1" s="549"/>
      <c r="D1" s="549"/>
      <c r="E1" s="549"/>
      <c r="F1" s="549"/>
      <c r="G1" s="549"/>
      <c r="H1" s="549"/>
      <c r="I1" s="549"/>
      <c r="J1" s="549"/>
      <c r="K1" s="549"/>
      <c r="L1" s="549"/>
      <c r="M1" s="88"/>
      <c r="N1" s="72"/>
      <c r="O1" s="176"/>
      <c r="V1" s="112" t="str">
        <f>CONCATENATE("A1:L",SUM(U:U)*32)</f>
        <v>A1:L32</v>
      </c>
    </row>
    <row r="2" spans="1:27" x14ac:dyDescent="0.3">
      <c r="A2" s="556" t="str">
        <f>IF(YilDonem&lt;&gt;"",CONCATENATE(YilDonem," dönemi"),"")</f>
        <v/>
      </c>
      <c r="B2" s="556"/>
      <c r="C2" s="556"/>
      <c r="D2" s="556"/>
      <c r="E2" s="556"/>
      <c r="F2" s="556"/>
      <c r="G2" s="556"/>
      <c r="H2" s="556"/>
      <c r="I2" s="556"/>
      <c r="J2" s="556"/>
      <c r="K2" s="556"/>
      <c r="L2" s="556"/>
    </row>
    <row r="3" spans="1:27" ht="16.3" thickBot="1" x14ac:dyDescent="0.35">
      <c r="B3" s="47"/>
      <c r="C3" s="47"/>
      <c r="D3" s="47"/>
      <c r="E3" s="557" t="str">
        <f>IF(YilDonem&lt;&gt;"",CONCATENATE(IF(Dönem=1,"MAYIS",IF(Dönem=2,"KASIM","")),"  ayına aittir."),"")</f>
        <v/>
      </c>
      <c r="F3" s="557"/>
      <c r="G3" s="557"/>
      <c r="H3" s="557"/>
      <c r="I3" s="47"/>
      <c r="J3" s="47"/>
      <c r="K3" s="47"/>
      <c r="L3" s="339" t="s">
        <v>28</v>
      </c>
    </row>
    <row r="4" spans="1:27" ht="31.6" customHeight="1" thickBot="1" x14ac:dyDescent="0.35">
      <c r="A4" s="343" t="s">
        <v>212</v>
      </c>
      <c r="B4" s="550" t="str">
        <f>IF(ProjeNo&gt;0,ProjeNo,"")</f>
        <v/>
      </c>
      <c r="C4" s="551"/>
      <c r="D4" s="551"/>
      <c r="E4" s="551"/>
      <c r="F4" s="551"/>
      <c r="G4" s="551"/>
      <c r="H4" s="551"/>
      <c r="I4" s="551"/>
      <c r="J4" s="551"/>
      <c r="K4" s="551"/>
      <c r="L4" s="552"/>
    </row>
    <row r="5" spans="1:27" ht="31.6" customHeight="1" thickBot="1" x14ac:dyDescent="0.35">
      <c r="A5" s="344" t="s">
        <v>213</v>
      </c>
      <c r="B5" s="553" t="str">
        <f>IF(ProjeAdi&gt;0,ProjeAdi,"")</f>
        <v/>
      </c>
      <c r="C5" s="554"/>
      <c r="D5" s="554"/>
      <c r="E5" s="554"/>
      <c r="F5" s="554"/>
      <c r="G5" s="554"/>
      <c r="H5" s="554"/>
      <c r="I5" s="554"/>
      <c r="J5" s="554"/>
      <c r="K5" s="554"/>
      <c r="L5" s="555"/>
    </row>
    <row r="6" spans="1:27" ht="31.6" customHeight="1" thickBot="1" x14ac:dyDescent="0.3">
      <c r="A6" s="541" t="s">
        <v>3</v>
      </c>
      <c r="B6" s="541" t="s">
        <v>4</v>
      </c>
      <c r="C6" s="541" t="s">
        <v>21</v>
      </c>
      <c r="D6" s="541" t="s">
        <v>121</v>
      </c>
      <c r="E6" s="541" t="s">
        <v>22</v>
      </c>
      <c r="F6" s="541" t="s">
        <v>25</v>
      </c>
      <c r="G6" s="544" t="s">
        <v>23</v>
      </c>
      <c r="H6" s="543" t="s">
        <v>144</v>
      </c>
      <c r="I6" s="544"/>
      <c r="J6" s="544"/>
      <c r="K6" s="545"/>
      <c r="L6" s="541" t="s">
        <v>24</v>
      </c>
      <c r="O6" s="548" t="s">
        <v>29</v>
      </c>
      <c r="P6" s="548"/>
      <c r="Q6" s="548" t="s">
        <v>35</v>
      </c>
      <c r="R6" s="548"/>
      <c r="S6" s="548" t="s">
        <v>36</v>
      </c>
      <c r="T6" s="548"/>
    </row>
    <row r="7" spans="1:27" s="90" customFormat="1" ht="94.45" thickBot="1" x14ac:dyDescent="0.3">
      <c r="A7" s="546"/>
      <c r="B7" s="546"/>
      <c r="C7" s="546"/>
      <c r="D7" s="546"/>
      <c r="E7" s="546"/>
      <c r="F7" s="546"/>
      <c r="G7" s="547"/>
      <c r="H7" s="340" t="s">
        <v>118</v>
      </c>
      <c r="I7" s="340" t="s">
        <v>146</v>
      </c>
      <c r="J7" s="340" t="s">
        <v>154</v>
      </c>
      <c r="K7" s="340" t="s">
        <v>155</v>
      </c>
      <c r="L7" s="542"/>
      <c r="M7" s="3"/>
      <c r="N7" s="341" t="s">
        <v>6</v>
      </c>
      <c r="O7" s="342" t="s">
        <v>26</v>
      </c>
      <c r="P7" s="342" t="s">
        <v>27</v>
      </c>
      <c r="Q7" s="342" t="s">
        <v>34</v>
      </c>
      <c r="R7" s="342" t="s">
        <v>23</v>
      </c>
      <c r="S7" s="342" t="s">
        <v>34</v>
      </c>
      <c r="T7" s="342" t="s">
        <v>27</v>
      </c>
      <c r="AA7" s="59"/>
    </row>
    <row r="8" spans="1:27" ht="22.6" customHeight="1" x14ac:dyDescent="0.3">
      <c r="A8" s="345">
        <v>1</v>
      </c>
      <c r="B8" s="165" t="str">
        <f>IF('Proje ve Personel Bilgileri'!C17&gt;0,'Proje ve Personel Bilgileri'!C17,"")</f>
        <v/>
      </c>
      <c r="C8" s="48"/>
      <c r="D8" s="49"/>
      <c r="E8" s="49"/>
      <c r="F8" s="49"/>
      <c r="G8" s="49"/>
      <c r="H8" s="50"/>
      <c r="I8" s="50"/>
      <c r="J8" s="50"/>
      <c r="K8" s="50"/>
      <c r="L8" s="160" t="str">
        <f>IF(B8&lt;&gt;"",IF(OR(F8&gt;S8,G8&gt;T8),0,D8+E8+F8+G8-H8-I8-J8-K8),"")</f>
        <v/>
      </c>
      <c r="M8" s="161" t="str">
        <f t="shared" ref="M8:M27" si="0">IF(OR(F8&gt;S8,G8&gt;T8),"Toplam maliyetin hesaplanabilmesi için SGK işveren payı ve işsizlik sigortası işveren payının tavan değerleri aşmaması gerekmektedir.","")</f>
        <v/>
      </c>
      <c r="N8" s="162">
        <f>'Proje ve Personel Bilgileri'!F17</f>
        <v>0</v>
      </c>
      <c r="O8" s="163">
        <f t="shared" ref="O8:O27" si="1">IFERROR(IF(N8="EVET",VLOOKUP(YilDonem,SGKTAVAN,2,0)*0.2475,VLOOKUP(YilDonem,SGKTAVAN,2,0)*0.2075),0)</f>
        <v>0</v>
      </c>
      <c r="P8" s="163">
        <f t="shared" ref="P8:P27" si="2">IFERROR(IF(N8="EVET",0,VLOOKUP(YilDonem,SGKTAVAN,2,0)*0.02),0)</f>
        <v>0</v>
      </c>
      <c r="Q8" s="163">
        <f t="shared" ref="Q8:Q27" si="3">IF(N8="EVET",(D8+E8)*0.2475,(D8+E8)*0.2075)</f>
        <v>0</v>
      </c>
      <c r="R8" s="163">
        <f t="shared" ref="R8:R27" si="4">IF(N8="EVET",0,(D8+E8)*0.02)</f>
        <v>0</v>
      </c>
      <c r="S8" s="163">
        <f>IF(ISERROR(ROUNDUP(MIN(O8,Q8),0)),0,ROUNDUP(MIN(O8,Q8),0))</f>
        <v>0</v>
      </c>
      <c r="T8" s="163">
        <f>IF(ISERROR(ROUNDUP(MIN(P8,R8),0)),0,ROUNDUP(MIN(P8,R8),0))</f>
        <v>0</v>
      </c>
    </row>
    <row r="9" spans="1:27" ht="22.6" customHeight="1" x14ac:dyDescent="0.3">
      <c r="A9" s="346">
        <v>2</v>
      </c>
      <c r="B9" s="165" t="str">
        <f>IF('Proje ve Personel Bilgileri'!C18&gt;0,'Proje ve Personel Bilgileri'!C18,"")</f>
        <v/>
      </c>
      <c r="C9" s="51"/>
      <c r="D9" s="52"/>
      <c r="E9" s="52"/>
      <c r="F9" s="52"/>
      <c r="G9" s="52"/>
      <c r="H9" s="52"/>
      <c r="I9" s="52"/>
      <c r="J9" s="52"/>
      <c r="K9" s="52"/>
      <c r="L9" s="164" t="str">
        <f t="shared" ref="L9:L27" si="5">IF(B9&lt;&gt;"",IF(OR(F9&gt;S9,G9&gt;T9),0,D9+E9+F9+G9-H9-I9-J9-K9),"")</f>
        <v/>
      </c>
      <c r="M9" s="161" t="str">
        <f t="shared" si="0"/>
        <v/>
      </c>
      <c r="N9" s="162">
        <f>'Proje ve Personel Bilgileri'!F18</f>
        <v>0</v>
      </c>
      <c r="O9" s="163">
        <f t="shared" si="1"/>
        <v>0</v>
      </c>
      <c r="P9" s="163">
        <f t="shared" si="2"/>
        <v>0</v>
      </c>
      <c r="Q9" s="163">
        <f t="shared" si="3"/>
        <v>0</v>
      </c>
      <c r="R9" s="163">
        <f t="shared" si="4"/>
        <v>0</v>
      </c>
      <c r="S9" s="163">
        <f t="shared" ref="S9:T27" si="6">IF(ISERROR(ROUNDUP(MIN(O9,Q9),0)),0,ROUNDUP(MIN(O9,Q9),0))</f>
        <v>0</v>
      </c>
      <c r="T9" s="163">
        <f t="shared" si="6"/>
        <v>0</v>
      </c>
    </row>
    <row r="10" spans="1:27" ht="22.6" customHeight="1" x14ac:dyDescent="0.3">
      <c r="A10" s="346">
        <v>3</v>
      </c>
      <c r="B10" s="165" t="str">
        <f>IF('Proje ve Personel Bilgileri'!C19&gt;0,'Proje ve Personel Bilgileri'!C19,"")</f>
        <v/>
      </c>
      <c r="C10" s="51"/>
      <c r="D10" s="52"/>
      <c r="E10" s="52"/>
      <c r="F10" s="52"/>
      <c r="G10" s="52"/>
      <c r="H10" s="52"/>
      <c r="I10" s="52"/>
      <c r="J10" s="52"/>
      <c r="K10" s="52"/>
      <c r="L10" s="164" t="str">
        <f t="shared" si="5"/>
        <v/>
      </c>
      <c r="M10" s="161" t="str">
        <f t="shared" si="0"/>
        <v/>
      </c>
      <c r="N10" s="162">
        <f>'Proje ve Personel Bilgileri'!F19</f>
        <v>0</v>
      </c>
      <c r="O10" s="163">
        <f t="shared" si="1"/>
        <v>0</v>
      </c>
      <c r="P10" s="163">
        <f t="shared" si="2"/>
        <v>0</v>
      </c>
      <c r="Q10" s="163">
        <f t="shared" si="3"/>
        <v>0</v>
      </c>
      <c r="R10" s="163">
        <f t="shared" si="4"/>
        <v>0</v>
      </c>
      <c r="S10" s="163">
        <f t="shared" si="6"/>
        <v>0</v>
      </c>
      <c r="T10" s="163">
        <f t="shared" si="6"/>
        <v>0</v>
      </c>
    </row>
    <row r="11" spans="1:27" ht="22.6" customHeight="1" x14ac:dyDescent="0.3">
      <c r="A11" s="346">
        <v>4</v>
      </c>
      <c r="B11" s="165" t="str">
        <f>IF('Proje ve Personel Bilgileri'!C20&gt;0,'Proje ve Personel Bilgileri'!C20,"")</f>
        <v/>
      </c>
      <c r="C11" s="51"/>
      <c r="D11" s="52"/>
      <c r="E11" s="52"/>
      <c r="F11" s="52"/>
      <c r="G11" s="52"/>
      <c r="H11" s="52"/>
      <c r="I11" s="52"/>
      <c r="J11" s="52"/>
      <c r="K11" s="52"/>
      <c r="L11" s="164" t="str">
        <f t="shared" si="5"/>
        <v/>
      </c>
      <c r="M11" s="161" t="str">
        <f t="shared" si="0"/>
        <v/>
      </c>
      <c r="N11" s="162">
        <f>'Proje ve Personel Bilgileri'!F20</f>
        <v>0</v>
      </c>
      <c r="O11" s="163">
        <f t="shared" si="1"/>
        <v>0</v>
      </c>
      <c r="P11" s="163">
        <f t="shared" si="2"/>
        <v>0</v>
      </c>
      <c r="Q11" s="163">
        <f t="shared" si="3"/>
        <v>0</v>
      </c>
      <c r="R11" s="163">
        <f t="shared" si="4"/>
        <v>0</v>
      </c>
      <c r="S11" s="163">
        <f t="shared" si="6"/>
        <v>0</v>
      </c>
      <c r="T11" s="163">
        <f t="shared" si="6"/>
        <v>0</v>
      </c>
    </row>
    <row r="12" spans="1:27" ht="22.6" customHeight="1" x14ac:dyDescent="0.3">
      <c r="A12" s="346">
        <v>5</v>
      </c>
      <c r="B12" s="165" t="str">
        <f>IF('Proje ve Personel Bilgileri'!C21&gt;0,'Proje ve Personel Bilgileri'!C21,"")</f>
        <v/>
      </c>
      <c r="C12" s="51"/>
      <c r="D12" s="52"/>
      <c r="E12" s="52"/>
      <c r="F12" s="52"/>
      <c r="G12" s="52"/>
      <c r="H12" s="52"/>
      <c r="I12" s="52"/>
      <c r="J12" s="52"/>
      <c r="K12" s="52"/>
      <c r="L12" s="164" t="str">
        <f t="shared" si="5"/>
        <v/>
      </c>
      <c r="M12" s="161" t="str">
        <f t="shared" si="0"/>
        <v/>
      </c>
      <c r="N12" s="162">
        <f>'Proje ve Personel Bilgileri'!F21</f>
        <v>0</v>
      </c>
      <c r="O12" s="163">
        <f t="shared" si="1"/>
        <v>0</v>
      </c>
      <c r="P12" s="163">
        <f t="shared" si="2"/>
        <v>0</v>
      </c>
      <c r="Q12" s="163">
        <f t="shared" si="3"/>
        <v>0</v>
      </c>
      <c r="R12" s="163">
        <f t="shared" si="4"/>
        <v>0</v>
      </c>
      <c r="S12" s="163">
        <f t="shared" si="6"/>
        <v>0</v>
      </c>
      <c r="T12" s="163">
        <f t="shared" si="6"/>
        <v>0</v>
      </c>
    </row>
    <row r="13" spans="1:27" ht="22.6" customHeight="1" x14ac:dyDescent="0.3">
      <c r="A13" s="346">
        <v>6</v>
      </c>
      <c r="B13" s="165" t="str">
        <f>IF('Proje ve Personel Bilgileri'!C22&gt;0,'Proje ve Personel Bilgileri'!C22,"")</f>
        <v/>
      </c>
      <c r="C13" s="51"/>
      <c r="D13" s="52"/>
      <c r="E13" s="52"/>
      <c r="F13" s="52"/>
      <c r="G13" s="52"/>
      <c r="H13" s="52"/>
      <c r="I13" s="52"/>
      <c r="J13" s="52"/>
      <c r="K13" s="52"/>
      <c r="L13" s="164" t="str">
        <f t="shared" si="5"/>
        <v/>
      </c>
      <c r="M13" s="161" t="str">
        <f t="shared" si="0"/>
        <v/>
      </c>
      <c r="N13" s="162">
        <f>'Proje ve Personel Bilgileri'!F22</f>
        <v>0</v>
      </c>
      <c r="O13" s="163">
        <f t="shared" si="1"/>
        <v>0</v>
      </c>
      <c r="P13" s="163">
        <f t="shared" si="2"/>
        <v>0</v>
      </c>
      <c r="Q13" s="163">
        <f t="shared" si="3"/>
        <v>0</v>
      </c>
      <c r="R13" s="163">
        <f t="shared" si="4"/>
        <v>0</v>
      </c>
      <c r="S13" s="163">
        <f t="shared" si="6"/>
        <v>0</v>
      </c>
      <c r="T13" s="163">
        <f t="shared" si="6"/>
        <v>0</v>
      </c>
    </row>
    <row r="14" spans="1:27" ht="22.6" customHeight="1" x14ac:dyDescent="0.3">
      <c r="A14" s="346">
        <v>7</v>
      </c>
      <c r="B14" s="165" t="str">
        <f>IF('Proje ve Personel Bilgileri'!C23&gt;0,'Proje ve Personel Bilgileri'!C23,"")</f>
        <v/>
      </c>
      <c r="C14" s="51"/>
      <c r="D14" s="52"/>
      <c r="E14" s="52"/>
      <c r="F14" s="52"/>
      <c r="G14" s="52"/>
      <c r="H14" s="52"/>
      <c r="I14" s="52"/>
      <c r="J14" s="52"/>
      <c r="K14" s="52"/>
      <c r="L14" s="164" t="str">
        <f t="shared" si="5"/>
        <v/>
      </c>
      <c r="M14" s="161" t="str">
        <f t="shared" si="0"/>
        <v/>
      </c>
      <c r="N14" s="162">
        <f>'Proje ve Personel Bilgileri'!F23</f>
        <v>0</v>
      </c>
      <c r="O14" s="163">
        <f t="shared" si="1"/>
        <v>0</v>
      </c>
      <c r="P14" s="163">
        <f t="shared" si="2"/>
        <v>0</v>
      </c>
      <c r="Q14" s="163">
        <f t="shared" si="3"/>
        <v>0</v>
      </c>
      <c r="R14" s="163">
        <f t="shared" si="4"/>
        <v>0</v>
      </c>
      <c r="S14" s="163">
        <f t="shared" si="6"/>
        <v>0</v>
      </c>
      <c r="T14" s="163">
        <f t="shared" si="6"/>
        <v>0</v>
      </c>
    </row>
    <row r="15" spans="1:27" ht="22.6" customHeight="1" x14ac:dyDescent="0.3">
      <c r="A15" s="346">
        <v>8</v>
      </c>
      <c r="B15" s="165" t="str">
        <f>IF('Proje ve Personel Bilgileri'!C24&gt;0,'Proje ve Personel Bilgileri'!C24,"")</f>
        <v/>
      </c>
      <c r="C15" s="51"/>
      <c r="D15" s="52"/>
      <c r="E15" s="52"/>
      <c r="F15" s="52"/>
      <c r="G15" s="52"/>
      <c r="H15" s="52"/>
      <c r="I15" s="52"/>
      <c r="J15" s="52"/>
      <c r="K15" s="52"/>
      <c r="L15" s="164" t="str">
        <f t="shared" si="5"/>
        <v/>
      </c>
      <c r="M15" s="161" t="str">
        <f t="shared" si="0"/>
        <v/>
      </c>
      <c r="N15" s="162">
        <f>'Proje ve Personel Bilgileri'!F24</f>
        <v>0</v>
      </c>
      <c r="O15" s="163">
        <f t="shared" si="1"/>
        <v>0</v>
      </c>
      <c r="P15" s="163">
        <f t="shared" si="2"/>
        <v>0</v>
      </c>
      <c r="Q15" s="163">
        <f t="shared" si="3"/>
        <v>0</v>
      </c>
      <c r="R15" s="163">
        <f t="shared" si="4"/>
        <v>0</v>
      </c>
      <c r="S15" s="163">
        <f t="shared" si="6"/>
        <v>0</v>
      </c>
      <c r="T15" s="163">
        <f t="shared" si="6"/>
        <v>0</v>
      </c>
    </row>
    <row r="16" spans="1:27" ht="22.6" customHeight="1" x14ac:dyDescent="0.3">
      <c r="A16" s="346">
        <v>9</v>
      </c>
      <c r="B16" s="165" t="str">
        <f>IF('Proje ve Personel Bilgileri'!C25&gt;0,'Proje ve Personel Bilgileri'!C25,"")</f>
        <v/>
      </c>
      <c r="C16" s="51"/>
      <c r="D16" s="52"/>
      <c r="E16" s="52"/>
      <c r="F16" s="52"/>
      <c r="G16" s="52"/>
      <c r="H16" s="52"/>
      <c r="I16" s="52"/>
      <c r="J16" s="52"/>
      <c r="K16" s="52"/>
      <c r="L16" s="164" t="str">
        <f t="shared" si="5"/>
        <v/>
      </c>
      <c r="M16" s="161" t="str">
        <f t="shared" si="0"/>
        <v/>
      </c>
      <c r="N16" s="162">
        <f>'Proje ve Personel Bilgileri'!F25</f>
        <v>0</v>
      </c>
      <c r="O16" s="163">
        <f t="shared" si="1"/>
        <v>0</v>
      </c>
      <c r="P16" s="163">
        <f t="shared" si="2"/>
        <v>0</v>
      </c>
      <c r="Q16" s="163">
        <f t="shared" si="3"/>
        <v>0</v>
      </c>
      <c r="R16" s="163">
        <f t="shared" si="4"/>
        <v>0</v>
      </c>
      <c r="S16" s="163">
        <f t="shared" si="6"/>
        <v>0</v>
      </c>
      <c r="T16" s="163">
        <f t="shared" si="6"/>
        <v>0</v>
      </c>
    </row>
    <row r="17" spans="1:21" ht="22.6" customHeight="1" x14ac:dyDescent="0.3">
      <c r="A17" s="346">
        <v>10</v>
      </c>
      <c r="B17" s="165" t="str">
        <f>IF('Proje ve Personel Bilgileri'!C26&gt;0,'Proje ve Personel Bilgileri'!C26,"")</f>
        <v/>
      </c>
      <c r="C17" s="51"/>
      <c r="D17" s="52"/>
      <c r="E17" s="52"/>
      <c r="F17" s="52"/>
      <c r="G17" s="52"/>
      <c r="H17" s="52"/>
      <c r="I17" s="52"/>
      <c r="J17" s="52"/>
      <c r="K17" s="52"/>
      <c r="L17" s="164" t="str">
        <f t="shared" si="5"/>
        <v/>
      </c>
      <c r="M17" s="161" t="str">
        <f t="shared" si="0"/>
        <v/>
      </c>
      <c r="N17" s="162">
        <f>'Proje ve Personel Bilgileri'!F26</f>
        <v>0</v>
      </c>
      <c r="O17" s="163">
        <f t="shared" si="1"/>
        <v>0</v>
      </c>
      <c r="P17" s="163">
        <f t="shared" si="2"/>
        <v>0</v>
      </c>
      <c r="Q17" s="163">
        <f t="shared" si="3"/>
        <v>0</v>
      </c>
      <c r="R17" s="163">
        <f t="shared" si="4"/>
        <v>0</v>
      </c>
      <c r="S17" s="163">
        <f t="shared" si="6"/>
        <v>0</v>
      </c>
      <c r="T17" s="163">
        <f t="shared" si="6"/>
        <v>0</v>
      </c>
    </row>
    <row r="18" spans="1:21" ht="22.6" customHeight="1" x14ac:dyDescent="0.3">
      <c r="A18" s="346">
        <v>11</v>
      </c>
      <c r="B18" s="165" t="str">
        <f>IF('Proje ve Personel Bilgileri'!C27&gt;0,'Proje ve Personel Bilgileri'!C27,"")</f>
        <v/>
      </c>
      <c r="C18" s="51"/>
      <c r="D18" s="52"/>
      <c r="E18" s="52"/>
      <c r="F18" s="52"/>
      <c r="G18" s="52"/>
      <c r="H18" s="52"/>
      <c r="I18" s="52"/>
      <c r="J18" s="52"/>
      <c r="K18" s="52"/>
      <c r="L18" s="164" t="str">
        <f t="shared" si="5"/>
        <v/>
      </c>
      <c r="M18" s="161" t="str">
        <f t="shared" si="0"/>
        <v/>
      </c>
      <c r="N18" s="162">
        <f>'Proje ve Personel Bilgileri'!F27</f>
        <v>0</v>
      </c>
      <c r="O18" s="163">
        <f t="shared" si="1"/>
        <v>0</v>
      </c>
      <c r="P18" s="163">
        <f t="shared" si="2"/>
        <v>0</v>
      </c>
      <c r="Q18" s="163">
        <f t="shared" si="3"/>
        <v>0</v>
      </c>
      <c r="R18" s="163">
        <f t="shared" si="4"/>
        <v>0</v>
      </c>
      <c r="S18" s="163">
        <f t="shared" si="6"/>
        <v>0</v>
      </c>
      <c r="T18" s="163">
        <f t="shared" si="6"/>
        <v>0</v>
      </c>
    </row>
    <row r="19" spans="1:21" ht="22.6" customHeight="1" x14ac:dyDescent="0.3">
      <c r="A19" s="346">
        <v>12</v>
      </c>
      <c r="B19" s="165" t="str">
        <f>IF('Proje ve Personel Bilgileri'!C28&gt;0,'Proje ve Personel Bilgileri'!C28,"")</f>
        <v/>
      </c>
      <c r="C19" s="51"/>
      <c r="D19" s="52"/>
      <c r="E19" s="52"/>
      <c r="F19" s="52"/>
      <c r="G19" s="52"/>
      <c r="H19" s="52"/>
      <c r="I19" s="52"/>
      <c r="J19" s="52"/>
      <c r="K19" s="52"/>
      <c r="L19" s="164" t="str">
        <f t="shared" si="5"/>
        <v/>
      </c>
      <c r="M19" s="161" t="str">
        <f t="shared" si="0"/>
        <v/>
      </c>
      <c r="N19" s="162">
        <f>'Proje ve Personel Bilgileri'!F28</f>
        <v>0</v>
      </c>
      <c r="O19" s="163">
        <f t="shared" si="1"/>
        <v>0</v>
      </c>
      <c r="P19" s="163">
        <f t="shared" si="2"/>
        <v>0</v>
      </c>
      <c r="Q19" s="163">
        <f t="shared" si="3"/>
        <v>0</v>
      </c>
      <c r="R19" s="163">
        <f t="shared" si="4"/>
        <v>0</v>
      </c>
      <c r="S19" s="163">
        <f t="shared" si="6"/>
        <v>0</v>
      </c>
      <c r="T19" s="163">
        <f t="shared" si="6"/>
        <v>0</v>
      </c>
    </row>
    <row r="20" spans="1:21" ht="22.6" customHeight="1" x14ac:dyDescent="0.3">
      <c r="A20" s="346">
        <v>13</v>
      </c>
      <c r="B20" s="165" t="str">
        <f>IF('Proje ve Personel Bilgileri'!C29&gt;0,'Proje ve Personel Bilgileri'!C29,"")</f>
        <v/>
      </c>
      <c r="C20" s="51"/>
      <c r="D20" s="52"/>
      <c r="E20" s="52"/>
      <c r="F20" s="52"/>
      <c r="G20" s="52"/>
      <c r="H20" s="52"/>
      <c r="I20" s="52"/>
      <c r="J20" s="52"/>
      <c r="K20" s="52"/>
      <c r="L20" s="164" t="str">
        <f t="shared" si="5"/>
        <v/>
      </c>
      <c r="M20" s="161" t="str">
        <f t="shared" si="0"/>
        <v/>
      </c>
      <c r="N20" s="162">
        <f>'Proje ve Personel Bilgileri'!F29</f>
        <v>0</v>
      </c>
      <c r="O20" s="163">
        <f t="shared" si="1"/>
        <v>0</v>
      </c>
      <c r="P20" s="163">
        <f t="shared" si="2"/>
        <v>0</v>
      </c>
      <c r="Q20" s="163">
        <f t="shared" si="3"/>
        <v>0</v>
      </c>
      <c r="R20" s="163">
        <f t="shared" si="4"/>
        <v>0</v>
      </c>
      <c r="S20" s="163">
        <f t="shared" si="6"/>
        <v>0</v>
      </c>
      <c r="T20" s="163">
        <f t="shared" si="6"/>
        <v>0</v>
      </c>
    </row>
    <row r="21" spans="1:21" ht="22.6" customHeight="1" x14ac:dyDescent="0.3">
      <c r="A21" s="346">
        <v>14</v>
      </c>
      <c r="B21" s="165" t="str">
        <f>IF('Proje ve Personel Bilgileri'!C30&gt;0,'Proje ve Personel Bilgileri'!C30,"")</f>
        <v/>
      </c>
      <c r="C21" s="51"/>
      <c r="D21" s="52"/>
      <c r="E21" s="52"/>
      <c r="F21" s="52"/>
      <c r="G21" s="52"/>
      <c r="H21" s="52"/>
      <c r="I21" s="52"/>
      <c r="J21" s="52"/>
      <c r="K21" s="52"/>
      <c r="L21" s="164" t="str">
        <f t="shared" si="5"/>
        <v/>
      </c>
      <c r="M21" s="161" t="str">
        <f t="shared" si="0"/>
        <v/>
      </c>
      <c r="N21" s="162">
        <f>'Proje ve Personel Bilgileri'!F30</f>
        <v>0</v>
      </c>
      <c r="O21" s="163">
        <f t="shared" si="1"/>
        <v>0</v>
      </c>
      <c r="P21" s="163">
        <f t="shared" si="2"/>
        <v>0</v>
      </c>
      <c r="Q21" s="163">
        <f t="shared" si="3"/>
        <v>0</v>
      </c>
      <c r="R21" s="163">
        <f t="shared" si="4"/>
        <v>0</v>
      </c>
      <c r="S21" s="163">
        <f t="shared" si="6"/>
        <v>0</v>
      </c>
      <c r="T21" s="163">
        <f t="shared" si="6"/>
        <v>0</v>
      </c>
    </row>
    <row r="22" spans="1:21" ht="22.6" customHeight="1" x14ac:dyDescent="0.3">
      <c r="A22" s="346">
        <v>15</v>
      </c>
      <c r="B22" s="165" t="str">
        <f>IF('Proje ve Personel Bilgileri'!C31&gt;0,'Proje ve Personel Bilgileri'!C31,"")</f>
        <v/>
      </c>
      <c r="C22" s="51"/>
      <c r="D22" s="52"/>
      <c r="E22" s="52"/>
      <c r="F22" s="52"/>
      <c r="G22" s="52"/>
      <c r="H22" s="52"/>
      <c r="I22" s="52"/>
      <c r="J22" s="52"/>
      <c r="K22" s="52"/>
      <c r="L22" s="164" t="str">
        <f t="shared" si="5"/>
        <v/>
      </c>
      <c r="M22" s="161" t="str">
        <f t="shared" si="0"/>
        <v/>
      </c>
      <c r="N22" s="162">
        <f>'Proje ve Personel Bilgileri'!F31</f>
        <v>0</v>
      </c>
      <c r="O22" s="163">
        <f t="shared" si="1"/>
        <v>0</v>
      </c>
      <c r="P22" s="163">
        <f t="shared" si="2"/>
        <v>0</v>
      </c>
      <c r="Q22" s="163">
        <f t="shared" si="3"/>
        <v>0</v>
      </c>
      <c r="R22" s="163">
        <f t="shared" si="4"/>
        <v>0</v>
      </c>
      <c r="S22" s="163">
        <f t="shared" si="6"/>
        <v>0</v>
      </c>
      <c r="T22" s="163">
        <f t="shared" si="6"/>
        <v>0</v>
      </c>
    </row>
    <row r="23" spans="1:21" ht="22.6" customHeight="1" x14ac:dyDescent="0.3">
      <c r="A23" s="346">
        <v>16</v>
      </c>
      <c r="B23" s="165" t="str">
        <f>IF('Proje ve Personel Bilgileri'!C32&gt;0,'Proje ve Personel Bilgileri'!C32,"")</f>
        <v/>
      </c>
      <c r="C23" s="51"/>
      <c r="D23" s="52"/>
      <c r="E23" s="52"/>
      <c r="F23" s="52"/>
      <c r="G23" s="52"/>
      <c r="H23" s="52"/>
      <c r="I23" s="52"/>
      <c r="J23" s="52"/>
      <c r="K23" s="52"/>
      <c r="L23" s="164" t="str">
        <f t="shared" si="5"/>
        <v/>
      </c>
      <c r="M23" s="161" t="str">
        <f t="shared" si="0"/>
        <v/>
      </c>
      <c r="N23" s="162">
        <f>'Proje ve Personel Bilgileri'!F32</f>
        <v>0</v>
      </c>
      <c r="O23" s="163">
        <f t="shared" si="1"/>
        <v>0</v>
      </c>
      <c r="P23" s="163">
        <f t="shared" si="2"/>
        <v>0</v>
      </c>
      <c r="Q23" s="163">
        <f t="shared" si="3"/>
        <v>0</v>
      </c>
      <c r="R23" s="163">
        <f t="shared" si="4"/>
        <v>0</v>
      </c>
      <c r="S23" s="163">
        <f t="shared" si="6"/>
        <v>0</v>
      </c>
      <c r="T23" s="163">
        <f t="shared" si="6"/>
        <v>0</v>
      </c>
    </row>
    <row r="24" spans="1:21" ht="22.6" customHeight="1" x14ac:dyDescent="0.3">
      <c r="A24" s="346">
        <v>17</v>
      </c>
      <c r="B24" s="165" t="str">
        <f>IF('Proje ve Personel Bilgileri'!C33&gt;0,'Proje ve Personel Bilgileri'!C33,"")</f>
        <v/>
      </c>
      <c r="C24" s="51"/>
      <c r="D24" s="52"/>
      <c r="E24" s="52"/>
      <c r="F24" s="52"/>
      <c r="G24" s="52"/>
      <c r="H24" s="52"/>
      <c r="I24" s="52"/>
      <c r="J24" s="52"/>
      <c r="K24" s="52"/>
      <c r="L24" s="164" t="str">
        <f t="shared" si="5"/>
        <v/>
      </c>
      <c r="M24" s="161" t="str">
        <f t="shared" si="0"/>
        <v/>
      </c>
      <c r="N24" s="162">
        <f>'Proje ve Personel Bilgileri'!F33</f>
        <v>0</v>
      </c>
      <c r="O24" s="163">
        <f t="shared" si="1"/>
        <v>0</v>
      </c>
      <c r="P24" s="163">
        <f t="shared" si="2"/>
        <v>0</v>
      </c>
      <c r="Q24" s="163">
        <f t="shared" si="3"/>
        <v>0</v>
      </c>
      <c r="R24" s="163">
        <f t="shared" si="4"/>
        <v>0</v>
      </c>
      <c r="S24" s="163">
        <f t="shared" si="6"/>
        <v>0</v>
      </c>
      <c r="T24" s="163">
        <f t="shared" si="6"/>
        <v>0</v>
      </c>
    </row>
    <row r="25" spans="1:21" ht="22.6" customHeight="1" x14ac:dyDescent="0.3">
      <c r="A25" s="346">
        <v>18</v>
      </c>
      <c r="B25" s="165" t="str">
        <f>IF('Proje ve Personel Bilgileri'!C34&gt;0,'Proje ve Personel Bilgileri'!C34,"")</f>
        <v/>
      </c>
      <c r="C25" s="51"/>
      <c r="D25" s="52"/>
      <c r="E25" s="52"/>
      <c r="F25" s="52"/>
      <c r="G25" s="52"/>
      <c r="H25" s="52"/>
      <c r="I25" s="52"/>
      <c r="J25" s="52"/>
      <c r="K25" s="52"/>
      <c r="L25" s="164" t="str">
        <f t="shared" si="5"/>
        <v/>
      </c>
      <c r="M25" s="161" t="str">
        <f t="shared" si="0"/>
        <v/>
      </c>
      <c r="N25" s="162">
        <f>'Proje ve Personel Bilgileri'!F34</f>
        <v>0</v>
      </c>
      <c r="O25" s="163">
        <f t="shared" si="1"/>
        <v>0</v>
      </c>
      <c r="P25" s="163">
        <f t="shared" si="2"/>
        <v>0</v>
      </c>
      <c r="Q25" s="163">
        <f t="shared" si="3"/>
        <v>0</v>
      </c>
      <c r="R25" s="163">
        <f t="shared" si="4"/>
        <v>0</v>
      </c>
      <c r="S25" s="163">
        <f t="shared" si="6"/>
        <v>0</v>
      </c>
      <c r="T25" s="163">
        <f t="shared" si="6"/>
        <v>0</v>
      </c>
    </row>
    <row r="26" spans="1:21" ht="22.6" customHeight="1" x14ac:dyDescent="0.3">
      <c r="A26" s="346">
        <v>19</v>
      </c>
      <c r="B26" s="165" t="str">
        <f>IF('Proje ve Personel Bilgileri'!C35&gt;0,'Proje ve Personel Bilgileri'!C35,"")</f>
        <v/>
      </c>
      <c r="C26" s="51"/>
      <c r="D26" s="52"/>
      <c r="E26" s="52"/>
      <c r="F26" s="52"/>
      <c r="G26" s="52"/>
      <c r="H26" s="52"/>
      <c r="I26" s="52"/>
      <c r="J26" s="52"/>
      <c r="K26" s="52"/>
      <c r="L26" s="164" t="str">
        <f t="shared" si="5"/>
        <v/>
      </c>
      <c r="M26" s="161" t="str">
        <f t="shared" si="0"/>
        <v/>
      </c>
      <c r="N26" s="162">
        <f>'Proje ve Personel Bilgileri'!F35</f>
        <v>0</v>
      </c>
      <c r="O26" s="163">
        <f t="shared" si="1"/>
        <v>0</v>
      </c>
      <c r="P26" s="163">
        <f t="shared" si="2"/>
        <v>0</v>
      </c>
      <c r="Q26" s="163">
        <f t="shared" si="3"/>
        <v>0</v>
      </c>
      <c r="R26" s="163">
        <f t="shared" si="4"/>
        <v>0</v>
      </c>
      <c r="S26" s="163">
        <f t="shared" si="6"/>
        <v>0</v>
      </c>
      <c r="T26" s="163">
        <f t="shared" si="6"/>
        <v>0</v>
      </c>
    </row>
    <row r="27" spans="1:21" ht="22.6" customHeight="1" thickBot="1" x14ac:dyDescent="0.35">
      <c r="A27" s="347">
        <v>20</v>
      </c>
      <c r="B27" s="166" t="str">
        <f>IF('Proje ve Personel Bilgileri'!C36&gt;0,'Proje ve Personel Bilgileri'!C36,"")</f>
        <v/>
      </c>
      <c r="C27" s="53"/>
      <c r="D27" s="54"/>
      <c r="E27" s="54"/>
      <c r="F27" s="54"/>
      <c r="G27" s="54"/>
      <c r="H27" s="54"/>
      <c r="I27" s="54"/>
      <c r="J27" s="54"/>
      <c r="K27" s="54"/>
      <c r="L27" s="167" t="str">
        <f t="shared" si="5"/>
        <v/>
      </c>
      <c r="M27" s="161" t="str">
        <f t="shared" si="0"/>
        <v/>
      </c>
      <c r="N27" s="162">
        <f>'Proje ve Personel Bilgileri'!F36</f>
        <v>0</v>
      </c>
      <c r="O27" s="163">
        <f t="shared" si="1"/>
        <v>0</v>
      </c>
      <c r="P27" s="163">
        <f t="shared" si="2"/>
        <v>0</v>
      </c>
      <c r="Q27" s="163">
        <f t="shared" si="3"/>
        <v>0</v>
      </c>
      <c r="R27" s="163">
        <f t="shared" si="4"/>
        <v>0</v>
      </c>
      <c r="S27" s="163">
        <f t="shared" si="6"/>
        <v>0</v>
      </c>
      <c r="T27" s="163">
        <f t="shared" si="6"/>
        <v>0</v>
      </c>
      <c r="U27" s="135">
        <v>1</v>
      </c>
    </row>
    <row r="28" spans="1:21" s="70" customFormat="1" ht="29.25" customHeight="1" thickBot="1" x14ac:dyDescent="0.35">
      <c r="A28" s="539" t="s">
        <v>33</v>
      </c>
      <c r="B28" s="540"/>
      <c r="C28" s="214" t="str">
        <f t="shared" ref="C28:K28" si="7">IF($L$28&gt;0,SUM(C8:C27),"")</f>
        <v/>
      </c>
      <c r="D28" s="169" t="str">
        <f t="shared" si="7"/>
        <v/>
      </c>
      <c r="E28" s="169" t="str">
        <f t="shared" si="7"/>
        <v/>
      </c>
      <c r="F28" s="169" t="str">
        <f t="shared" si="7"/>
        <v/>
      </c>
      <c r="G28" s="169" t="str">
        <f t="shared" si="7"/>
        <v/>
      </c>
      <c r="H28" s="169" t="str">
        <f t="shared" si="7"/>
        <v/>
      </c>
      <c r="I28" s="169" t="str">
        <f t="shared" si="7"/>
        <v/>
      </c>
      <c r="J28" s="169" t="str">
        <f t="shared" si="7"/>
        <v/>
      </c>
      <c r="K28" s="169" t="str">
        <f t="shared" si="7"/>
        <v/>
      </c>
      <c r="L28" s="170">
        <f>SUM(L8:L27)</f>
        <v>0</v>
      </c>
      <c r="M28" s="4"/>
      <c r="N28" s="67"/>
      <c r="O28" s="68"/>
      <c r="P28" s="69"/>
      <c r="Q28" s="67"/>
      <c r="R28" s="67"/>
      <c r="S28" s="67"/>
      <c r="T28" s="67"/>
    </row>
    <row r="29" spans="1:21" x14ac:dyDescent="0.3">
      <c r="A29" s="348" t="s">
        <v>145</v>
      </c>
      <c r="B29" s="55"/>
      <c r="C29" s="55"/>
      <c r="D29" s="55"/>
      <c r="E29" s="55"/>
      <c r="F29" s="55"/>
      <c r="G29" s="55"/>
      <c r="H29" s="55"/>
      <c r="I29" s="55"/>
      <c r="J29" s="55"/>
      <c r="K29" s="55"/>
      <c r="L29" s="55"/>
      <c r="S29" s="89"/>
      <c r="T29" s="89"/>
    </row>
    <row r="31" spans="1:21" ht="19.7" x14ac:dyDescent="0.35">
      <c r="A31" s="349" t="s">
        <v>30</v>
      </c>
      <c r="B31" s="350">
        <f ca="1">imzatarihi</f>
        <v>45653</v>
      </c>
      <c r="C31" s="538" t="s">
        <v>31</v>
      </c>
      <c r="D31" s="538"/>
      <c r="E31" s="349" t="s">
        <v>152</v>
      </c>
      <c r="F31" s="351" t="str">
        <f>IF(kurulusyetkilisi&gt;0,kurulusyetkilisi,"")</f>
        <v/>
      </c>
      <c r="G31" s="209"/>
      <c r="H31" s="210"/>
      <c r="I31" s="208"/>
      <c r="J31" s="208"/>
    </row>
    <row r="32" spans="1:21" ht="19.7" x14ac:dyDescent="0.35">
      <c r="A32" s="211"/>
      <c r="B32" s="211"/>
      <c r="C32" s="538" t="s">
        <v>32</v>
      </c>
      <c r="D32" s="538"/>
      <c r="E32" s="537"/>
      <c r="F32" s="537"/>
      <c r="G32" s="537"/>
      <c r="H32" s="313"/>
      <c r="I32" s="56"/>
      <c r="J32" s="56"/>
    </row>
    <row r="33" spans="1:20" ht="16.3" x14ac:dyDescent="0.3">
      <c r="A33" s="549" t="s">
        <v>20</v>
      </c>
      <c r="B33" s="549"/>
      <c r="C33" s="549"/>
      <c r="D33" s="549"/>
      <c r="E33" s="549"/>
      <c r="F33" s="549"/>
      <c r="G33" s="549"/>
      <c r="H33" s="549"/>
      <c r="I33" s="549"/>
      <c r="J33" s="549"/>
      <c r="K33" s="549"/>
      <c r="L33" s="549"/>
      <c r="M33" s="88"/>
      <c r="N33" s="72"/>
      <c r="O33" s="176"/>
    </row>
    <row r="34" spans="1:20" x14ac:dyDescent="0.3">
      <c r="A34" s="556" t="str">
        <f>IF(YilDonem&lt;&gt;"",CONCATENATE(YilDonem," dönemi"),"")</f>
        <v/>
      </c>
      <c r="B34" s="556"/>
      <c r="C34" s="556"/>
      <c r="D34" s="556"/>
      <c r="E34" s="556"/>
      <c r="F34" s="556"/>
      <c r="G34" s="556"/>
      <c r="H34" s="556"/>
      <c r="I34" s="556"/>
      <c r="J34" s="556"/>
      <c r="K34" s="556"/>
      <c r="L34" s="556"/>
    </row>
    <row r="35" spans="1:20" ht="16.3" thickBot="1" x14ac:dyDescent="0.35">
      <c r="B35" s="47"/>
      <c r="C35" s="47"/>
      <c r="D35" s="47"/>
      <c r="E35" s="557" t="str">
        <f>IF(YilDonem&lt;&gt;"",CONCATENATE(IF(Dönem=1,"MAYIS",IF(Dönem=2,"KASIM","")),"  ayına aittir."),"")</f>
        <v/>
      </c>
      <c r="F35" s="557"/>
      <c r="G35" s="557"/>
      <c r="H35" s="557"/>
      <c r="I35" s="47"/>
      <c r="J35" s="47"/>
      <c r="K35" s="47"/>
      <c r="L35" s="339" t="s">
        <v>28</v>
      </c>
    </row>
    <row r="36" spans="1:20" ht="31.6" customHeight="1" thickBot="1" x14ac:dyDescent="0.35">
      <c r="A36" s="343" t="s">
        <v>212</v>
      </c>
      <c r="B36" s="550" t="str">
        <f>IF(ProjeNo&gt;0,ProjeNo,"")</f>
        <v/>
      </c>
      <c r="C36" s="551"/>
      <c r="D36" s="551"/>
      <c r="E36" s="551"/>
      <c r="F36" s="551"/>
      <c r="G36" s="551"/>
      <c r="H36" s="551"/>
      <c r="I36" s="551"/>
      <c r="J36" s="551"/>
      <c r="K36" s="551"/>
      <c r="L36" s="552"/>
    </row>
    <row r="37" spans="1:20" ht="31.6" customHeight="1" thickBot="1" x14ac:dyDescent="0.35">
      <c r="A37" s="344" t="s">
        <v>213</v>
      </c>
      <c r="B37" s="553" t="str">
        <f>IF(ProjeAdi&gt;0,ProjeAdi,"")</f>
        <v/>
      </c>
      <c r="C37" s="554"/>
      <c r="D37" s="554"/>
      <c r="E37" s="554"/>
      <c r="F37" s="554"/>
      <c r="G37" s="554"/>
      <c r="H37" s="554"/>
      <c r="I37" s="554"/>
      <c r="J37" s="554"/>
      <c r="K37" s="554"/>
      <c r="L37" s="555"/>
    </row>
    <row r="38" spans="1:20" ht="31.6" customHeight="1" thickBot="1" x14ac:dyDescent="0.3">
      <c r="A38" s="541" t="s">
        <v>3</v>
      </c>
      <c r="B38" s="541" t="s">
        <v>4</v>
      </c>
      <c r="C38" s="541" t="s">
        <v>21</v>
      </c>
      <c r="D38" s="541" t="s">
        <v>121</v>
      </c>
      <c r="E38" s="541" t="s">
        <v>22</v>
      </c>
      <c r="F38" s="541" t="s">
        <v>25</v>
      </c>
      <c r="G38" s="558" t="s">
        <v>23</v>
      </c>
      <c r="H38" s="560" t="s">
        <v>144</v>
      </c>
      <c r="I38" s="561"/>
      <c r="J38" s="561"/>
      <c r="K38" s="562"/>
      <c r="L38" s="541" t="s">
        <v>24</v>
      </c>
      <c r="O38" s="548" t="s">
        <v>29</v>
      </c>
      <c r="P38" s="548"/>
      <c r="Q38" s="548" t="s">
        <v>35</v>
      </c>
      <c r="R38" s="548"/>
      <c r="S38" s="548" t="s">
        <v>36</v>
      </c>
      <c r="T38" s="548"/>
    </row>
    <row r="39" spans="1:20" s="90" customFormat="1" ht="94.45" thickBot="1" x14ac:dyDescent="0.3">
      <c r="A39" s="546"/>
      <c r="B39" s="546"/>
      <c r="C39" s="546"/>
      <c r="D39" s="546"/>
      <c r="E39" s="546"/>
      <c r="F39" s="546"/>
      <c r="G39" s="559"/>
      <c r="H39" s="340" t="s">
        <v>118</v>
      </c>
      <c r="I39" s="340" t="s">
        <v>146</v>
      </c>
      <c r="J39" s="340" t="s">
        <v>154</v>
      </c>
      <c r="K39" s="340" t="s">
        <v>155</v>
      </c>
      <c r="L39" s="546"/>
      <c r="M39" s="3"/>
      <c r="N39" s="341" t="s">
        <v>6</v>
      </c>
      <c r="O39" s="342" t="s">
        <v>26</v>
      </c>
      <c r="P39" s="342" t="s">
        <v>27</v>
      </c>
      <c r="Q39" s="342" t="s">
        <v>34</v>
      </c>
      <c r="R39" s="342" t="s">
        <v>23</v>
      </c>
      <c r="S39" s="342" t="s">
        <v>34</v>
      </c>
      <c r="T39" s="342" t="s">
        <v>27</v>
      </c>
    </row>
    <row r="40" spans="1:20" ht="22.6" customHeight="1" x14ac:dyDescent="0.3">
      <c r="A40" s="345">
        <v>21</v>
      </c>
      <c r="B40" s="171" t="str">
        <f>IF('Proje ve Personel Bilgileri'!C37&gt;0,'Proje ve Personel Bilgileri'!C37,"")</f>
        <v/>
      </c>
      <c r="C40" s="48"/>
      <c r="D40" s="49"/>
      <c r="E40" s="49"/>
      <c r="F40" s="49"/>
      <c r="G40" s="49"/>
      <c r="H40" s="49"/>
      <c r="I40" s="49"/>
      <c r="J40" s="49"/>
      <c r="K40" s="49"/>
      <c r="L40" s="160" t="str">
        <f>IF(B40&lt;&gt;"",IF(OR(F40&gt;S40,G40&gt;T40),0,D40+E40+F40+G40-H40-I40-J40-K40),"")</f>
        <v/>
      </c>
      <c r="M40" s="161" t="str">
        <f t="shared" ref="M40:M59" si="8">IF(OR(F40&gt;S40,G40&gt;T40),"Toplam maliyetin hesaplanabilmesi için SGK işveren payı ve işsizlik sigortası işveren payının tavan değerleri aşmaması gerekmektedir.","")</f>
        <v/>
      </c>
      <c r="N40" s="162">
        <f>'Proje ve Personel Bilgileri'!F37</f>
        <v>0</v>
      </c>
      <c r="O40" s="163">
        <f t="shared" ref="O40:O59" si="9">IFERROR(IF(N40="EVET",VLOOKUP(YilDonem,SGKTAVAN,2,0)*0.2475,VLOOKUP(YilDonem,SGKTAVAN,2,0)*0.2075),0)</f>
        <v>0</v>
      </c>
      <c r="P40" s="163">
        <f t="shared" ref="P40:P59" si="10">IFERROR(IF(N40="EVET",0,VLOOKUP(YilDonem,SGKTAVAN,2,0)*0.02),0)</f>
        <v>0</v>
      </c>
      <c r="Q40" s="163">
        <f t="shared" ref="Q40:Q59" si="11">IF(N40="EVET",(D40+E40)*0.2475,(D40+E40)*0.2075)</f>
        <v>0</v>
      </c>
      <c r="R40" s="163">
        <f t="shared" ref="R40:R59" si="12">IF(N40="EVET",0,(D40+E40)*0.02)</f>
        <v>0</v>
      </c>
      <c r="S40" s="163">
        <f>IF(ISERROR(ROUNDUP(MIN(O40,Q40),0)),0,ROUNDUP(MIN(O40,Q40),0))</f>
        <v>0</v>
      </c>
      <c r="T40" s="163">
        <f>IF(ISERROR(ROUNDUP(MIN(P40,R40),0)),0,ROUNDUP(MIN(P40,R40),0))</f>
        <v>0</v>
      </c>
    </row>
    <row r="41" spans="1:20" ht="22.6" customHeight="1" x14ac:dyDescent="0.3">
      <c r="A41" s="346">
        <v>22</v>
      </c>
      <c r="B41" s="165" t="str">
        <f>IF('Proje ve Personel Bilgileri'!C38&gt;0,'Proje ve Personel Bilgileri'!C38,"")</f>
        <v/>
      </c>
      <c r="C41" s="51"/>
      <c r="D41" s="52"/>
      <c r="E41" s="52"/>
      <c r="F41" s="52"/>
      <c r="G41" s="52"/>
      <c r="H41" s="52"/>
      <c r="I41" s="52"/>
      <c r="J41" s="52"/>
      <c r="K41" s="52"/>
      <c r="L41" s="164" t="str">
        <f t="shared" ref="L41:L59" si="13">IF(B41&lt;&gt;"",IF(OR(F41&gt;S41,G41&gt;T41),0,D41+E41+F41+G41-H41-I41-J41-K41),"")</f>
        <v/>
      </c>
      <c r="M41" s="161" t="str">
        <f t="shared" si="8"/>
        <v/>
      </c>
      <c r="N41" s="162">
        <f>'Proje ve Personel Bilgileri'!F38</f>
        <v>0</v>
      </c>
      <c r="O41" s="163">
        <f t="shared" si="9"/>
        <v>0</v>
      </c>
      <c r="P41" s="163">
        <f t="shared" si="10"/>
        <v>0</v>
      </c>
      <c r="Q41" s="163">
        <f t="shared" si="11"/>
        <v>0</v>
      </c>
      <c r="R41" s="163">
        <f t="shared" si="12"/>
        <v>0</v>
      </c>
      <c r="S41" s="163">
        <f t="shared" ref="S41:T59" si="14">IF(ISERROR(ROUNDUP(MIN(O41,Q41),0)),0,ROUNDUP(MIN(O41,Q41),0))</f>
        <v>0</v>
      </c>
      <c r="T41" s="163">
        <f t="shared" si="14"/>
        <v>0</v>
      </c>
    </row>
    <row r="42" spans="1:20" ht="22.6" customHeight="1" x14ac:dyDescent="0.3">
      <c r="A42" s="346">
        <v>23</v>
      </c>
      <c r="B42" s="165" t="str">
        <f>IF('Proje ve Personel Bilgileri'!C39&gt;0,'Proje ve Personel Bilgileri'!C39,"")</f>
        <v/>
      </c>
      <c r="C42" s="51"/>
      <c r="D42" s="52"/>
      <c r="E42" s="52"/>
      <c r="F42" s="52"/>
      <c r="G42" s="52"/>
      <c r="H42" s="52"/>
      <c r="I42" s="52"/>
      <c r="J42" s="52"/>
      <c r="K42" s="52"/>
      <c r="L42" s="164" t="str">
        <f t="shared" si="13"/>
        <v/>
      </c>
      <c r="M42" s="161" t="str">
        <f t="shared" si="8"/>
        <v/>
      </c>
      <c r="N42" s="162">
        <f>'Proje ve Personel Bilgileri'!F39</f>
        <v>0</v>
      </c>
      <c r="O42" s="163">
        <f t="shared" si="9"/>
        <v>0</v>
      </c>
      <c r="P42" s="163">
        <f t="shared" si="10"/>
        <v>0</v>
      </c>
      <c r="Q42" s="163">
        <f t="shared" si="11"/>
        <v>0</v>
      </c>
      <c r="R42" s="163">
        <f t="shared" si="12"/>
        <v>0</v>
      </c>
      <c r="S42" s="163">
        <f t="shared" si="14"/>
        <v>0</v>
      </c>
      <c r="T42" s="163">
        <f t="shared" si="14"/>
        <v>0</v>
      </c>
    </row>
    <row r="43" spans="1:20" ht="22.6" customHeight="1" x14ac:dyDescent="0.3">
      <c r="A43" s="346">
        <v>24</v>
      </c>
      <c r="B43" s="165" t="str">
        <f>IF('Proje ve Personel Bilgileri'!C40&gt;0,'Proje ve Personel Bilgileri'!C40,"")</f>
        <v/>
      </c>
      <c r="C43" s="51"/>
      <c r="D43" s="52"/>
      <c r="E43" s="52"/>
      <c r="F43" s="52"/>
      <c r="G43" s="52"/>
      <c r="H43" s="52"/>
      <c r="I43" s="52"/>
      <c r="J43" s="52"/>
      <c r="K43" s="52"/>
      <c r="L43" s="164" t="str">
        <f t="shared" si="13"/>
        <v/>
      </c>
      <c r="M43" s="161" t="str">
        <f t="shared" si="8"/>
        <v/>
      </c>
      <c r="N43" s="162">
        <f>'Proje ve Personel Bilgileri'!F40</f>
        <v>0</v>
      </c>
      <c r="O43" s="163">
        <f t="shared" si="9"/>
        <v>0</v>
      </c>
      <c r="P43" s="163">
        <f t="shared" si="10"/>
        <v>0</v>
      </c>
      <c r="Q43" s="163">
        <f t="shared" si="11"/>
        <v>0</v>
      </c>
      <c r="R43" s="163">
        <f t="shared" si="12"/>
        <v>0</v>
      </c>
      <c r="S43" s="163">
        <f t="shared" si="14"/>
        <v>0</v>
      </c>
      <c r="T43" s="163">
        <f t="shared" si="14"/>
        <v>0</v>
      </c>
    </row>
    <row r="44" spans="1:20" ht="22.6" customHeight="1" x14ac:dyDescent="0.3">
      <c r="A44" s="346">
        <v>25</v>
      </c>
      <c r="B44" s="165" t="str">
        <f>IF('Proje ve Personel Bilgileri'!C41&gt;0,'Proje ve Personel Bilgileri'!C41,"")</f>
        <v/>
      </c>
      <c r="C44" s="51"/>
      <c r="D44" s="52"/>
      <c r="E44" s="52"/>
      <c r="F44" s="52"/>
      <c r="G44" s="52"/>
      <c r="H44" s="52"/>
      <c r="I44" s="52"/>
      <c r="J44" s="52"/>
      <c r="K44" s="52"/>
      <c r="L44" s="164" t="str">
        <f t="shared" si="13"/>
        <v/>
      </c>
      <c r="M44" s="161" t="str">
        <f t="shared" si="8"/>
        <v/>
      </c>
      <c r="N44" s="162">
        <f>'Proje ve Personel Bilgileri'!F41</f>
        <v>0</v>
      </c>
      <c r="O44" s="163">
        <f t="shared" si="9"/>
        <v>0</v>
      </c>
      <c r="P44" s="163">
        <f t="shared" si="10"/>
        <v>0</v>
      </c>
      <c r="Q44" s="163">
        <f t="shared" si="11"/>
        <v>0</v>
      </c>
      <c r="R44" s="163">
        <f t="shared" si="12"/>
        <v>0</v>
      </c>
      <c r="S44" s="163">
        <f t="shared" si="14"/>
        <v>0</v>
      </c>
      <c r="T44" s="163">
        <f t="shared" si="14"/>
        <v>0</v>
      </c>
    </row>
    <row r="45" spans="1:20" ht="22.6" customHeight="1" x14ac:dyDescent="0.3">
      <c r="A45" s="346">
        <v>26</v>
      </c>
      <c r="B45" s="165" t="str">
        <f>IF('Proje ve Personel Bilgileri'!C42&gt;0,'Proje ve Personel Bilgileri'!C42,"")</f>
        <v/>
      </c>
      <c r="C45" s="51"/>
      <c r="D45" s="52"/>
      <c r="E45" s="52"/>
      <c r="F45" s="52"/>
      <c r="G45" s="52"/>
      <c r="H45" s="52"/>
      <c r="I45" s="52"/>
      <c r="J45" s="52"/>
      <c r="K45" s="52"/>
      <c r="L45" s="164" t="str">
        <f t="shared" si="13"/>
        <v/>
      </c>
      <c r="M45" s="161" t="str">
        <f t="shared" si="8"/>
        <v/>
      </c>
      <c r="N45" s="162">
        <f>'Proje ve Personel Bilgileri'!F42</f>
        <v>0</v>
      </c>
      <c r="O45" s="163">
        <f t="shared" si="9"/>
        <v>0</v>
      </c>
      <c r="P45" s="163">
        <f t="shared" si="10"/>
        <v>0</v>
      </c>
      <c r="Q45" s="163">
        <f t="shared" si="11"/>
        <v>0</v>
      </c>
      <c r="R45" s="163">
        <f t="shared" si="12"/>
        <v>0</v>
      </c>
      <c r="S45" s="163">
        <f t="shared" si="14"/>
        <v>0</v>
      </c>
      <c r="T45" s="163">
        <f t="shared" si="14"/>
        <v>0</v>
      </c>
    </row>
    <row r="46" spans="1:20" ht="22.6" customHeight="1" x14ac:dyDescent="0.3">
      <c r="A46" s="346">
        <v>27</v>
      </c>
      <c r="B46" s="165" t="str">
        <f>IF('Proje ve Personel Bilgileri'!C43&gt;0,'Proje ve Personel Bilgileri'!C43,"")</f>
        <v/>
      </c>
      <c r="C46" s="51"/>
      <c r="D46" s="52"/>
      <c r="E46" s="52"/>
      <c r="F46" s="52"/>
      <c r="G46" s="52"/>
      <c r="H46" s="52"/>
      <c r="I46" s="52"/>
      <c r="J46" s="52"/>
      <c r="K46" s="52"/>
      <c r="L46" s="164" t="str">
        <f t="shared" si="13"/>
        <v/>
      </c>
      <c r="M46" s="161" t="str">
        <f t="shared" si="8"/>
        <v/>
      </c>
      <c r="N46" s="162">
        <f>'Proje ve Personel Bilgileri'!F43</f>
        <v>0</v>
      </c>
      <c r="O46" s="163">
        <f t="shared" si="9"/>
        <v>0</v>
      </c>
      <c r="P46" s="163">
        <f t="shared" si="10"/>
        <v>0</v>
      </c>
      <c r="Q46" s="163">
        <f t="shared" si="11"/>
        <v>0</v>
      </c>
      <c r="R46" s="163">
        <f t="shared" si="12"/>
        <v>0</v>
      </c>
      <c r="S46" s="163">
        <f t="shared" si="14"/>
        <v>0</v>
      </c>
      <c r="T46" s="163">
        <f t="shared" si="14"/>
        <v>0</v>
      </c>
    </row>
    <row r="47" spans="1:20" ht="22.6" customHeight="1" x14ac:dyDescent="0.3">
      <c r="A47" s="346">
        <v>28</v>
      </c>
      <c r="B47" s="165" t="str">
        <f>IF('Proje ve Personel Bilgileri'!C44&gt;0,'Proje ve Personel Bilgileri'!C44,"")</f>
        <v/>
      </c>
      <c r="C47" s="51"/>
      <c r="D47" s="52"/>
      <c r="E47" s="52"/>
      <c r="F47" s="52"/>
      <c r="G47" s="52"/>
      <c r="H47" s="52"/>
      <c r="I47" s="52"/>
      <c r="J47" s="52"/>
      <c r="K47" s="52"/>
      <c r="L47" s="164" t="str">
        <f t="shared" si="13"/>
        <v/>
      </c>
      <c r="M47" s="161" t="str">
        <f t="shared" si="8"/>
        <v/>
      </c>
      <c r="N47" s="162">
        <f>'Proje ve Personel Bilgileri'!F44</f>
        <v>0</v>
      </c>
      <c r="O47" s="163">
        <f t="shared" si="9"/>
        <v>0</v>
      </c>
      <c r="P47" s="163">
        <f t="shared" si="10"/>
        <v>0</v>
      </c>
      <c r="Q47" s="163">
        <f t="shared" si="11"/>
        <v>0</v>
      </c>
      <c r="R47" s="163">
        <f t="shared" si="12"/>
        <v>0</v>
      </c>
      <c r="S47" s="163">
        <f t="shared" si="14"/>
        <v>0</v>
      </c>
      <c r="T47" s="163">
        <f t="shared" si="14"/>
        <v>0</v>
      </c>
    </row>
    <row r="48" spans="1:20" ht="22.6" customHeight="1" x14ac:dyDescent="0.3">
      <c r="A48" s="346">
        <v>29</v>
      </c>
      <c r="B48" s="165" t="str">
        <f>IF('Proje ve Personel Bilgileri'!C45&gt;0,'Proje ve Personel Bilgileri'!C45,"")</f>
        <v/>
      </c>
      <c r="C48" s="51"/>
      <c r="D48" s="52"/>
      <c r="E48" s="52"/>
      <c r="F48" s="52"/>
      <c r="G48" s="52"/>
      <c r="H48" s="52"/>
      <c r="I48" s="52"/>
      <c r="J48" s="52"/>
      <c r="K48" s="52"/>
      <c r="L48" s="164" t="str">
        <f t="shared" si="13"/>
        <v/>
      </c>
      <c r="M48" s="161" t="str">
        <f t="shared" si="8"/>
        <v/>
      </c>
      <c r="N48" s="162">
        <f>'Proje ve Personel Bilgileri'!F45</f>
        <v>0</v>
      </c>
      <c r="O48" s="163">
        <f t="shared" si="9"/>
        <v>0</v>
      </c>
      <c r="P48" s="163">
        <f t="shared" si="10"/>
        <v>0</v>
      </c>
      <c r="Q48" s="163">
        <f t="shared" si="11"/>
        <v>0</v>
      </c>
      <c r="R48" s="163">
        <f t="shared" si="12"/>
        <v>0</v>
      </c>
      <c r="S48" s="163">
        <f t="shared" si="14"/>
        <v>0</v>
      </c>
      <c r="T48" s="163">
        <f t="shared" si="14"/>
        <v>0</v>
      </c>
    </row>
    <row r="49" spans="1:21" ht="22.6" customHeight="1" x14ac:dyDescent="0.3">
      <c r="A49" s="346">
        <v>30</v>
      </c>
      <c r="B49" s="165" t="str">
        <f>IF('Proje ve Personel Bilgileri'!C46&gt;0,'Proje ve Personel Bilgileri'!C46,"")</f>
        <v/>
      </c>
      <c r="C49" s="51"/>
      <c r="D49" s="52"/>
      <c r="E49" s="52"/>
      <c r="F49" s="52"/>
      <c r="G49" s="52"/>
      <c r="H49" s="52"/>
      <c r="I49" s="52"/>
      <c r="J49" s="52"/>
      <c r="K49" s="52"/>
      <c r="L49" s="164" t="str">
        <f t="shared" si="13"/>
        <v/>
      </c>
      <c r="M49" s="161" t="str">
        <f t="shared" si="8"/>
        <v/>
      </c>
      <c r="N49" s="162">
        <f>'Proje ve Personel Bilgileri'!F46</f>
        <v>0</v>
      </c>
      <c r="O49" s="163">
        <f t="shared" si="9"/>
        <v>0</v>
      </c>
      <c r="P49" s="163">
        <f t="shared" si="10"/>
        <v>0</v>
      </c>
      <c r="Q49" s="163">
        <f t="shared" si="11"/>
        <v>0</v>
      </c>
      <c r="R49" s="163">
        <f t="shared" si="12"/>
        <v>0</v>
      </c>
      <c r="S49" s="163">
        <f t="shared" si="14"/>
        <v>0</v>
      </c>
      <c r="T49" s="163">
        <f t="shared" si="14"/>
        <v>0</v>
      </c>
    </row>
    <row r="50" spans="1:21" ht="22.6" customHeight="1" x14ac:dyDescent="0.3">
      <c r="A50" s="346">
        <v>31</v>
      </c>
      <c r="B50" s="165" t="str">
        <f>IF('Proje ve Personel Bilgileri'!C47&gt;0,'Proje ve Personel Bilgileri'!C47,"")</f>
        <v/>
      </c>
      <c r="C50" s="51"/>
      <c r="D50" s="52"/>
      <c r="E50" s="52"/>
      <c r="F50" s="52"/>
      <c r="G50" s="52"/>
      <c r="H50" s="52"/>
      <c r="I50" s="52"/>
      <c r="J50" s="52"/>
      <c r="K50" s="52"/>
      <c r="L50" s="164" t="str">
        <f t="shared" si="13"/>
        <v/>
      </c>
      <c r="M50" s="161" t="str">
        <f t="shared" si="8"/>
        <v/>
      </c>
      <c r="N50" s="162">
        <f>'Proje ve Personel Bilgileri'!F47</f>
        <v>0</v>
      </c>
      <c r="O50" s="163">
        <f t="shared" si="9"/>
        <v>0</v>
      </c>
      <c r="P50" s="163">
        <f t="shared" si="10"/>
        <v>0</v>
      </c>
      <c r="Q50" s="163">
        <f t="shared" si="11"/>
        <v>0</v>
      </c>
      <c r="R50" s="163">
        <f t="shared" si="12"/>
        <v>0</v>
      </c>
      <c r="S50" s="163">
        <f t="shared" si="14"/>
        <v>0</v>
      </c>
      <c r="T50" s="163">
        <f t="shared" si="14"/>
        <v>0</v>
      </c>
    </row>
    <row r="51" spans="1:21" ht="22.6" customHeight="1" x14ac:dyDescent="0.3">
      <c r="A51" s="346">
        <v>32</v>
      </c>
      <c r="B51" s="165" t="str">
        <f>IF('Proje ve Personel Bilgileri'!C48&gt;0,'Proje ve Personel Bilgileri'!C48,"")</f>
        <v/>
      </c>
      <c r="C51" s="51"/>
      <c r="D51" s="52"/>
      <c r="E51" s="52"/>
      <c r="F51" s="52"/>
      <c r="G51" s="52"/>
      <c r="H51" s="52"/>
      <c r="I51" s="52"/>
      <c r="J51" s="52"/>
      <c r="K51" s="52"/>
      <c r="L51" s="164" t="str">
        <f t="shared" si="13"/>
        <v/>
      </c>
      <c r="M51" s="161" t="str">
        <f t="shared" si="8"/>
        <v/>
      </c>
      <c r="N51" s="162">
        <f>'Proje ve Personel Bilgileri'!F48</f>
        <v>0</v>
      </c>
      <c r="O51" s="163">
        <f t="shared" si="9"/>
        <v>0</v>
      </c>
      <c r="P51" s="163">
        <f t="shared" si="10"/>
        <v>0</v>
      </c>
      <c r="Q51" s="163">
        <f t="shared" si="11"/>
        <v>0</v>
      </c>
      <c r="R51" s="163">
        <f t="shared" si="12"/>
        <v>0</v>
      </c>
      <c r="S51" s="163">
        <f t="shared" si="14"/>
        <v>0</v>
      </c>
      <c r="T51" s="163">
        <f t="shared" si="14"/>
        <v>0</v>
      </c>
    </row>
    <row r="52" spans="1:21" ht="22.6" customHeight="1" x14ac:dyDescent="0.3">
      <c r="A52" s="346">
        <v>33</v>
      </c>
      <c r="B52" s="165" t="str">
        <f>IF('Proje ve Personel Bilgileri'!C49&gt;0,'Proje ve Personel Bilgileri'!C49,"")</f>
        <v/>
      </c>
      <c r="C52" s="51"/>
      <c r="D52" s="52"/>
      <c r="E52" s="52"/>
      <c r="F52" s="52"/>
      <c r="G52" s="52"/>
      <c r="H52" s="52"/>
      <c r="I52" s="52"/>
      <c r="J52" s="52"/>
      <c r="K52" s="52"/>
      <c r="L52" s="164" t="str">
        <f t="shared" si="13"/>
        <v/>
      </c>
      <c r="M52" s="161" t="str">
        <f t="shared" si="8"/>
        <v/>
      </c>
      <c r="N52" s="162">
        <f>'Proje ve Personel Bilgileri'!F49</f>
        <v>0</v>
      </c>
      <c r="O52" s="163">
        <f t="shared" si="9"/>
        <v>0</v>
      </c>
      <c r="P52" s="163">
        <f t="shared" si="10"/>
        <v>0</v>
      </c>
      <c r="Q52" s="163">
        <f t="shared" si="11"/>
        <v>0</v>
      </c>
      <c r="R52" s="163">
        <f t="shared" si="12"/>
        <v>0</v>
      </c>
      <c r="S52" s="163">
        <f t="shared" si="14"/>
        <v>0</v>
      </c>
      <c r="T52" s="163">
        <f t="shared" si="14"/>
        <v>0</v>
      </c>
    </row>
    <row r="53" spans="1:21" ht="22.6" customHeight="1" x14ac:dyDescent="0.3">
      <c r="A53" s="346">
        <v>34</v>
      </c>
      <c r="B53" s="165" t="str">
        <f>IF('Proje ve Personel Bilgileri'!C50&gt;0,'Proje ve Personel Bilgileri'!C50,"")</f>
        <v/>
      </c>
      <c r="C53" s="51"/>
      <c r="D53" s="52"/>
      <c r="E53" s="52"/>
      <c r="F53" s="52"/>
      <c r="G53" s="52"/>
      <c r="H53" s="52"/>
      <c r="I53" s="52"/>
      <c r="J53" s="52"/>
      <c r="K53" s="52"/>
      <c r="L53" s="164" t="str">
        <f t="shared" si="13"/>
        <v/>
      </c>
      <c r="M53" s="161" t="str">
        <f t="shared" si="8"/>
        <v/>
      </c>
      <c r="N53" s="162">
        <f>'Proje ve Personel Bilgileri'!F50</f>
        <v>0</v>
      </c>
      <c r="O53" s="163">
        <f t="shared" si="9"/>
        <v>0</v>
      </c>
      <c r="P53" s="163">
        <f t="shared" si="10"/>
        <v>0</v>
      </c>
      <c r="Q53" s="163">
        <f t="shared" si="11"/>
        <v>0</v>
      </c>
      <c r="R53" s="163">
        <f t="shared" si="12"/>
        <v>0</v>
      </c>
      <c r="S53" s="163">
        <f t="shared" si="14"/>
        <v>0</v>
      </c>
      <c r="T53" s="163">
        <f t="shared" si="14"/>
        <v>0</v>
      </c>
    </row>
    <row r="54" spans="1:21" ht="22.6" customHeight="1" x14ac:dyDescent="0.3">
      <c r="A54" s="346">
        <v>35</v>
      </c>
      <c r="B54" s="165" t="str">
        <f>IF('Proje ve Personel Bilgileri'!C51&gt;0,'Proje ve Personel Bilgileri'!C51,"")</f>
        <v/>
      </c>
      <c r="C54" s="51"/>
      <c r="D54" s="52"/>
      <c r="E54" s="52"/>
      <c r="F54" s="52"/>
      <c r="G54" s="52"/>
      <c r="H54" s="52"/>
      <c r="I54" s="52"/>
      <c r="J54" s="52"/>
      <c r="K54" s="52"/>
      <c r="L54" s="164" t="str">
        <f t="shared" si="13"/>
        <v/>
      </c>
      <c r="M54" s="161" t="str">
        <f t="shared" si="8"/>
        <v/>
      </c>
      <c r="N54" s="162">
        <f>'Proje ve Personel Bilgileri'!F51</f>
        <v>0</v>
      </c>
      <c r="O54" s="163">
        <f t="shared" si="9"/>
        <v>0</v>
      </c>
      <c r="P54" s="163">
        <f t="shared" si="10"/>
        <v>0</v>
      </c>
      <c r="Q54" s="163">
        <f t="shared" si="11"/>
        <v>0</v>
      </c>
      <c r="R54" s="163">
        <f t="shared" si="12"/>
        <v>0</v>
      </c>
      <c r="S54" s="163">
        <f t="shared" si="14"/>
        <v>0</v>
      </c>
      <c r="T54" s="163">
        <f t="shared" si="14"/>
        <v>0</v>
      </c>
    </row>
    <row r="55" spans="1:21" ht="22.6" customHeight="1" x14ac:dyDescent="0.3">
      <c r="A55" s="346">
        <v>36</v>
      </c>
      <c r="B55" s="165" t="str">
        <f>IF('Proje ve Personel Bilgileri'!C52&gt;0,'Proje ve Personel Bilgileri'!C52,"")</f>
        <v/>
      </c>
      <c r="C55" s="51"/>
      <c r="D55" s="52"/>
      <c r="E55" s="52"/>
      <c r="F55" s="52"/>
      <c r="G55" s="52"/>
      <c r="H55" s="52"/>
      <c r="I55" s="52"/>
      <c r="J55" s="52"/>
      <c r="K55" s="52"/>
      <c r="L55" s="164" t="str">
        <f t="shared" si="13"/>
        <v/>
      </c>
      <c r="M55" s="161" t="str">
        <f t="shared" si="8"/>
        <v/>
      </c>
      <c r="N55" s="162">
        <f>'Proje ve Personel Bilgileri'!F52</f>
        <v>0</v>
      </c>
      <c r="O55" s="163">
        <f t="shared" si="9"/>
        <v>0</v>
      </c>
      <c r="P55" s="163">
        <f t="shared" si="10"/>
        <v>0</v>
      </c>
      <c r="Q55" s="163">
        <f t="shared" si="11"/>
        <v>0</v>
      </c>
      <c r="R55" s="163">
        <f t="shared" si="12"/>
        <v>0</v>
      </c>
      <c r="S55" s="163">
        <f t="shared" si="14"/>
        <v>0</v>
      </c>
      <c r="T55" s="163">
        <f t="shared" si="14"/>
        <v>0</v>
      </c>
    </row>
    <row r="56" spans="1:21" ht="22.6" customHeight="1" x14ac:dyDescent="0.3">
      <c r="A56" s="346">
        <v>37</v>
      </c>
      <c r="B56" s="165" t="str">
        <f>IF('Proje ve Personel Bilgileri'!C53&gt;0,'Proje ve Personel Bilgileri'!C53,"")</f>
        <v/>
      </c>
      <c r="C56" s="51"/>
      <c r="D56" s="52"/>
      <c r="E56" s="52"/>
      <c r="F56" s="52"/>
      <c r="G56" s="52"/>
      <c r="H56" s="52"/>
      <c r="I56" s="52"/>
      <c r="J56" s="52"/>
      <c r="K56" s="52"/>
      <c r="L56" s="164" t="str">
        <f t="shared" si="13"/>
        <v/>
      </c>
      <c r="M56" s="161" t="str">
        <f t="shared" si="8"/>
        <v/>
      </c>
      <c r="N56" s="162">
        <f>'Proje ve Personel Bilgileri'!F53</f>
        <v>0</v>
      </c>
      <c r="O56" s="163">
        <f t="shared" si="9"/>
        <v>0</v>
      </c>
      <c r="P56" s="163">
        <f t="shared" si="10"/>
        <v>0</v>
      </c>
      <c r="Q56" s="163">
        <f t="shared" si="11"/>
        <v>0</v>
      </c>
      <c r="R56" s="163">
        <f t="shared" si="12"/>
        <v>0</v>
      </c>
      <c r="S56" s="163">
        <f t="shared" si="14"/>
        <v>0</v>
      </c>
      <c r="T56" s="163">
        <f t="shared" si="14"/>
        <v>0</v>
      </c>
    </row>
    <row r="57" spans="1:21" ht="22.6" customHeight="1" x14ac:dyDescent="0.3">
      <c r="A57" s="346">
        <v>38</v>
      </c>
      <c r="B57" s="165" t="str">
        <f>IF('Proje ve Personel Bilgileri'!C54&gt;0,'Proje ve Personel Bilgileri'!C54,"")</f>
        <v/>
      </c>
      <c r="C57" s="51"/>
      <c r="D57" s="52"/>
      <c r="E57" s="52"/>
      <c r="F57" s="52"/>
      <c r="G57" s="52"/>
      <c r="H57" s="52"/>
      <c r="I57" s="52"/>
      <c r="J57" s="52"/>
      <c r="K57" s="52"/>
      <c r="L57" s="164" t="str">
        <f t="shared" si="13"/>
        <v/>
      </c>
      <c r="M57" s="161" t="str">
        <f t="shared" si="8"/>
        <v/>
      </c>
      <c r="N57" s="162">
        <f>'Proje ve Personel Bilgileri'!F54</f>
        <v>0</v>
      </c>
      <c r="O57" s="163">
        <f t="shared" si="9"/>
        <v>0</v>
      </c>
      <c r="P57" s="163">
        <f t="shared" si="10"/>
        <v>0</v>
      </c>
      <c r="Q57" s="163">
        <f t="shared" si="11"/>
        <v>0</v>
      </c>
      <c r="R57" s="163">
        <f t="shared" si="12"/>
        <v>0</v>
      </c>
      <c r="S57" s="163">
        <f t="shared" si="14"/>
        <v>0</v>
      </c>
      <c r="T57" s="163">
        <f t="shared" si="14"/>
        <v>0</v>
      </c>
    </row>
    <row r="58" spans="1:21" ht="22.6" customHeight="1" x14ac:dyDescent="0.3">
      <c r="A58" s="346">
        <v>39</v>
      </c>
      <c r="B58" s="165" t="str">
        <f>IF('Proje ve Personel Bilgileri'!C55&gt;0,'Proje ve Personel Bilgileri'!C55,"")</f>
        <v/>
      </c>
      <c r="C58" s="51"/>
      <c r="D58" s="52"/>
      <c r="E58" s="52"/>
      <c r="F58" s="52"/>
      <c r="G58" s="52"/>
      <c r="H58" s="52"/>
      <c r="I58" s="52"/>
      <c r="J58" s="52"/>
      <c r="K58" s="52"/>
      <c r="L58" s="164" t="str">
        <f t="shared" si="13"/>
        <v/>
      </c>
      <c r="M58" s="161" t="str">
        <f t="shared" si="8"/>
        <v/>
      </c>
      <c r="N58" s="162">
        <f>'Proje ve Personel Bilgileri'!F55</f>
        <v>0</v>
      </c>
      <c r="O58" s="163">
        <f t="shared" si="9"/>
        <v>0</v>
      </c>
      <c r="P58" s="163">
        <f t="shared" si="10"/>
        <v>0</v>
      </c>
      <c r="Q58" s="163">
        <f t="shared" si="11"/>
        <v>0</v>
      </c>
      <c r="R58" s="163">
        <f t="shared" si="12"/>
        <v>0</v>
      </c>
      <c r="S58" s="163">
        <f t="shared" si="14"/>
        <v>0</v>
      </c>
      <c r="T58" s="163">
        <f t="shared" si="14"/>
        <v>0</v>
      </c>
    </row>
    <row r="59" spans="1:21" ht="22.6" customHeight="1" thickBot="1" x14ac:dyDescent="0.35">
      <c r="A59" s="347">
        <v>40</v>
      </c>
      <c r="B59" s="166" t="str">
        <f>IF('Proje ve Personel Bilgileri'!C56&gt;0,'Proje ve Personel Bilgileri'!C56,"")</f>
        <v/>
      </c>
      <c r="C59" s="53"/>
      <c r="D59" s="54"/>
      <c r="E59" s="54"/>
      <c r="F59" s="54"/>
      <c r="G59" s="54"/>
      <c r="H59" s="54"/>
      <c r="I59" s="54"/>
      <c r="J59" s="54"/>
      <c r="K59" s="54"/>
      <c r="L59" s="167" t="str">
        <f t="shared" si="13"/>
        <v/>
      </c>
      <c r="M59" s="161" t="str">
        <f t="shared" si="8"/>
        <v/>
      </c>
      <c r="N59" s="162">
        <f>'Proje ve Personel Bilgileri'!F56</f>
        <v>0</v>
      </c>
      <c r="O59" s="163">
        <f t="shared" si="9"/>
        <v>0</v>
      </c>
      <c r="P59" s="163">
        <f t="shared" si="10"/>
        <v>0</v>
      </c>
      <c r="Q59" s="163">
        <f t="shared" si="11"/>
        <v>0</v>
      </c>
      <c r="R59" s="163">
        <f t="shared" si="12"/>
        <v>0</v>
      </c>
      <c r="S59" s="163">
        <f t="shared" si="14"/>
        <v>0</v>
      </c>
      <c r="T59" s="163">
        <f t="shared" si="14"/>
        <v>0</v>
      </c>
      <c r="U59" s="135">
        <f>IF(COUNTA(C40:K59)&gt;0,1,0)</f>
        <v>0</v>
      </c>
    </row>
    <row r="60" spans="1:21" s="70" customFormat="1" ht="29.25" customHeight="1" thickBot="1" x14ac:dyDescent="0.35">
      <c r="A60" s="539" t="s">
        <v>33</v>
      </c>
      <c r="B60" s="540"/>
      <c r="C60" s="168" t="str">
        <f t="shared" ref="C60:J60" si="15">IF($L$60&gt;0,SUM(C40:C59),"")</f>
        <v/>
      </c>
      <c r="D60" s="169" t="str">
        <f t="shared" si="15"/>
        <v/>
      </c>
      <c r="E60" s="169" t="str">
        <f t="shared" si="15"/>
        <v/>
      </c>
      <c r="F60" s="169" t="str">
        <f t="shared" si="15"/>
        <v/>
      </c>
      <c r="G60" s="169" t="str">
        <f t="shared" si="15"/>
        <v/>
      </c>
      <c r="H60" s="169" t="str">
        <f t="shared" si="15"/>
        <v/>
      </c>
      <c r="I60" s="169" t="str">
        <f t="shared" si="15"/>
        <v/>
      </c>
      <c r="J60" s="169" t="str">
        <f t="shared" si="15"/>
        <v/>
      </c>
      <c r="K60" s="169" t="str">
        <f>IF($L$60&gt;0,SUM(K40:K59),"")</f>
        <v/>
      </c>
      <c r="L60" s="170">
        <f>SUM(L40:L59)+L28</f>
        <v>0</v>
      </c>
      <c r="M60" s="4"/>
      <c r="N60" s="67"/>
      <c r="O60" s="68"/>
      <c r="P60" s="69"/>
      <c r="Q60" s="67"/>
      <c r="R60" s="67"/>
      <c r="S60" s="67"/>
      <c r="T60" s="67"/>
    </row>
    <row r="61" spans="1:21" x14ac:dyDescent="0.3">
      <c r="A61" s="348" t="s">
        <v>145</v>
      </c>
      <c r="B61" s="55"/>
      <c r="C61" s="55"/>
      <c r="D61" s="55"/>
      <c r="E61" s="55"/>
      <c r="F61" s="55"/>
      <c r="G61" s="55"/>
      <c r="H61" s="55"/>
      <c r="I61" s="55"/>
      <c r="J61" s="55"/>
      <c r="K61" s="55"/>
      <c r="L61" s="55"/>
      <c r="S61" s="89"/>
      <c r="T61" s="89"/>
    </row>
    <row r="63" spans="1:21" ht="19.7" x14ac:dyDescent="0.35">
      <c r="A63" s="349" t="s">
        <v>30</v>
      </c>
      <c r="B63" s="350">
        <f ca="1">imzatarihi</f>
        <v>45653</v>
      </c>
      <c r="C63" s="538" t="s">
        <v>31</v>
      </c>
      <c r="D63" s="538"/>
      <c r="E63" s="349" t="s">
        <v>152</v>
      </c>
      <c r="F63" s="351" t="str">
        <f>IF(kurulusyetkilisi&gt;0,kurulusyetkilisi,"")</f>
        <v/>
      </c>
      <c r="G63" s="209"/>
      <c r="H63" s="208"/>
      <c r="I63" s="208"/>
      <c r="J63" s="208"/>
    </row>
    <row r="64" spans="1:21" ht="19.7" x14ac:dyDescent="0.35">
      <c r="A64" s="211"/>
      <c r="B64" s="211"/>
      <c r="C64" s="538" t="s">
        <v>32</v>
      </c>
      <c r="D64" s="538"/>
      <c r="E64" s="537"/>
      <c r="F64" s="537"/>
      <c r="G64" s="537"/>
      <c r="H64" s="56"/>
      <c r="I64" s="56"/>
      <c r="J64" s="56"/>
    </row>
  </sheetData>
  <sheetProtection algorithmName="SHA-512" hashValue="fcgYeGT35KMcHDfRl9QuhzUgJGgJ7Hn7Wl75VY8Zdz/Q7jKHtoxx8Tqc9rqFJppKTWOk84wEJmswdynxczxJ/w==" saltValue="BKSBtkVssmdfPrjMvyvxnQ==" spinCount="100000" sheet="1" objects="1" scenarios="1"/>
  <mergeCells count="42">
    <mergeCell ref="C63:D63"/>
    <mergeCell ref="C64:D64"/>
    <mergeCell ref="E64:G64"/>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 ref="A1:L1"/>
    <mergeCell ref="A2:L2"/>
    <mergeCell ref="B4:L4"/>
    <mergeCell ref="B5:L5"/>
    <mergeCell ref="H6:K6"/>
    <mergeCell ref="E3:H3"/>
  </mergeCells>
  <dataValidations count="3">
    <dataValidation type="whole" allowBlank="1" showInputMessage="1" showErrorMessage="1" error="Prim Gün Sayısı en fazla 30 olabilir." sqref="C8:C27 C40:C59" xr:uid="{00000000-0002-0000-0A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xr:uid="{00000000-0002-0000-0A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G40:G59" xr:uid="{00000000-0002-0000-0A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1" manualBreakCount="1">
    <brk id="32" max="10" man="1"/>
  </rowBreaks>
  <colBreaks count="1" manualBreakCount="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0"/>
  <dimension ref="A1:AA64"/>
  <sheetViews>
    <sheetView showGridLines="0" zoomScale="80" zoomScaleNormal="80" workbookViewId="0">
      <selection activeCell="C8" sqref="C8"/>
    </sheetView>
  </sheetViews>
  <sheetFormatPr defaultColWidth="9.25" defaultRowHeight="15.65" x14ac:dyDescent="0.3"/>
  <cols>
    <col min="1" max="1" width="9.25" style="46" customWidth="1"/>
    <col min="2" max="2" width="34.75" style="46" customWidth="1"/>
    <col min="3" max="3" width="9.75" style="56" customWidth="1"/>
    <col min="4" max="4" width="16.75" style="46" customWidth="1"/>
    <col min="5" max="5" width="16.75" style="46" hidden="1" customWidth="1"/>
    <col min="6" max="11" width="16.75" style="46" customWidth="1"/>
    <col min="12" max="12" width="20.75" style="46" customWidth="1"/>
    <col min="13" max="13" width="48.75" style="2" customWidth="1"/>
    <col min="14" max="14" width="9.25" style="59" hidden="1" customWidth="1"/>
    <col min="15" max="15" width="9.625" style="89" hidden="1" customWidth="1"/>
    <col min="16" max="16" width="9" style="89" hidden="1" customWidth="1"/>
    <col min="17" max="17" width="9.625" style="89" hidden="1" customWidth="1"/>
    <col min="18" max="18" width="9" style="89" hidden="1" customWidth="1"/>
    <col min="19" max="19" width="9.625" style="59" hidden="1" customWidth="1"/>
    <col min="20" max="22" width="9.25" style="59" hidden="1" customWidth="1"/>
    <col min="23" max="16384" width="9.25" style="59"/>
  </cols>
  <sheetData>
    <row r="1" spans="1:27" ht="16.3" x14ac:dyDescent="0.3">
      <c r="A1" s="549" t="s">
        <v>20</v>
      </c>
      <c r="B1" s="549"/>
      <c r="C1" s="549"/>
      <c r="D1" s="549"/>
      <c r="E1" s="549"/>
      <c r="F1" s="549"/>
      <c r="G1" s="549"/>
      <c r="H1" s="549"/>
      <c r="I1" s="549"/>
      <c r="J1" s="549"/>
      <c r="K1" s="549"/>
      <c r="L1" s="549"/>
      <c r="M1" s="88"/>
      <c r="N1" s="72"/>
      <c r="O1" s="176"/>
      <c r="V1" s="112" t="str">
        <f>CONCATENATE("A1:L",SUM(U:U)*32)</f>
        <v>A1:L32</v>
      </c>
    </row>
    <row r="2" spans="1:27" x14ac:dyDescent="0.3">
      <c r="A2" s="556" t="str">
        <f>IF(YilDonem&lt;&gt;"",CONCATENATE(YilDonem," dönemi"),"")</f>
        <v/>
      </c>
      <c r="B2" s="556"/>
      <c r="C2" s="556"/>
      <c r="D2" s="556"/>
      <c r="E2" s="556"/>
      <c r="F2" s="556"/>
      <c r="G2" s="556"/>
      <c r="H2" s="556"/>
      <c r="I2" s="556"/>
      <c r="J2" s="556"/>
      <c r="K2" s="556"/>
      <c r="L2" s="556"/>
    </row>
    <row r="3" spans="1:27" ht="16.3" thickBot="1" x14ac:dyDescent="0.35">
      <c r="B3" s="47"/>
      <c r="C3" s="47"/>
      <c r="D3" s="47"/>
      <c r="E3" s="557" t="str">
        <f>IF(YilDonem&lt;&gt;"",CONCATENATE(IF(Dönem=1,"HAZİRAN",IF(Dönem=2,"ARALIK","")),"  ayına aittir."),"")</f>
        <v/>
      </c>
      <c r="F3" s="557"/>
      <c r="G3" s="557"/>
      <c r="H3" s="557"/>
      <c r="I3" s="47"/>
      <c r="J3" s="47"/>
      <c r="K3" s="47"/>
      <c r="L3" s="339" t="s">
        <v>28</v>
      </c>
    </row>
    <row r="4" spans="1:27" ht="31.6" customHeight="1" thickBot="1" x14ac:dyDescent="0.35">
      <c r="A4" s="343" t="s">
        <v>212</v>
      </c>
      <c r="B4" s="550" t="str">
        <f>IF(ProjeNo&gt;0,ProjeNo,"")</f>
        <v/>
      </c>
      <c r="C4" s="551"/>
      <c r="D4" s="551"/>
      <c r="E4" s="551"/>
      <c r="F4" s="551"/>
      <c r="G4" s="551"/>
      <c r="H4" s="551"/>
      <c r="I4" s="551"/>
      <c r="J4" s="551"/>
      <c r="K4" s="551"/>
      <c r="L4" s="552"/>
    </row>
    <row r="5" spans="1:27" ht="31.6" customHeight="1" thickBot="1" x14ac:dyDescent="0.35">
      <c r="A5" s="344" t="s">
        <v>213</v>
      </c>
      <c r="B5" s="553" t="str">
        <f>IF(ProjeAdi&gt;0,ProjeAdi,"")</f>
        <v/>
      </c>
      <c r="C5" s="554"/>
      <c r="D5" s="554"/>
      <c r="E5" s="554"/>
      <c r="F5" s="554"/>
      <c r="G5" s="554"/>
      <c r="H5" s="554"/>
      <c r="I5" s="554"/>
      <c r="J5" s="554"/>
      <c r="K5" s="554"/>
      <c r="L5" s="555"/>
    </row>
    <row r="6" spans="1:27" ht="31.6" customHeight="1" thickBot="1" x14ac:dyDescent="0.3">
      <c r="A6" s="541" t="s">
        <v>3</v>
      </c>
      <c r="B6" s="541" t="s">
        <v>4</v>
      </c>
      <c r="C6" s="541" t="s">
        <v>21</v>
      </c>
      <c r="D6" s="541" t="s">
        <v>121</v>
      </c>
      <c r="E6" s="541" t="s">
        <v>22</v>
      </c>
      <c r="F6" s="541" t="s">
        <v>25</v>
      </c>
      <c r="G6" s="544" t="s">
        <v>23</v>
      </c>
      <c r="H6" s="543" t="s">
        <v>144</v>
      </c>
      <c r="I6" s="544"/>
      <c r="J6" s="544"/>
      <c r="K6" s="545"/>
      <c r="L6" s="541" t="s">
        <v>24</v>
      </c>
      <c r="O6" s="548" t="s">
        <v>29</v>
      </c>
      <c r="P6" s="548"/>
      <c r="Q6" s="548" t="s">
        <v>35</v>
      </c>
      <c r="R6" s="548"/>
      <c r="S6" s="548" t="s">
        <v>36</v>
      </c>
      <c r="T6" s="548"/>
    </row>
    <row r="7" spans="1:27" s="90" customFormat="1" ht="94.45" thickBot="1" x14ac:dyDescent="0.3">
      <c r="A7" s="546"/>
      <c r="B7" s="546"/>
      <c r="C7" s="546"/>
      <c r="D7" s="546"/>
      <c r="E7" s="546"/>
      <c r="F7" s="546"/>
      <c r="G7" s="547"/>
      <c r="H7" s="340" t="s">
        <v>118</v>
      </c>
      <c r="I7" s="340" t="s">
        <v>146</v>
      </c>
      <c r="J7" s="340" t="s">
        <v>154</v>
      </c>
      <c r="K7" s="340" t="s">
        <v>155</v>
      </c>
      <c r="L7" s="542"/>
      <c r="M7" s="3"/>
      <c r="N7" s="341" t="s">
        <v>6</v>
      </c>
      <c r="O7" s="342" t="s">
        <v>26</v>
      </c>
      <c r="P7" s="342" t="s">
        <v>27</v>
      </c>
      <c r="Q7" s="342" t="s">
        <v>34</v>
      </c>
      <c r="R7" s="342" t="s">
        <v>23</v>
      </c>
      <c r="S7" s="342" t="s">
        <v>34</v>
      </c>
      <c r="T7" s="342" t="s">
        <v>27</v>
      </c>
      <c r="AA7" s="59"/>
    </row>
    <row r="8" spans="1:27" ht="22.6" customHeight="1" x14ac:dyDescent="0.3">
      <c r="A8" s="345">
        <v>1</v>
      </c>
      <c r="B8" s="165" t="str">
        <f>IF('Proje ve Personel Bilgileri'!C17&gt;0,'Proje ve Personel Bilgileri'!C17,"")</f>
        <v/>
      </c>
      <c r="C8" s="48"/>
      <c r="D8" s="49"/>
      <c r="E8" s="49"/>
      <c r="F8" s="49"/>
      <c r="G8" s="49"/>
      <c r="H8" s="50"/>
      <c r="I8" s="50"/>
      <c r="J8" s="50"/>
      <c r="K8" s="50"/>
      <c r="L8" s="160" t="str">
        <f>IF(B8&lt;&gt;"",IF(OR(F8&gt;S8,G8&gt;T8),0,D8+E8+F8+G8-H8-I8-J8-K8),"")</f>
        <v/>
      </c>
      <c r="M8" s="161" t="str">
        <f t="shared" ref="M8:M27" si="0">IF(OR(F8&gt;S8,G8&gt;T8),"Toplam maliyetin hesaplanabilmesi için SGK işveren payı ve işsizlik sigortası işveren payının tavan değerleri aşmaması gerekmektedir.","")</f>
        <v/>
      </c>
      <c r="N8" s="162">
        <f>'Proje ve Personel Bilgileri'!F17</f>
        <v>0</v>
      </c>
      <c r="O8" s="163">
        <f t="shared" ref="O8:O27" si="1">IFERROR(IF(N8="EVET",VLOOKUP(YilDonem,SGKTAVAN,2,0)*0.2475,VLOOKUP(YilDonem,SGKTAVAN,2,0)*0.2075),0)</f>
        <v>0</v>
      </c>
      <c r="P8" s="163">
        <f t="shared" ref="P8:P27" si="2">IFERROR(IF(N8="EVET",0,VLOOKUP(YilDonem,SGKTAVAN,2,0)*0.02),0)</f>
        <v>0</v>
      </c>
      <c r="Q8" s="163">
        <f t="shared" ref="Q8:Q27" si="3">IF(N8="EVET",(D8+E8)*0.2475,(D8+E8)*0.2075)</f>
        <v>0</v>
      </c>
      <c r="R8" s="163">
        <f t="shared" ref="R8:R27" si="4">IF(N8="EVET",0,(D8+E8)*0.02)</f>
        <v>0</v>
      </c>
      <c r="S8" s="163">
        <f>IF(ISERROR(ROUNDUP(MIN(O8,Q8),0)),0,ROUNDUP(MIN(O8,Q8),0))</f>
        <v>0</v>
      </c>
      <c r="T8" s="163">
        <f>IF(ISERROR(ROUNDUP(MIN(P8,R8),0)),0,ROUNDUP(MIN(P8,R8),0))</f>
        <v>0</v>
      </c>
    </row>
    <row r="9" spans="1:27" ht="22.6" customHeight="1" x14ac:dyDescent="0.3">
      <c r="A9" s="346">
        <v>2</v>
      </c>
      <c r="B9" s="165" t="str">
        <f>IF('Proje ve Personel Bilgileri'!C18&gt;0,'Proje ve Personel Bilgileri'!C18,"")</f>
        <v/>
      </c>
      <c r="C9" s="51"/>
      <c r="D9" s="52"/>
      <c r="E9" s="52"/>
      <c r="F9" s="52"/>
      <c r="G9" s="52"/>
      <c r="H9" s="52"/>
      <c r="I9" s="52"/>
      <c r="J9" s="52"/>
      <c r="K9" s="52"/>
      <c r="L9" s="164" t="str">
        <f t="shared" ref="L9:L27" si="5">IF(B9&lt;&gt;"",IF(OR(F9&gt;S9,G9&gt;T9),0,D9+E9+F9+G9-H9-I9-J9-K9),"")</f>
        <v/>
      </c>
      <c r="M9" s="161" t="str">
        <f t="shared" si="0"/>
        <v/>
      </c>
      <c r="N9" s="162">
        <f>'Proje ve Personel Bilgileri'!F18</f>
        <v>0</v>
      </c>
      <c r="O9" s="163">
        <f t="shared" si="1"/>
        <v>0</v>
      </c>
      <c r="P9" s="163">
        <f t="shared" si="2"/>
        <v>0</v>
      </c>
      <c r="Q9" s="163">
        <f t="shared" si="3"/>
        <v>0</v>
      </c>
      <c r="R9" s="163">
        <f t="shared" si="4"/>
        <v>0</v>
      </c>
      <c r="S9" s="163">
        <f t="shared" ref="S9:T27" si="6">IF(ISERROR(ROUNDUP(MIN(O9,Q9),0)),0,ROUNDUP(MIN(O9,Q9),0))</f>
        <v>0</v>
      </c>
      <c r="T9" s="163">
        <f t="shared" si="6"/>
        <v>0</v>
      </c>
    </row>
    <row r="10" spans="1:27" ht="22.6" customHeight="1" x14ac:dyDescent="0.3">
      <c r="A10" s="346">
        <v>3</v>
      </c>
      <c r="B10" s="165" t="str">
        <f>IF('Proje ve Personel Bilgileri'!C19&gt;0,'Proje ve Personel Bilgileri'!C19,"")</f>
        <v/>
      </c>
      <c r="C10" s="51"/>
      <c r="D10" s="52"/>
      <c r="E10" s="52"/>
      <c r="F10" s="52"/>
      <c r="G10" s="52"/>
      <c r="H10" s="52"/>
      <c r="I10" s="52"/>
      <c r="J10" s="52"/>
      <c r="K10" s="52"/>
      <c r="L10" s="164" t="str">
        <f t="shared" si="5"/>
        <v/>
      </c>
      <c r="M10" s="161" t="str">
        <f t="shared" si="0"/>
        <v/>
      </c>
      <c r="N10" s="162">
        <f>'Proje ve Personel Bilgileri'!F19</f>
        <v>0</v>
      </c>
      <c r="O10" s="163">
        <f t="shared" si="1"/>
        <v>0</v>
      </c>
      <c r="P10" s="163">
        <f t="shared" si="2"/>
        <v>0</v>
      </c>
      <c r="Q10" s="163">
        <f t="shared" si="3"/>
        <v>0</v>
      </c>
      <c r="R10" s="163">
        <f t="shared" si="4"/>
        <v>0</v>
      </c>
      <c r="S10" s="163">
        <f t="shared" si="6"/>
        <v>0</v>
      </c>
      <c r="T10" s="163">
        <f t="shared" si="6"/>
        <v>0</v>
      </c>
    </row>
    <row r="11" spans="1:27" ht="22.6" customHeight="1" x14ac:dyDescent="0.3">
      <c r="A11" s="346">
        <v>4</v>
      </c>
      <c r="B11" s="165" t="str">
        <f>IF('Proje ve Personel Bilgileri'!C20&gt;0,'Proje ve Personel Bilgileri'!C20,"")</f>
        <v/>
      </c>
      <c r="C11" s="51"/>
      <c r="D11" s="52"/>
      <c r="E11" s="52"/>
      <c r="F11" s="52"/>
      <c r="G11" s="52"/>
      <c r="H11" s="52"/>
      <c r="I11" s="52"/>
      <c r="J11" s="52"/>
      <c r="K11" s="52"/>
      <c r="L11" s="164" t="str">
        <f t="shared" si="5"/>
        <v/>
      </c>
      <c r="M11" s="161" t="str">
        <f t="shared" si="0"/>
        <v/>
      </c>
      <c r="N11" s="162">
        <f>'Proje ve Personel Bilgileri'!F20</f>
        <v>0</v>
      </c>
      <c r="O11" s="163">
        <f t="shared" si="1"/>
        <v>0</v>
      </c>
      <c r="P11" s="163">
        <f t="shared" si="2"/>
        <v>0</v>
      </c>
      <c r="Q11" s="163">
        <f t="shared" si="3"/>
        <v>0</v>
      </c>
      <c r="R11" s="163">
        <f t="shared" si="4"/>
        <v>0</v>
      </c>
      <c r="S11" s="163">
        <f t="shared" si="6"/>
        <v>0</v>
      </c>
      <c r="T11" s="163">
        <f t="shared" si="6"/>
        <v>0</v>
      </c>
    </row>
    <row r="12" spans="1:27" ht="22.6" customHeight="1" x14ac:dyDescent="0.3">
      <c r="A12" s="346">
        <v>5</v>
      </c>
      <c r="B12" s="165" t="str">
        <f>IF('Proje ve Personel Bilgileri'!C21&gt;0,'Proje ve Personel Bilgileri'!C21,"")</f>
        <v/>
      </c>
      <c r="C12" s="51"/>
      <c r="D12" s="52"/>
      <c r="E12" s="52"/>
      <c r="F12" s="52"/>
      <c r="G12" s="52"/>
      <c r="H12" s="52"/>
      <c r="I12" s="52"/>
      <c r="J12" s="52"/>
      <c r="K12" s="52"/>
      <c r="L12" s="164" t="str">
        <f t="shared" si="5"/>
        <v/>
      </c>
      <c r="M12" s="161" t="str">
        <f t="shared" si="0"/>
        <v/>
      </c>
      <c r="N12" s="162">
        <f>'Proje ve Personel Bilgileri'!F21</f>
        <v>0</v>
      </c>
      <c r="O12" s="163">
        <f t="shared" si="1"/>
        <v>0</v>
      </c>
      <c r="P12" s="163">
        <f t="shared" si="2"/>
        <v>0</v>
      </c>
      <c r="Q12" s="163">
        <f t="shared" si="3"/>
        <v>0</v>
      </c>
      <c r="R12" s="163">
        <f t="shared" si="4"/>
        <v>0</v>
      </c>
      <c r="S12" s="163">
        <f t="shared" si="6"/>
        <v>0</v>
      </c>
      <c r="T12" s="163">
        <f t="shared" si="6"/>
        <v>0</v>
      </c>
    </row>
    <row r="13" spans="1:27" ht="22.6" customHeight="1" x14ac:dyDescent="0.3">
      <c r="A13" s="346">
        <v>6</v>
      </c>
      <c r="B13" s="165" t="str">
        <f>IF('Proje ve Personel Bilgileri'!C22&gt;0,'Proje ve Personel Bilgileri'!C22,"")</f>
        <v/>
      </c>
      <c r="C13" s="51"/>
      <c r="D13" s="52"/>
      <c r="E13" s="52"/>
      <c r="F13" s="52"/>
      <c r="G13" s="52"/>
      <c r="H13" s="52"/>
      <c r="I13" s="52"/>
      <c r="J13" s="52"/>
      <c r="K13" s="52"/>
      <c r="L13" s="164" t="str">
        <f t="shared" si="5"/>
        <v/>
      </c>
      <c r="M13" s="161" t="str">
        <f t="shared" si="0"/>
        <v/>
      </c>
      <c r="N13" s="162">
        <f>'Proje ve Personel Bilgileri'!F22</f>
        <v>0</v>
      </c>
      <c r="O13" s="163">
        <f t="shared" si="1"/>
        <v>0</v>
      </c>
      <c r="P13" s="163">
        <f t="shared" si="2"/>
        <v>0</v>
      </c>
      <c r="Q13" s="163">
        <f t="shared" si="3"/>
        <v>0</v>
      </c>
      <c r="R13" s="163">
        <f t="shared" si="4"/>
        <v>0</v>
      </c>
      <c r="S13" s="163">
        <f t="shared" si="6"/>
        <v>0</v>
      </c>
      <c r="T13" s="163">
        <f t="shared" si="6"/>
        <v>0</v>
      </c>
    </row>
    <row r="14" spans="1:27" ht="22.6" customHeight="1" x14ac:dyDescent="0.3">
      <c r="A14" s="346">
        <v>7</v>
      </c>
      <c r="B14" s="165" t="str">
        <f>IF('Proje ve Personel Bilgileri'!C23&gt;0,'Proje ve Personel Bilgileri'!C23,"")</f>
        <v/>
      </c>
      <c r="C14" s="51"/>
      <c r="D14" s="52"/>
      <c r="E14" s="52"/>
      <c r="F14" s="52"/>
      <c r="G14" s="52"/>
      <c r="H14" s="52"/>
      <c r="I14" s="52"/>
      <c r="J14" s="52"/>
      <c r="K14" s="52"/>
      <c r="L14" s="164" t="str">
        <f t="shared" si="5"/>
        <v/>
      </c>
      <c r="M14" s="161" t="str">
        <f t="shared" si="0"/>
        <v/>
      </c>
      <c r="N14" s="162">
        <f>'Proje ve Personel Bilgileri'!F23</f>
        <v>0</v>
      </c>
      <c r="O14" s="163">
        <f t="shared" si="1"/>
        <v>0</v>
      </c>
      <c r="P14" s="163">
        <f t="shared" si="2"/>
        <v>0</v>
      </c>
      <c r="Q14" s="163">
        <f t="shared" si="3"/>
        <v>0</v>
      </c>
      <c r="R14" s="163">
        <f t="shared" si="4"/>
        <v>0</v>
      </c>
      <c r="S14" s="163">
        <f t="shared" si="6"/>
        <v>0</v>
      </c>
      <c r="T14" s="163">
        <f t="shared" si="6"/>
        <v>0</v>
      </c>
    </row>
    <row r="15" spans="1:27" ht="22.6" customHeight="1" x14ac:dyDescent="0.3">
      <c r="A15" s="346">
        <v>8</v>
      </c>
      <c r="B15" s="165" t="str">
        <f>IF('Proje ve Personel Bilgileri'!C24&gt;0,'Proje ve Personel Bilgileri'!C24,"")</f>
        <v/>
      </c>
      <c r="C15" s="51"/>
      <c r="D15" s="52"/>
      <c r="E15" s="52"/>
      <c r="F15" s="52"/>
      <c r="G15" s="52"/>
      <c r="H15" s="52"/>
      <c r="I15" s="52"/>
      <c r="J15" s="52"/>
      <c r="K15" s="52"/>
      <c r="L15" s="164" t="str">
        <f t="shared" si="5"/>
        <v/>
      </c>
      <c r="M15" s="161" t="str">
        <f t="shared" si="0"/>
        <v/>
      </c>
      <c r="N15" s="162">
        <f>'Proje ve Personel Bilgileri'!F24</f>
        <v>0</v>
      </c>
      <c r="O15" s="163">
        <f t="shared" si="1"/>
        <v>0</v>
      </c>
      <c r="P15" s="163">
        <f t="shared" si="2"/>
        <v>0</v>
      </c>
      <c r="Q15" s="163">
        <f t="shared" si="3"/>
        <v>0</v>
      </c>
      <c r="R15" s="163">
        <f t="shared" si="4"/>
        <v>0</v>
      </c>
      <c r="S15" s="163">
        <f t="shared" si="6"/>
        <v>0</v>
      </c>
      <c r="T15" s="163">
        <f t="shared" si="6"/>
        <v>0</v>
      </c>
    </row>
    <row r="16" spans="1:27" ht="22.6" customHeight="1" x14ac:dyDescent="0.3">
      <c r="A16" s="346">
        <v>9</v>
      </c>
      <c r="B16" s="165" t="str">
        <f>IF('Proje ve Personel Bilgileri'!C25&gt;0,'Proje ve Personel Bilgileri'!C25,"")</f>
        <v/>
      </c>
      <c r="C16" s="51"/>
      <c r="D16" s="52"/>
      <c r="E16" s="52"/>
      <c r="F16" s="52"/>
      <c r="G16" s="52"/>
      <c r="H16" s="52"/>
      <c r="I16" s="52"/>
      <c r="J16" s="52"/>
      <c r="K16" s="52"/>
      <c r="L16" s="164" t="str">
        <f t="shared" si="5"/>
        <v/>
      </c>
      <c r="M16" s="161" t="str">
        <f t="shared" si="0"/>
        <v/>
      </c>
      <c r="N16" s="162">
        <f>'Proje ve Personel Bilgileri'!F25</f>
        <v>0</v>
      </c>
      <c r="O16" s="163">
        <f t="shared" si="1"/>
        <v>0</v>
      </c>
      <c r="P16" s="163">
        <f t="shared" si="2"/>
        <v>0</v>
      </c>
      <c r="Q16" s="163">
        <f t="shared" si="3"/>
        <v>0</v>
      </c>
      <c r="R16" s="163">
        <f t="shared" si="4"/>
        <v>0</v>
      </c>
      <c r="S16" s="163">
        <f t="shared" si="6"/>
        <v>0</v>
      </c>
      <c r="T16" s="163">
        <f t="shared" si="6"/>
        <v>0</v>
      </c>
    </row>
    <row r="17" spans="1:21" ht="22.6" customHeight="1" x14ac:dyDescent="0.3">
      <c r="A17" s="346">
        <v>10</v>
      </c>
      <c r="B17" s="165" t="str">
        <f>IF('Proje ve Personel Bilgileri'!C26&gt;0,'Proje ve Personel Bilgileri'!C26,"")</f>
        <v/>
      </c>
      <c r="C17" s="51"/>
      <c r="D17" s="52"/>
      <c r="E17" s="52"/>
      <c r="F17" s="52"/>
      <c r="G17" s="52"/>
      <c r="H17" s="52"/>
      <c r="I17" s="52"/>
      <c r="J17" s="52"/>
      <c r="K17" s="52"/>
      <c r="L17" s="164" t="str">
        <f t="shared" si="5"/>
        <v/>
      </c>
      <c r="M17" s="161" t="str">
        <f t="shared" si="0"/>
        <v/>
      </c>
      <c r="N17" s="162">
        <f>'Proje ve Personel Bilgileri'!F26</f>
        <v>0</v>
      </c>
      <c r="O17" s="163">
        <f t="shared" si="1"/>
        <v>0</v>
      </c>
      <c r="P17" s="163">
        <f t="shared" si="2"/>
        <v>0</v>
      </c>
      <c r="Q17" s="163">
        <f t="shared" si="3"/>
        <v>0</v>
      </c>
      <c r="R17" s="163">
        <f t="shared" si="4"/>
        <v>0</v>
      </c>
      <c r="S17" s="163">
        <f t="shared" si="6"/>
        <v>0</v>
      </c>
      <c r="T17" s="163">
        <f t="shared" si="6"/>
        <v>0</v>
      </c>
    </row>
    <row r="18" spans="1:21" ht="22.6" customHeight="1" x14ac:dyDescent="0.3">
      <c r="A18" s="346">
        <v>11</v>
      </c>
      <c r="B18" s="165" t="str">
        <f>IF('Proje ve Personel Bilgileri'!C27&gt;0,'Proje ve Personel Bilgileri'!C27,"")</f>
        <v/>
      </c>
      <c r="C18" s="51"/>
      <c r="D18" s="52"/>
      <c r="E18" s="52"/>
      <c r="F18" s="52"/>
      <c r="G18" s="52"/>
      <c r="H18" s="52"/>
      <c r="I18" s="52"/>
      <c r="J18" s="52"/>
      <c r="K18" s="52"/>
      <c r="L18" s="164" t="str">
        <f t="shared" si="5"/>
        <v/>
      </c>
      <c r="M18" s="161" t="str">
        <f t="shared" si="0"/>
        <v/>
      </c>
      <c r="N18" s="162">
        <f>'Proje ve Personel Bilgileri'!F27</f>
        <v>0</v>
      </c>
      <c r="O18" s="163">
        <f t="shared" si="1"/>
        <v>0</v>
      </c>
      <c r="P18" s="163">
        <f t="shared" si="2"/>
        <v>0</v>
      </c>
      <c r="Q18" s="163">
        <f t="shared" si="3"/>
        <v>0</v>
      </c>
      <c r="R18" s="163">
        <f t="shared" si="4"/>
        <v>0</v>
      </c>
      <c r="S18" s="163">
        <f t="shared" si="6"/>
        <v>0</v>
      </c>
      <c r="T18" s="163">
        <f t="shared" si="6"/>
        <v>0</v>
      </c>
    </row>
    <row r="19" spans="1:21" ht="22.6" customHeight="1" x14ac:dyDescent="0.3">
      <c r="A19" s="346">
        <v>12</v>
      </c>
      <c r="B19" s="165" t="str">
        <f>IF('Proje ve Personel Bilgileri'!C28&gt;0,'Proje ve Personel Bilgileri'!C28,"")</f>
        <v/>
      </c>
      <c r="C19" s="51"/>
      <c r="D19" s="52"/>
      <c r="E19" s="52"/>
      <c r="F19" s="52"/>
      <c r="G19" s="52"/>
      <c r="H19" s="52"/>
      <c r="I19" s="52"/>
      <c r="J19" s="52"/>
      <c r="K19" s="52"/>
      <c r="L19" s="164" t="str">
        <f t="shared" si="5"/>
        <v/>
      </c>
      <c r="M19" s="161" t="str">
        <f t="shared" si="0"/>
        <v/>
      </c>
      <c r="N19" s="162">
        <f>'Proje ve Personel Bilgileri'!F28</f>
        <v>0</v>
      </c>
      <c r="O19" s="163">
        <f t="shared" si="1"/>
        <v>0</v>
      </c>
      <c r="P19" s="163">
        <f t="shared" si="2"/>
        <v>0</v>
      </c>
      <c r="Q19" s="163">
        <f t="shared" si="3"/>
        <v>0</v>
      </c>
      <c r="R19" s="163">
        <f t="shared" si="4"/>
        <v>0</v>
      </c>
      <c r="S19" s="163">
        <f t="shared" si="6"/>
        <v>0</v>
      </c>
      <c r="T19" s="163">
        <f t="shared" si="6"/>
        <v>0</v>
      </c>
    </row>
    <row r="20" spans="1:21" ht="22.6" customHeight="1" x14ac:dyDescent="0.3">
      <c r="A20" s="346">
        <v>13</v>
      </c>
      <c r="B20" s="165" t="str">
        <f>IF('Proje ve Personel Bilgileri'!C29&gt;0,'Proje ve Personel Bilgileri'!C29,"")</f>
        <v/>
      </c>
      <c r="C20" s="51"/>
      <c r="D20" s="52"/>
      <c r="E20" s="52"/>
      <c r="F20" s="52"/>
      <c r="G20" s="52"/>
      <c r="H20" s="52"/>
      <c r="I20" s="52"/>
      <c r="J20" s="52"/>
      <c r="K20" s="52"/>
      <c r="L20" s="164" t="str">
        <f t="shared" si="5"/>
        <v/>
      </c>
      <c r="M20" s="161" t="str">
        <f t="shared" si="0"/>
        <v/>
      </c>
      <c r="N20" s="162">
        <f>'Proje ve Personel Bilgileri'!F29</f>
        <v>0</v>
      </c>
      <c r="O20" s="163">
        <f t="shared" si="1"/>
        <v>0</v>
      </c>
      <c r="P20" s="163">
        <f t="shared" si="2"/>
        <v>0</v>
      </c>
      <c r="Q20" s="163">
        <f t="shared" si="3"/>
        <v>0</v>
      </c>
      <c r="R20" s="163">
        <f t="shared" si="4"/>
        <v>0</v>
      </c>
      <c r="S20" s="163">
        <f t="shared" si="6"/>
        <v>0</v>
      </c>
      <c r="T20" s="163">
        <f t="shared" si="6"/>
        <v>0</v>
      </c>
    </row>
    <row r="21" spans="1:21" ht="22.6" customHeight="1" x14ac:dyDescent="0.3">
      <c r="A21" s="346">
        <v>14</v>
      </c>
      <c r="B21" s="165" t="str">
        <f>IF('Proje ve Personel Bilgileri'!C30&gt;0,'Proje ve Personel Bilgileri'!C30,"")</f>
        <v/>
      </c>
      <c r="C21" s="51"/>
      <c r="D21" s="52"/>
      <c r="E21" s="52"/>
      <c r="F21" s="52"/>
      <c r="G21" s="52"/>
      <c r="H21" s="52"/>
      <c r="I21" s="52"/>
      <c r="J21" s="52"/>
      <c r="K21" s="52"/>
      <c r="L21" s="164" t="str">
        <f t="shared" si="5"/>
        <v/>
      </c>
      <c r="M21" s="161" t="str">
        <f t="shared" si="0"/>
        <v/>
      </c>
      <c r="N21" s="162">
        <f>'Proje ve Personel Bilgileri'!F30</f>
        <v>0</v>
      </c>
      <c r="O21" s="163">
        <f t="shared" si="1"/>
        <v>0</v>
      </c>
      <c r="P21" s="163">
        <f t="shared" si="2"/>
        <v>0</v>
      </c>
      <c r="Q21" s="163">
        <f t="shared" si="3"/>
        <v>0</v>
      </c>
      <c r="R21" s="163">
        <f t="shared" si="4"/>
        <v>0</v>
      </c>
      <c r="S21" s="163">
        <f t="shared" si="6"/>
        <v>0</v>
      </c>
      <c r="T21" s="163">
        <f t="shared" si="6"/>
        <v>0</v>
      </c>
    </row>
    <row r="22" spans="1:21" ht="22.6" customHeight="1" x14ac:dyDescent="0.3">
      <c r="A22" s="346">
        <v>15</v>
      </c>
      <c r="B22" s="165" t="str">
        <f>IF('Proje ve Personel Bilgileri'!C31&gt;0,'Proje ve Personel Bilgileri'!C31,"")</f>
        <v/>
      </c>
      <c r="C22" s="51"/>
      <c r="D22" s="52"/>
      <c r="E22" s="52"/>
      <c r="F22" s="52"/>
      <c r="G22" s="52"/>
      <c r="H22" s="52"/>
      <c r="I22" s="52"/>
      <c r="J22" s="52"/>
      <c r="K22" s="52"/>
      <c r="L22" s="164" t="str">
        <f t="shared" si="5"/>
        <v/>
      </c>
      <c r="M22" s="161" t="str">
        <f t="shared" si="0"/>
        <v/>
      </c>
      <c r="N22" s="162">
        <f>'Proje ve Personel Bilgileri'!F31</f>
        <v>0</v>
      </c>
      <c r="O22" s="163">
        <f t="shared" si="1"/>
        <v>0</v>
      </c>
      <c r="P22" s="163">
        <f t="shared" si="2"/>
        <v>0</v>
      </c>
      <c r="Q22" s="163">
        <f t="shared" si="3"/>
        <v>0</v>
      </c>
      <c r="R22" s="163">
        <f t="shared" si="4"/>
        <v>0</v>
      </c>
      <c r="S22" s="163">
        <f t="shared" si="6"/>
        <v>0</v>
      </c>
      <c r="T22" s="163">
        <f t="shared" si="6"/>
        <v>0</v>
      </c>
    </row>
    <row r="23" spans="1:21" ht="22.6" customHeight="1" x14ac:dyDescent="0.3">
      <c r="A23" s="346">
        <v>16</v>
      </c>
      <c r="B23" s="165" t="str">
        <f>IF('Proje ve Personel Bilgileri'!C32&gt;0,'Proje ve Personel Bilgileri'!C32,"")</f>
        <v/>
      </c>
      <c r="C23" s="51"/>
      <c r="D23" s="52"/>
      <c r="E23" s="52"/>
      <c r="F23" s="52"/>
      <c r="G23" s="52"/>
      <c r="H23" s="52"/>
      <c r="I23" s="52"/>
      <c r="J23" s="52"/>
      <c r="K23" s="52"/>
      <c r="L23" s="164" t="str">
        <f t="shared" si="5"/>
        <v/>
      </c>
      <c r="M23" s="161" t="str">
        <f t="shared" si="0"/>
        <v/>
      </c>
      <c r="N23" s="162">
        <f>'Proje ve Personel Bilgileri'!F32</f>
        <v>0</v>
      </c>
      <c r="O23" s="163">
        <f t="shared" si="1"/>
        <v>0</v>
      </c>
      <c r="P23" s="163">
        <f t="shared" si="2"/>
        <v>0</v>
      </c>
      <c r="Q23" s="163">
        <f t="shared" si="3"/>
        <v>0</v>
      </c>
      <c r="R23" s="163">
        <f t="shared" si="4"/>
        <v>0</v>
      </c>
      <c r="S23" s="163">
        <f t="shared" si="6"/>
        <v>0</v>
      </c>
      <c r="T23" s="163">
        <f t="shared" si="6"/>
        <v>0</v>
      </c>
    </row>
    <row r="24" spans="1:21" ht="22.6" customHeight="1" x14ac:dyDescent="0.3">
      <c r="A24" s="346">
        <v>17</v>
      </c>
      <c r="B24" s="165" t="str">
        <f>IF('Proje ve Personel Bilgileri'!C33&gt;0,'Proje ve Personel Bilgileri'!C33,"")</f>
        <v/>
      </c>
      <c r="C24" s="51"/>
      <c r="D24" s="52"/>
      <c r="E24" s="52"/>
      <c r="F24" s="52"/>
      <c r="G24" s="52"/>
      <c r="H24" s="52"/>
      <c r="I24" s="52"/>
      <c r="J24" s="52"/>
      <c r="K24" s="52"/>
      <c r="L24" s="164" t="str">
        <f t="shared" si="5"/>
        <v/>
      </c>
      <c r="M24" s="161" t="str">
        <f t="shared" si="0"/>
        <v/>
      </c>
      <c r="N24" s="162">
        <f>'Proje ve Personel Bilgileri'!F33</f>
        <v>0</v>
      </c>
      <c r="O24" s="163">
        <f t="shared" si="1"/>
        <v>0</v>
      </c>
      <c r="P24" s="163">
        <f t="shared" si="2"/>
        <v>0</v>
      </c>
      <c r="Q24" s="163">
        <f t="shared" si="3"/>
        <v>0</v>
      </c>
      <c r="R24" s="163">
        <f t="shared" si="4"/>
        <v>0</v>
      </c>
      <c r="S24" s="163">
        <f t="shared" si="6"/>
        <v>0</v>
      </c>
      <c r="T24" s="163">
        <f t="shared" si="6"/>
        <v>0</v>
      </c>
    </row>
    <row r="25" spans="1:21" ht="22.6" customHeight="1" x14ac:dyDescent="0.3">
      <c r="A25" s="346">
        <v>18</v>
      </c>
      <c r="B25" s="165" t="str">
        <f>IF('Proje ve Personel Bilgileri'!C34&gt;0,'Proje ve Personel Bilgileri'!C34,"")</f>
        <v/>
      </c>
      <c r="C25" s="51"/>
      <c r="D25" s="52"/>
      <c r="E25" s="52"/>
      <c r="F25" s="52"/>
      <c r="G25" s="52"/>
      <c r="H25" s="52"/>
      <c r="I25" s="52"/>
      <c r="J25" s="52"/>
      <c r="K25" s="52"/>
      <c r="L25" s="164" t="str">
        <f t="shared" si="5"/>
        <v/>
      </c>
      <c r="M25" s="161" t="str">
        <f t="shared" si="0"/>
        <v/>
      </c>
      <c r="N25" s="162">
        <f>'Proje ve Personel Bilgileri'!F34</f>
        <v>0</v>
      </c>
      <c r="O25" s="163">
        <f t="shared" si="1"/>
        <v>0</v>
      </c>
      <c r="P25" s="163">
        <f t="shared" si="2"/>
        <v>0</v>
      </c>
      <c r="Q25" s="163">
        <f t="shared" si="3"/>
        <v>0</v>
      </c>
      <c r="R25" s="163">
        <f t="shared" si="4"/>
        <v>0</v>
      </c>
      <c r="S25" s="163">
        <f t="shared" si="6"/>
        <v>0</v>
      </c>
      <c r="T25" s="163">
        <f t="shared" si="6"/>
        <v>0</v>
      </c>
    </row>
    <row r="26" spans="1:21" ht="22.6" customHeight="1" x14ac:dyDescent="0.3">
      <c r="A26" s="346">
        <v>19</v>
      </c>
      <c r="B26" s="165" t="str">
        <f>IF('Proje ve Personel Bilgileri'!C35&gt;0,'Proje ve Personel Bilgileri'!C35,"")</f>
        <v/>
      </c>
      <c r="C26" s="51"/>
      <c r="D26" s="52"/>
      <c r="E26" s="52"/>
      <c r="F26" s="52"/>
      <c r="G26" s="52"/>
      <c r="H26" s="52"/>
      <c r="I26" s="52"/>
      <c r="J26" s="52"/>
      <c r="K26" s="52"/>
      <c r="L26" s="164" t="str">
        <f t="shared" si="5"/>
        <v/>
      </c>
      <c r="M26" s="161" t="str">
        <f t="shared" si="0"/>
        <v/>
      </c>
      <c r="N26" s="162">
        <f>'Proje ve Personel Bilgileri'!F35</f>
        <v>0</v>
      </c>
      <c r="O26" s="163">
        <f t="shared" si="1"/>
        <v>0</v>
      </c>
      <c r="P26" s="163">
        <f t="shared" si="2"/>
        <v>0</v>
      </c>
      <c r="Q26" s="163">
        <f t="shared" si="3"/>
        <v>0</v>
      </c>
      <c r="R26" s="163">
        <f t="shared" si="4"/>
        <v>0</v>
      </c>
      <c r="S26" s="163">
        <f t="shared" si="6"/>
        <v>0</v>
      </c>
      <c r="T26" s="163">
        <f t="shared" si="6"/>
        <v>0</v>
      </c>
    </row>
    <row r="27" spans="1:21" ht="22.6" customHeight="1" thickBot="1" x14ac:dyDescent="0.35">
      <c r="A27" s="347">
        <v>20</v>
      </c>
      <c r="B27" s="166" t="str">
        <f>IF('Proje ve Personel Bilgileri'!C36&gt;0,'Proje ve Personel Bilgileri'!C36,"")</f>
        <v/>
      </c>
      <c r="C27" s="53"/>
      <c r="D27" s="54"/>
      <c r="E27" s="54"/>
      <c r="F27" s="54"/>
      <c r="G27" s="54"/>
      <c r="H27" s="54"/>
      <c r="I27" s="54"/>
      <c r="J27" s="54"/>
      <c r="K27" s="54"/>
      <c r="L27" s="167" t="str">
        <f t="shared" si="5"/>
        <v/>
      </c>
      <c r="M27" s="161" t="str">
        <f t="shared" si="0"/>
        <v/>
      </c>
      <c r="N27" s="162">
        <f>'Proje ve Personel Bilgileri'!F36</f>
        <v>0</v>
      </c>
      <c r="O27" s="163">
        <f t="shared" si="1"/>
        <v>0</v>
      </c>
      <c r="P27" s="163">
        <f t="shared" si="2"/>
        <v>0</v>
      </c>
      <c r="Q27" s="163">
        <f t="shared" si="3"/>
        <v>0</v>
      </c>
      <c r="R27" s="163">
        <f t="shared" si="4"/>
        <v>0</v>
      </c>
      <c r="S27" s="163">
        <f t="shared" si="6"/>
        <v>0</v>
      </c>
      <c r="T27" s="163">
        <f t="shared" si="6"/>
        <v>0</v>
      </c>
      <c r="U27" s="135">
        <v>1</v>
      </c>
    </row>
    <row r="28" spans="1:21" s="70" customFormat="1" ht="29.25" customHeight="1" thickBot="1" x14ac:dyDescent="0.35">
      <c r="A28" s="539" t="s">
        <v>33</v>
      </c>
      <c r="B28" s="540"/>
      <c r="C28" s="214" t="str">
        <f t="shared" ref="C28:K28" si="7">IF($L$28&gt;0,SUM(C8:C27),"")</f>
        <v/>
      </c>
      <c r="D28" s="169" t="str">
        <f t="shared" si="7"/>
        <v/>
      </c>
      <c r="E28" s="169" t="str">
        <f t="shared" si="7"/>
        <v/>
      </c>
      <c r="F28" s="169" t="str">
        <f t="shared" si="7"/>
        <v/>
      </c>
      <c r="G28" s="169" t="str">
        <f t="shared" si="7"/>
        <v/>
      </c>
      <c r="H28" s="169" t="str">
        <f t="shared" si="7"/>
        <v/>
      </c>
      <c r="I28" s="169" t="str">
        <f t="shared" si="7"/>
        <v/>
      </c>
      <c r="J28" s="169" t="str">
        <f t="shared" si="7"/>
        <v/>
      </c>
      <c r="K28" s="169" t="str">
        <f t="shared" si="7"/>
        <v/>
      </c>
      <c r="L28" s="170">
        <f>SUM(L8:L27)</f>
        <v>0</v>
      </c>
      <c r="M28" s="4"/>
      <c r="N28" s="67"/>
      <c r="O28" s="68"/>
      <c r="P28" s="69"/>
      <c r="Q28" s="67"/>
      <c r="R28" s="67"/>
      <c r="S28" s="67"/>
      <c r="T28" s="67"/>
    </row>
    <row r="29" spans="1:21" x14ac:dyDescent="0.3">
      <c r="A29" s="348" t="s">
        <v>145</v>
      </c>
      <c r="B29" s="55"/>
      <c r="C29" s="55"/>
      <c r="D29" s="55"/>
      <c r="E29" s="55"/>
      <c r="F29" s="55"/>
      <c r="G29" s="55"/>
      <c r="H29" s="55"/>
      <c r="I29" s="55"/>
      <c r="J29" s="55"/>
      <c r="K29" s="55"/>
      <c r="L29" s="55"/>
      <c r="S29" s="89"/>
      <c r="T29" s="89"/>
    </row>
    <row r="31" spans="1:21" ht="19.7" x14ac:dyDescent="0.35">
      <c r="A31" s="349" t="s">
        <v>30</v>
      </c>
      <c r="B31" s="350">
        <f ca="1">imzatarihi</f>
        <v>45653</v>
      </c>
      <c r="C31" s="538" t="s">
        <v>31</v>
      </c>
      <c r="D31" s="538"/>
      <c r="E31" s="349" t="s">
        <v>152</v>
      </c>
      <c r="F31" s="351" t="str">
        <f>IF(kurulusyetkilisi&gt;0,kurulusyetkilisi,"")</f>
        <v/>
      </c>
      <c r="G31" s="209"/>
      <c r="H31" s="210"/>
      <c r="I31" s="208"/>
      <c r="J31" s="208"/>
    </row>
    <row r="32" spans="1:21" ht="19.7" x14ac:dyDescent="0.35">
      <c r="A32" s="211"/>
      <c r="B32" s="211"/>
      <c r="C32" s="538" t="s">
        <v>32</v>
      </c>
      <c r="D32" s="538"/>
      <c r="E32" s="537"/>
      <c r="F32" s="537"/>
      <c r="G32" s="537"/>
      <c r="H32" s="313"/>
      <c r="I32" s="56"/>
      <c r="J32" s="56"/>
    </row>
    <row r="33" spans="1:20" ht="16.3" x14ac:dyDescent="0.3">
      <c r="A33" s="549" t="s">
        <v>20</v>
      </c>
      <c r="B33" s="549"/>
      <c r="C33" s="549"/>
      <c r="D33" s="549"/>
      <c r="E33" s="549"/>
      <c r="F33" s="549"/>
      <c r="G33" s="549"/>
      <c r="H33" s="549"/>
      <c r="I33" s="549"/>
      <c r="J33" s="549"/>
      <c r="K33" s="549"/>
      <c r="L33" s="549"/>
      <c r="M33" s="88"/>
      <c r="N33" s="72"/>
      <c r="O33" s="176"/>
    </row>
    <row r="34" spans="1:20" x14ac:dyDescent="0.3">
      <c r="A34" s="556" t="str">
        <f>IF(YilDonem&lt;&gt;"",CONCATENATE(YilDonem," dönemi"),"")</f>
        <v/>
      </c>
      <c r="B34" s="556"/>
      <c r="C34" s="556"/>
      <c r="D34" s="556"/>
      <c r="E34" s="556"/>
      <c r="F34" s="556"/>
      <c r="G34" s="556"/>
      <c r="H34" s="556"/>
      <c r="I34" s="556"/>
      <c r="J34" s="556"/>
      <c r="K34" s="556"/>
      <c r="L34" s="556"/>
    </row>
    <row r="35" spans="1:20" ht="16.3" thickBot="1" x14ac:dyDescent="0.35">
      <c r="B35" s="47"/>
      <c r="C35" s="47"/>
      <c r="D35" s="47"/>
      <c r="E35" s="557" t="str">
        <f>IF(YilDonem&lt;&gt;"",CONCATENATE(IF(Dönem=1,"HAZİRAN",IF(Dönem=2,"ARALIK","")),"  ayına aittir."),"")</f>
        <v/>
      </c>
      <c r="F35" s="557"/>
      <c r="G35" s="557"/>
      <c r="H35" s="557"/>
      <c r="I35" s="47"/>
      <c r="J35" s="47"/>
      <c r="K35" s="47"/>
      <c r="L35" s="339" t="s">
        <v>28</v>
      </c>
    </row>
    <row r="36" spans="1:20" ht="31.6" customHeight="1" thickBot="1" x14ac:dyDescent="0.35">
      <c r="A36" s="343" t="s">
        <v>212</v>
      </c>
      <c r="B36" s="550" t="str">
        <f>IF(ProjeNo&gt;0,ProjeNo,"")</f>
        <v/>
      </c>
      <c r="C36" s="551"/>
      <c r="D36" s="551"/>
      <c r="E36" s="551"/>
      <c r="F36" s="551"/>
      <c r="G36" s="551"/>
      <c r="H36" s="551"/>
      <c r="I36" s="551"/>
      <c r="J36" s="551"/>
      <c r="K36" s="551"/>
      <c r="L36" s="552"/>
    </row>
    <row r="37" spans="1:20" ht="31.6" customHeight="1" thickBot="1" x14ac:dyDescent="0.35">
      <c r="A37" s="344" t="s">
        <v>213</v>
      </c>
      <c r="B37" s="553" t="str">
        <f>IF(ProjeAdi&gt;0,ProjeAdi,"")</f>
        <v/>
      </c>
      <c r="C37" s="554"/>
      <c r="D37" s="554"/>
      <c r="E37" s="554"/>
      <c r="F37" s="554"/>
      <c r="G37" s="554"/>
      <c r="H37" s="554"/>
      <c r="I37" s="554"/>
      <c r="J37" s="554"/>
      <c r="K37" s="554"/>
      <c r="L37" s="555"/>
    </row>
    <row r="38" spans="1:20" ht="31.6" customHeight="1" thickBot="1" x14ac:dyDescent="0.3">
      <c r="A38" s="541" t="s">
        <v>3</v>
      </c>
      <c r="B38" s="541" t="s">
        <v>4</v>
      </c>
      <c r="C38" s="541" t="s">
        <v>21</v>
      </c>
      <c r="D38" s="541" t="s">
        <v>121</v>
      </c>
      <c r="E38" s="541" t="s">
        <v>22</v>
      </c>
      <c r="F38" s="541" t="s">
        <v>25</v>
      </c>
      <c r="G38" s="558" t="s">
        <v>23</v>
      </c>
      <c r="H38" s="560" t="s">
        <v>144</v>
      </c>
      <c r="I38" s="561"/>
      <c r="J38" s="561"/>
      <c r="K38" s="562"/>
      <c r="L38" s="541" t="s">
        <v>24</v>
      </c>
      <c r="O38" s="548" t="s">
        <v>29</v>
      </c>
      <c r="P38" s="548"/>
      <c r="Q38" s="548" t="s">
        <v>35</v>
      </c>
      <c r="R38" s="548"/>
      <c r="S38" s="548" t="s">
        <v>36</v>
      </c>
      <c r="T38" s="548"/>
    </row>
    <row r="39" spans="1:20" s="90" customFormat="1" ht="94.45" thickBot="1" x14ac:dyDescent="0.3">
      <c r="A39" s="546"/>
      <c r="B39" s="546"/>
      <c r="C39" s="546"/>
      <c r="D39" s="546"/>
      <c r="E39" s="546"/>
      <c r="F39" s="546"/>
      <c r="G39" s="559"/>
      <c r="H39" s="340" t="s">
        <v>118</v>
      </c>
      <c r="I39" s="340" t="s">
        <v>146</v>
      </c>
      <c r="J39" s="340" t="s">
        <v>154</v>
      </c>
      <c r="K39" s="340" t="s">
        <v>155</v>
      </c>
      <c r="L39" s="546"/>
      <c r="M39" s="3"/>
      <c r="N39" s="341" t="s">
        <v>6</v>
      </c>
      <c r="O39" s="342" t="s">
        <v>26</v>
      </c>
      <c r="P39" s="342" t="s">
        <v>27</v>
      </c>
      <c r="Q39" s="342" t="s">
        <v>34</v>
      </c>
      <c r="R39" s="342" t="s">
        <v>23</v>
      </c>
      <c r="S39" s="342" t="s">
        <v>34</v>
      </c>
      <c r="T39" s="342" t="s">
        <v>27</v>
      </c>
    </row>
    <row r="40" spans="1:20" ht="22.6" customHeight="1" x14ac:dyDescent="0.3">
      <c r="A40" s="345">
        <v>21</v>
      </c>
      <c r="B40" s="171" t="str">
        <f>IF('Proje ve Personel Bilgileri'!C37&gt;0,'Proje ve Personel Bilgileri'!C37,"")</f>
        <v/>
      </c>
      <c r="C40" s="48"/>
      <c r="D40" s="49"/>
      <c r="E40" s="49"/>
      <c r="F40" s="49"/>
      <c r="G40" s="49"/>
      <c r="H40" s="49"/>
      <c r="I40" s="49"/>
      <c r="J40" s="49"/>
      <c r="K40" s="49"/>
      <c r="L40" s="160" t="str">
        <f>IF(B40&lt;&gt;"",IF(OR(F40&gt;S40,G40&gt;T40),0,D40+E40+F40+G40-H40-I40-J40-K40),"")</f>
        <v/>
      </c>
      <c r="M40" s="161" t="str">
        <f t="shared" ref="M40:M59" si="8">IF(OR(F40&gt;S40,G40&gt;T40),"Toplam maliyetin hesaplanabilmesi için SGK işveren payı ve işsizlik sigortası işveren payının tavan değerleri aşmaması gerekmektedir.","")</f>
        <v/>
      </c>
      <c r="N40" s="162">
        <f>'Proje ve Personel Bilgileri'!F37</f>
        <v>0</v>
      </c>
      <c r="O40" s="163">
        <f t="shared" ref="O40:O59" si="9">IFERROR(IF(N40="EVET",VLOOKUP(YilDonem,SGKTAVAN,2,0)*0.2475,VLOOKUP(YilDonem,SGKTAVAN,2,0)*0.2075),0)</f>
        <v>0</v>
      </c>
      <c r="P40" s="163">
        <f t="shared" ref="P40:P59" si="10">IFERROR(IF(N40="EVET",0,VLOOKUP(YilDonem,SGKTAVAN,2,0)*0.02),0)</f>
        <v>0</v>
      </c>
      <c r="Q40" s="163">
        <f t="shared" ref="Q40:Q59" si="11">IF(N40="EVET",(D40+E40)*0.2475,(D40+E40)*0.2075)</f>
        <v>0</v>
      </c>
      <c r="R40" s="163">
        <f t="shared" ref="R40:R59" si="12">IF(N40="EVET",0,(D40+E40)*0.02)</f>
        <v>0</v>
      </c>
      <c r="S40" s="163">
        <f>IF(ISERROR(ROUNDUP(MIN(O40,Q40),0)),0,ROUNDUP(MIN(O40,Q40),0))</f>
        <v>0</v>
      </c>
      <c r="T40" s="163">
        <f>IF(ISERROR(ROUNDUP(MIN(P40,R40),0)),0,ROUNDUP(MIN(P40,R40),0))</f>
        <v>0</v>
      </c>
    </row>
    <row r="41" spans="1:20" ht="22.6" customHeight="1" x14ac:dyDescent="0.3">
      <c r="A41" s="346">
        <v>22</v>
      </c>
      <c r="B41" s="165" t="str">
        <f>IF('Proje ve Personel Bilgileri'!C38&gt;0,'Proje ve Personel Bilgileri'!C38,"")</f>
        <v/>
      </c>
      <c r="C41" s="51"/>
      <c r="D41" s="52"/>
      <c r="E41" s="52"/>
      <c r="F41" s="52"/>
      <c r="G41" s="52"/>
      <c r="H41" s="52"/>
      <c r="I41" s="52"/>
      <c r="J41" s="52"/>
      <c r="K41" s="52"/>
      <c r="L41" s="164" t="str">
        <f t="shared" ref="L41:L59" si="13">IF(B41&lt;&gt;"",IF(OR(F41&gt;S41,G41&gt;T41),0,D41+E41+F41+G41-H41-I41-J41-K41),"")</f>
        <v/>
      </c>
      <c r="M41" s="161" t="str">
        <f t="shared" si="8"/>
        <v/>
      </c>
      <c r="N41" s="162">
        <f>'Proje ve Personel Bilgileri'!F38</f>
        <v>0</v>
      </c>
      <c r="O41" s="163">
        <f t="shared" si="9"/>
        <v>0</v>
      </c>
      <c r="P41" s="163">
        <f t="shared" si="10"/>
        <v>0</v>
      </c>
      <c r="Q41" s="163">
        <f t="shared" si="11"/>
        <v>0</v>
      </c>
      <c r="R41" s="163">
        <f t="shared" si="12"/>
        <v>0</v>
      </c>
      <c r="S41" s="163">
        <f t="shared" ref="S41:T59" si="14">IF(ISERROR(ROUNDUP(MIN(O41,Q41),0)),0,ROUNDUP(MIN(O41,Q41),0))</f>
        <v>0</v>
      </c>
      <c r="T41" s="163">
        <f t="shared" si="14"/>
        <v>0</v>
      </c>
    </row>
    <row r="42" spans="1:20" ht="22.6" customHeight="1" x14ac:dyDescent="0.3">
      <c r="A42" s="346">
        <v>23</v>
      </c>
      <c r="B42" s="165" t="str">
        <f>IF('Proje ve Personel Bilgileri'!C39&gt;0,'Proje ve Personel Bilgileri'!C39,"")</f>
        <v/>
      </c>
      <c r="C42" s="51"/>
      <c r="D42" s="52"/>
      <c r="E42" s="52"/>
      <c r="F42" s="52"/>
      <c r="G42" s="52"/>
      <c r="H42" s="52"/>
      <c r="I42" s="52"/>
      <c r="J42" s="52"/>
      <c r="K42" s="52"/>
      <c r="L42" s="164" t="str">
        <f t="shared" si="13"/>
        <v/>
      </c>
      <c r="M42" s="161" t="str">
        <f t="shared" si="8"/>
        <v/>
      </c>
      <c r="N42" s="162">
        <f>'Proje ve Personel Bilgileri'!F39</f>
        <v>0</v>
      </c>
      <c r="O42" s="163">
        <f t="shared" si="9"/>
        <v>0</v>
      </c>
      <c r="P42" s="163">
        <f t="shared" si="10"/>
        <v>0</v>
      </c>
      <c r="Q42" s="163">
        <f t="shared" si="11"/>
        <v>0</v>
      </c>
      <c r="R42" s="163">
        <f t="shared" si="12"/>
        <v>0</v>
      </c>
      <c r="S42" s="163">
        <f t="shared" si="14"/>
        <v>0</v>
      </c>
      <c r="T42" s="163">
        <f t="shared" si="14"/>
        <v>0</v>
      </c>
    </row>
    <row r="43" spans="1:20" ht="22.6" customHeight="1" x14ac:dyDescent="0.3">
      <c r="A43" s="346">
        <v>24</v>
      </c>
      <c r="B43" s="165" t="str">
        <f>IF('Proje ve Personel Bilgileri'!C40&gt;0,'Proje ve Personel Bilgileri'!C40,"")</f>
        <v/>
      </c>
      <c r="C43" s="51"/>
      <c r="D43" s="52"/>
      <c r="E43" s="52"/>
      <c r="F43" s="52"/>
      <c r="G43" s="52"/>
      <c r="H43" s="52"/>
      <c r="I43" s="52"/>
      <c r="J43" s="52"/>
      <c r="K43" s="52"/>
      <c r="L43" s="164" t="str">
        <f t="shared" si="13"/>
        <v/>
      </c>
      <c r="M43" s="161" t="str">
        <f t="shared" si="8"/>
        <v/>
      </c>
      <c r="N43" s="162">
        <f>'Proje ve Personel Bilgileri'!F40</f>
        <v>0</v>
      </c>
      <c r="O43" s="163">
        <f t="shared" si="9"/>
        <v>0</v>
      </c>
      <c r="P43" s="163">
        <f t="shared" si="10"/>
        <v>0</v>
      </c>
      <c r="Q43" s="163">
        <f t="shared" si="11"/>
        <v>0</v>
      </c>
      <c r="R43" s="163">
        <f t="shared" si="12"/>
        <v>0</v>
      </c>
      <c r="S43" s="163">
        <f t="shared" si="14"/>
        <v>0</v>
      </c>
      <c r="T43" s="163">
        <f t="shared" si="14"/>
        <v>0</v>
      </c>
    </row>
    <row r="44" spans="1:20" ht="22.6" customHeight="1" x14ac:dyDescent="0.3">
      <c r="A44" s="346">
        <v>25</v>
      </c>
      <c r="B44" s="165" t="str">
        <f>IF('Proje ve Personel Bilgileri'!C41&gt;0,'Proje ve Personel Bilgileri'!C41,"")</f>
        <v/>
      </c>
      <c r="C44" s="51"/>
      <c r="D44" s="52"/>
      <c r="E44" s="52"/>
      <c r="F44" s="52"/>
      <c r="G44" s="52"/>
      <c r="H44" s="52"/>
      <c r="I44" s="52"/>
      <c r="J44" s="52"/>
      <c r="K44" s="52"/>
      <c r="L44" s="164" t="str">
        <f t="shared" si="13"/>
        <v/>
      </c>
      <c r="M44" s="161" t="str">
        <f t="shared" si="8"/>
        <v/>
      </c>
      <c r="N44" s="162">
        <f>'Proje ve Personel Bilgileri'!F41</f>
        <v>0</v>
      </c>
      <c r="O44" s="163">
        <f t="shared" si="9"/>
        <v>0</v>
      </c>
      <c r="P44" s="163">
        <f t="shared" si="10"/>
        <v>0</v>
      </c>
      <c r="Q44" s="163">
        <f t="shared" si="11"/>
        <v>0</v>
      </c>
      <c r="R44" s="163">
        <f t="shared" si="12"/>
        <v>0</v>
      </c>
      <c r="S44" s="163">
        <f t="shared" si="14"/>
        <v>0</v>
      </c>
      <c r="T44" s="163">
        <f t="shared" si="14"/>
        <v>0</v>
      </c>
    </row>
    <row r="45" spans="1:20" ht="22.6" customHeight="1" x14ac:dyDescent="0.3">
      <c r="A45" s="346">
        <v>26</v>
      </c>
      <c r="B45" s="165" t="str">
        <f>IF('Proje ve Personel Bilgileri'!C42&gt;0,'Proje ve Personel Bilgileri'!C42,"")</f>
        <v/>
      </c>
      <c r="C45" s="51"/>
      <c r="D45" s="52"/>
      <c r="E45" s="52"/>
      <c r="F45" s="52"/>
      <c r="G45" s="52"/>
      <c r="H45" s="52"/>
      <c r="I45" s="52"/>
      <c r="J45" s="52"/>
      <c r="K45" s="52"/>
      <c r="L45" s="164" t="str">
        <f t="shared" si="13"/>
        <v/>
      </c>
      <c r="M45" s="161" t="str">
        <f t="shared" si="8"/>
        <v/>
      </c>
      <c r="N45" s="162">
        <f>'Proje ve Personel Bilgileri'!F42</f>
        <v>0</v>
      </c>
      <c r="O45" s="163">
        <f t="shared" si="9"/>
        <v>0</v>
      </c>
      <c r="P45" s="163">
        <f t="shared" si="10"/>
        <v>0</v>
      </c>
      <c r="Q45" s="163">
        <f t="shared" si="11"/>
        <v>0</v>
      </c>
      <c r="R45" s="163">
        <f t="shared" si="12"/>
        <v>0</v>
      </c>
      <c r="S45" s="163">
        <f t="shared" si="14"/>
        <v>0</v>
      </c>
      <c r="T45" s="163">
        <f t="shared" si="14"/>
        <v>0</v>
      </c>
    </row>
    <row r="46" spans="1:20" ht="22.6" customHeight="1" x14ac:dyDescent="0.3">
      <c r="A46" s="346">
        <v>27</v>
      </c>
      <c r="B46" s="165" t="str">
        <f>IF('Proje ve Personel Bilgileri'!C43&gt;0,'Proje ve Personel Bilgileri'!C43,"")</f>
        <v/>
      </c>
      <c r="C46" s="51"/>
      <c r="D46" s="52"/>
      <c r="E46" s="52"/>
      <c r="F46" s="52"/>
      <c r="G46" s="52"/>
      <c r="H46" s="52"/>
      <c r="I46" s="52"/>
      <c r="J46" s="52"/>
      <c r="K46" s="52"/>
      <c r="L46" s="164" t="str">
        <f t="shared" si="13"/>
        <v/>
      </c>
      <c r="M46" s="161" t="str">
        <f t="shared" si="8"/>
        <v/>
      </c>
      <c r="N46" s="162">
        <f>'Proje ve Personel Bilgileri'!F43</f>
        <v>0</v>
      </c>
      <c r="O46" s="163">
        <f t="shared" si="9"/>
        <v>0</v>
      </c>
      <c r="P46" s="163">
        <f t="shared" si="10"/>
        <v>0</v>
      </c>
      <c r="Q46" s="163">
        <f t="shared" si="11"/>
        <v>0</v>
      </c>
      <c r="R46" s="163">
        <f t="shared" si="12"/>
        <v>0</v>
      </c>
      <c r="S46" s="163">
        <f t="shared" si="14"/>
        <v>0</v>
      </c>
      <c r="T46" s="163">
        <f t="shared" si="14"/>
        <v>0</v>
      </c>
    </row>
    <row r="47" spans="1:20" ht="22.6" customHeight="1" x14ac:dyDescent="0.3">
      <c r="A47" s="346">
        <v>28</v>
      </c>
      <c r="B47" s="165" t="str">
        <f>IF('Proje ve Personel Bilgileri'!C44&gt;0,'Proje ve Personel Bilgileri'!C44,"")</f>
        <v/>
      </c>
      <c r="C47" s="51"/>
      <c r="D47" s="52"/>
      <c r="E47" s="52"/>
      <c r="F47" s="52"/>
      <c r="G47" s="52"/>
      <c r="H47" s="52"/>
      <c r="I47" s="52"/>
      <c r="J47" s="52"/>
      <c r="K47" s="52"/>
      <c r="L47" s="164" t="str">
        <f t="shared" si="13"/>
        <v/>
      </c>
      <c r="M47" s="161" t="str">
        <f t="shared" si="8"/>
        <v/>
      </c>
      <c r="N47" s="162">
        <f>'Proje ve Personel Bilgileri'!F44</f>
        <v>0</v>
      </c>
      <c r="O47" s="163">
        <f t="shared" si="9"/>
        <v>0</v>
      </c>
      <c r="P47" s="163">
        <f t="shared" si="10"/>
        <v>0</v>
      </c>
      <c r="Q47" s="163">
        <f t="shared" si="11"/>
        <v>0</v>
      </c>
      <c r="R47" s="163">
        <f t="shared" si="12"/>
        <v>0</v>
      </c>
      <c r="S47" s="163">
        <f t="shared" si="14"/>
        <v>0</v>
      </c>
      <c r="T47" s="163">
        <f t="shared" si="14"/>
        <v>0</v>
      </c>
    </row>
    <row r="48" spans="1:20" ht="22.6" customHeight="1" x14ac:dyDescent="0.3">
      <c r="A48" s="346">
        <v>29</v>
      </c>
      <c r="B48" s="165" t="str">
        <f>IF('Proje ve Personel Bilgileri'!C45&gt;0,'Proje ve Personel Bilgileri'!C45,"")</f>
        <v/>
      </c>
      <c r="C48" s="51"/>
      <c r="D48" s="52"/>
      <c r="E48" s="52"/>
      <c r="F48" s="52"/>
      <c r="G48" s="52"/>
      <c r="H48" s="52"/>
      <c r="I48" s="52"/>
      <c r="J48" s="52"/>
      <c r="K48" s="52"/>
      <c r="L48" s="164" t="str">
        <f t="shared" si="13"/>
        <v/>
      </c>
      <c r="M48" s="161" t="str">
        <f t="shared" si="8"/>
        <v/>
      </c>
      <c r="N48" s="162">
        <f>'Proje ve Personel Bilgileri'!F45</f>
        <v>0</v>
      </c>
      <c r="O48" s="163">
        <f t="shared" si="9"/>
        <v>0</v>
      </c>
      <c r="P48" s="163">
        <f t="shared" si="10"/>
        <v>0</v>
      </c>
      <c r="Q48" s="163">
        <f t="shared" si="11"/>
        <v>0</v>
      </c>
      <c r="R48" s="163">
        <f t="shared" si="12"/>
        <v>0</v>
      </c>
      <c r="S48" s="163">
        <f t="shared" si="14"/>
        <v>0</v>
      </c>
      <c r="T48" s="163">
        <f t="shared" si="14"/>
        <v>0</v>
      </c>
    </row>
    <row r="49" spans="1:21" ht="22.6" customHeight="1" x14ac:dyDescent="0.3">
      <c r="A49" s="346">
        <v>30</v>
      </c>
      <c r="B49" s="165" t="str">
        <f>IF('Proje ve Personel Bilgileri'!C46&gt;0,'Proje ve Personel Bilgileri'!C46,"")</f>
        <v/>
      </c>
      <c r="C49" s="51"/>
      <c r="D49" s="52"/>
      <c r="E49" s="52"/>
      <c r="F49" s="52"/>
      <c r="G49" s="52"/>
      <c r="H49" s="52"/>
      <c r="I49" s="52"/>
      <c r="J49" s="52"/>
      <c r="K49" s="52"/>
      <c r="L49" s="164" t="str">
        <f t="shared" si="13"/>
        <v/>
      </c>
      <c r="M49" s="161" t="str">
        <f t="shared" si="8"/>
        <v/>
      </c>
      <c r="N49" s="162">
        <f>'Proje ve Personel Bilgileri'!F46</f>
        <v>0</v>
      </c>
      <c r="O49" s="163">
        <f t="shared" si="9"/>
        <v>0</v>
      </c>
      <c r="P49" s="163">
        <f t="shared" si="10"/>
        <v>0</v>
      </c>
      <c r="Q49" s="163">
        <f t="shared" si="11"/>
        <v>0</v>
      </c>
      <c r="R49" s="163">
        <f t="shared" si="12"/>
        <v>0</v>
      </c>
      <c r="S49" s="163">
        <f t="shared" si="14"/>
        <v>0</v>
      </c>
      <c r="T49" s="163">
        <f t="shared" si="14"/>
        <v>0</v>
      </c>
    </row>
    <row r="50" spans="1:21" ht="22.6" customHeight="1" x14ac:dyDescent="0.3">
      <c r="A50" s="346">
        <v>31</v>
      </c>
      <c r="B50" s="165" t="str">
        <f>IF('Proje ve Personel Bilgileri'!C47&gt;0,'Proje ve Personel Bilgileri'!C47,"")</f>
        <v/>
      </c>
      <c r="C50" s="51"/>
      <c r="D50" s="52"/>
      <c r="E50" s="52"/>
      <c r="F50" s="52"/>
      <c r="G50" s="52"/>
      <c r="H50" s="52"/>
      <c r="I50" s="52"/>
      <c r="J50" s="52"/>
      <c r="K50" s="52"/>
      <c r="L50" s="164" t="str">
        <f t="shared" si="13"/>
        <v/>
      </c>
      <c r="M50" s="161" t="str">
        <f t="shared" si="8"/>
        <v/>
      </c>
      <c r="N50" s="162">
        <f>'Proje ve Personel Bilgileri'!F47</f>
        <v>0</v>
      </c>
      <c r="O50" s="163">
        <f t="shared" si="9"/>
        <v>0</v>
      </c>
      <c r="P50" s="163">
        <f t="shared" si="10"/>
        <v>0</v>
      </c>
      <c r="Q50" s="163">
        <f t="shared" si="11"/>
        <v>0</v>
      </c>
      <c r="R50" s="163">
        <f t="shared" si="12"/>
        <v>0</v>
      </c>
      <c r="S50" s="163">
        <f t="shared" si="14"/>
        <v>0</v>
      </c>
      <c r="T50" s="163">
        <f t="shared" si="14"/>
        <v>0</v>
      </c>
    </row>
    <row r="51" spans="1:21" ht="22.6" customHeight="1" x14ac:dyDescent="0.3">
      <c r="A51" s="346">
        <v>32</v>
      </c>
      <c r="B51" s="165" t="str">
        <f>IF('Proje ve Personel Bilgileri'!C48&gt;0,'Proje ve Personel Bilgileri'!C48,"")</f>
        <v/>
      </c>
      <c r="C51" s="51"/>
      <c r="D51" s="52"/>
      <c r="E51" s="52"/>
      <c r="F51" s="52"/>
      <c r="G51" s="52"/>
      <c r="H51" s="52"/>
      <c r="I51" s="52"/>
      <c r="J51" s="52"/>
      <c r="K51" s="52"/>
      <c r="L51" s="164" t="str">
        <f t="shared" si="13"/>
        <v/>
      </c>
      <c r="M51" s="161" t="str">
        <f t="shared" si="8"/>
        <v/>
      </c>
      <c r="N51" s="162">
        <f>'Proje ve Personel Bilgileri'!F48</f>
        <v>0</v>
      </c>
      <c r="O51" s="163">
        <f t="shared" si="9"/>
        <v>0</v>
      </c>
      <c r="P51" s="163">
        <f t="shared" si="10"/>
        <v>0</v>
      </c>
      <c r="Q51" s="163">
        <f t="shared" si="11"/>
        <v>0</v>
      </c>
      <c r="R51" s="163">
        <f t="shared" si="12"/>
        <v>0</v>
      </c>
      <c r="S51" s="163">
        <f t="shared" si="14"/>
        <v>0</v>
      </c>
      <c r="T51" s="163">
        <f t="shared" si="14"/>
        <v>0</v>
      </c>
    </row>
    <row r="52" spans="1:21" ht="22.6" customHeight="1" x14ac:dyDescent="0.3">
      <c r="A52" s="346">
        <v>33</v>
      </c>
      <c r="B52" s="165" t="str">
        <f>IF('Proje ve Personel Bilgileri'!C49&gt;0,'Proje ve Personel Bilgileri'!C49,"")</f>
        <v/>
      </c>
      <c r="C52" s="51"/>
      <c r="D52" s="52"/>
      <c r="E52" s="52"/>
      <c r="F52" s="52"/>
      <c r="G52" s="52"/>
      <c r="H52" s="52"/>
      <c r="I52" s="52"/>
      <c r="J52" s="52"/>
      <c r="K52" s="52"/>
      <c r="L52" s="164" t="str">
        <f t="shared" si="13"/>
        <v/>
      </c>
      <c r="M52" s="161" t="str">
        <f t="shared" si="8"/>
        <v/>
      </c>
      <c r="N52" s="162">
        <f>'Proje ve Personel Bilgileri'!F49</f>
        <v>0</v>
      </c>
      <c r="O52" s="163">
        <f t="shared" si="9"/>
        <v>0</v>
      </c>
      <c r="P52" s="163">
        <f t="shared" si="10"/>
        <v>0</v>
      </c>
      <c r="Q52" s="163">
        <f t="shared" si="11"/>
        <v>0</v>
      </c>
      <c r="R52" s="163">
        <f t="shared" si="12"/>
        <v>0</v>
      </c>
      <c r="S52" s="163">
        <f t="shared" si="14"/>
        <v>0</v>
      </c>
      <c r="T52" s="163">
        <f t="shared" si="14"/>
        <v>0</v>
      </c>
    </row>
    <row r="53" spans="1:21" ht="22.6" customHeight="1" x14ac:dyDescent="0.3">
      <c r="A53" s="346">
        <v>34</v>
      </c>
      <c r="B53" s="165" t="str">
        <f>IF('Proje ve Personel Bilgileri'!C50&gt;0,'Proje ve Personel Bilgileri'!C50,"")</f>
        <v/>
      </c>
      <c r="C53" s="51"/>
      <c r="D53" s="52"/>
      <c r="E53" s="52"/>
      <c r="F53" s="52"/>
      <c r="G53" s="52"/>
      <c r="H53" s="52"/>
      <c r="I53" s="52"/>
      <c r="J53" s="52"/>
      <c r="K53" s="52"/>
      <c r="L53" s="164" t="str">
        <f t="shared" si="13"/>
        <v/>
      </c>
      <c r="M53" s="161" t="str">
        <f t="shared" si="8"/>
        <v/>
      </c>
      <c r="N53" s="162">
        <f>'Proje ve Personel Bilgileri'!F50</f>
        <v>0</v>
      </c>
      <c r="O53" s="163">
        <f t="shared" si="9"/>
        <v>0</v>
      </c>
      <c r="P53" s="163">
        <f t="shared" si="10"/>
        <v>0</v>
      </c>
      <c r="Q53" s="163">
        <f t="shared" si="11"/>
        <v>0</v>
      </c>
      <c r="R53" s="163">
        <f t="shared" si="12"/>
        <v>0</v>
      </c>
      <c r="S53" s="163">
        <f t="shared" si="14"/>
        <v>0</v>
      </c>
      <c r="T53" s="163">
        <f t="shared" si="14"/>
        <v>0</v>
      </c>
    </row>
    <row r="54" spans="1:21" ht="22.6" customHeight="1" x14ac:dyDescent="0.3">
      <c r="A54" s="346">
        <v>35</v>
      </c>
      <c r="B54" s="165" t="str">
        <f>IF('Proje ve Personel Bilgileri'!C51&gt;0,'Proje ve Personel Bilgileri'!C51,"")</f>
        <v/>
      </c>
      <c r="C54" s="51"/>
      <c r="D54" s="52"/>
      <c r="E54" s="52"/>
      <c r="F54" s="52"/>
      <c r="G54" s="52"/>
      <c r="H54" s="52"/>
      <c r="I54" s="52"/>
      <c r="J54" s="52"/>
      <c r="K54" s="52"/>
      <c r="L54" s="164" t="str">
        <f t="shared" si="13"/>
        <v/>
      </c>
      <c r="M54" s="161" t="str">
        <f t="shared" si="8"/>
        <v/>
      </c>
      <c r="N54" s="162">
        <f>'Proje ve Personel Bilgileri'!F51</f>
        <v>0</v>
      </c>
      <c r="O54" s="163">
        <f t="shared" si="9"/>
        <v>0</v>
      </c>
      <c r="P54" s="163">
        <f t="shared" si="10"/>
        <v>0</v>
      </c>
      <c r="Q54" s="163">
        <f t="shared" si="11"/>
        <v>0</v>
      </c>
      <c r="R54" s="163">
        <f t="shared" si="12"/>
        <v>0</v>
      </c>
      <c r="S54" s="163">
        <f t="shared" si="14"/>
        <v>0</v>
      </c>
      <c r="T54" s="163">
        <f t="shared" si="14"/>
        <v>0</v>
      </c>
    </row>
    <row r="55" spans="1:21" ht="22.6" customHeight="1" x14ac:dyDescent="0.3">
      <c r="A55" s="346">
        <v>36</v>
      </c>
      <c r="B55" s="165" t="str">
        <f>IF('Proje ve Personel Bilgileri'!C52&gt;0,'Proje ve Personel Bilgileri'!C52,"")</f>
        <v/>
      </c>
      <c r="C55" s="51"/>
      <c r="D55" s="52"/>
      <c r="E55" s="52"/>
      <c r="F55" s="52"/>
      <c r="G55" s="52"/>
      <c r="H55" s="52"/>
      <c r="I55" s="52"/>
      <c r="J55" s="52"/>
      <c r="K55" s="52"/>
      <c r="L55" s="164" t="str">
        <f t="shared" si="13"/>
        <v/>
      </c>
      <c r="M55" s="161" t="str">
        <f t="shared" si="8"/>
        <v/>
      </c>
      <c r="N55" s="162">
        <f>'Proje ve Personel Bilgileri'!F52</f>
        <v>0</v>
      </c>
      <c r="O55" s="163">
        <f t="shared" si="9"/>
        <v>0</v>
      </c>
      <c r="P55" s="163">
        <f t="shared" si="10"/>
        <v>0</v>
      </c>
      <c r="Q55" s="163">
        <f t="shared" si="11"/>
        <v>0</v>
      </c>
      <c r="R55" s="163">
        <f t="shared" si="12"/>
        <v>0</v>
      </c>
      <c r="S55" s="163">
        <f t="shared" si="14"/>
        <v>0</v>
      </c>
      <c r="T55" s="163">
        <f t="shared" si="14"/>
        <v>0</v>
      </c>
    </row>
    <row r="56" spans="1:21" ht="22.6" customHeight="1" x14ac:dyDescent="0.3">
      <c r="A56" s="346">
        <v>37</v>
      </c>
      <c r="B56" s="165" t="str">
        <f>IF('Proje ve Personel Bilgileri'!C53&gt;0,'Proje ve Personel Bilgileri'!C53,"")</f>
        <v/>
      </c>
      <c r="C56" s="51"/>
      <c r="D56" s="52"/>
      <c r="E56" s="52"/>
      <c r="F56" s="52"/>
      <c r="G56" s="52"/>
      <c r="H56" s="52"/>
      <c r="I56" s="52"/>
      <c r="J56" s="52"/>
      <c r="K56" s="52"/>
      <c r="L56" s="164" t="str">
        <f t="shared" si="13"/>
        <v/>
      </c>
      <c r="M56" s="161" t="str">
        <f t="shared" si="8"/>
        <v/>
      </c>
      <c r="N56" s="162">
        <f>'Proje ve Personel Bilgileri'!F53</f>
        <v>0</v>
      </c>
      <c r="O56" s="163">
        <f t="shared" si="9"/>
        <v>0</v>
      </c>
      <c r="P56" s="163">
        <f t="shared" si="10"/>
        <v>0</v>
      </c>
      <c r="Q56" s="163">
        <f t="shared" si="11"/>
        <v>0</v>
      </c>
      <c r="R56" s="163">
        <f t="shared" si="12"/>
        <v>0</v>
      </c>
      <c r="S56" s="163">
        <f t="shared" si="14"/>
        <v>0</v>
      </c>
      <c r="T56" s="163">
        <f t="shared" si="14"/>
        <v>0</v>
      </c>
    </row>
    <row r="57" spans="1:21" ht="22.6" customHeight="1" x14ac:dyDescent="0.3">
      <c r="A57" s="346">
        <v>38</v>
      </c>
      <c r="B57" s="165" t="str">
        <f>IF('Proje ve Personel Bilgileri'!C54&gt;0,'Proje ve Personel Bilgileri'!C54,"")</f>
        <v/>
      </c>
      <c r="C57" s="51"/>
      <c r="D57" s="52"/>
      <c r="E57" s="52"/>
      <c r="F57" s="52"/>
      <c r="G57" s="52"/>
      <c r="H57" s="52"/>
      <c r="I57" s="52"/>
      <c r="J57" s="52"/>
      <c r="K57" s="52"/>
      <c r="L57" s="164" t="str">
        <f t="shared" si="13"/>
        <v/>
      </c>
      <c r="M57" s="161" t="str">
        <f t="shared" si="8"/>
        <v/>
      </c>
      <c r="N57" s="162">
        <f>'Proje ve Personel Bilgileri'!F54</f>
        <v>0</v>
      </c>
      <c r="O57" s="163">
        <f t="shared" si="9"/>
        <v>0</v>
      </c>
      <c r="P57" s="163">
        <f t="shared" si="10"/>
        <v>0</v>
      </c>
      <c r="Q57" s="163">
        <f t="shared" si="11"/>
        <v>0</v>
      </c>
      <c r="R57" s="163">
        <f t="shared" si="12"/>
        <v>0</v>
      </c>
      <c r="S57" s="163">
        <f t="shared" si="14"/>
        <v>0</v>
      </c>
      <c r="T57" s="163">
        <f t="shared" si="14"/>
        <v>0</v>
      </c>
    </row>
    <row r="58" spans="1:21" ht="22.6" customHeight="1" x14ac:dyDescent="0.3">
      <c r="A58" s="346">
        <v>39</v>
      </c>
      <c r="B58" s="165" t="str">
        <f>IF('Proje ve Personel Bilgileri'!C55&gt;0,'Proje ve Personel Bilgileri'!C55,"")</f>
        <v/>
      </c>
      <c r="C58" s="51"/>
      <c r="D58" s="52"/>
      <c r="E58" s="52"/>
      <c r="F58" s="52"/>
      <c r="G58" s="52"/>
      <c r="H58" s="52"/>
      <c r="I58" s="52"/>
      <c r="J58" s="52"/>
      <c r="K58" s="52"/>
      <c r="L58" s="164" t="str">
        <f t="shared" si="13"/>
        <v/>
      </c>
      <c r="M58" s="161" t="str">
        <f t="shared" si="8"/>
        <v/>
      </c>
      <c r="N58" s="162">
        <f>'Proje ve Personel Bilgileri'!F55</f>
        <v>0</v>
      </c>
      <c r="O58" s="163">
        <f t="shared" si="9"/>
        <v>0</v>
      </c>
      <c r="P58" s="163">
        <f t="shared" si="10"/>
        <v>0</v>
      </c>
      <c r="Q58" s="163">
        <f t="shared" si="11"/>
        <v>0</v>
      </c>
      <c r="R58" s="163">
        <f t="shared" si="12"/>
        <v>0</v>
      </c>
      <c r="S58" s="163">
        <f t="shared" si="14"/>
        <v>0</v>
      </c>
      <c r="T58" s="163">
        <f t="shared" si="14"/>
        <v>0</v>
      </c>
    </row>
    <row r="59" spans="1:21" ht="22.6" customHeight="1" thickBot="1" x14ac:dyDescent="0.35">
      <c r="A59" s="347">
        <v>40</v>
      </c>
      <c r="B59" s="166" t="str">
        <f>IF('Proje ve Personel Bilgileri'!C56&gt;0,'Proje ve Personel Bilgileri'!C56,"")</f>
        <v/>
      </c>
      <c r="C59" s="53"/>
      <c r="D59" s="54"/>
      <c r="E59" s="54"/>
      <c r="F59" s="54"/>
      <c r="G59" s="54"/>
      <c r="H59" s="54"/>
      <c r="I59" s="54"/>
      <c r="J59" s="54"/>
      <c r="K59" s="54"/>
      <c r="L59" s="167" t="str">
        <f t="shared" si="13"/>
        <v/>
      </c>
      <c r="M59" s="161" t="str">
        <f t="shared" si="8"/>
        <v/>
      </c>
      <c r="N59" s="162">
        <f>'Proje ve Personel Bilgileri'!F56</f>
        <v>0</v>
      </c>
      <c r="O59" s="163">
        <f t="shared" si="9"/>
        <v>0</v>
      </c>
      <c r="P59" s="163">
        <f t="shared" si="10"/>
        <v>0</v>
      </c>
      <c r="Q59" s="163">
        <f t="shared" si="11"/>
        <v>0</v>
      </c>
      <c r="R59" s="163">
        <f t="shared" si="12"/>
        <v>0</v>
      </c>
      <c r="S59" s="163">
        <f t="shared" si="14"/>
        <v>0</v>
      </c>
      <c r="T59" s="163">
        <f t="shared" si="14"/>
        <v>0</v>
      </c>
      <c r="U59" s="135">
        <f>IF(COUNTA(C40:K59)&gt;0,1,0)</f>
        <v>0</v>
      </c>
    </row>
    <row r="60" spans="1:21" s="70" customFormat="1" ht="29.25" customHeight="1" thickBot="1" x14ac:dyDescent="0.35">
      <c r="A60" s="539" t="s">
        <v>33</v>
      </c>
      <c r="B60" s="540"/>
      <c r="C60" s="168" t="str">
        <f t="shared" ref="C60:J60" si="15">IF($L$60&gt;0,SUM(C40:C59),"")</f>
        <v/>
      </c>
      <c r="D60" s="169" t="str">
        <f t="shared" si="15"/>
        <v/>
      </c>
      <c r="E60" s="169" t="str">
        <f t="shared" si="15"/>
        <v/>
      </c>
      <c r="F60" s="169" t="str">
        <f t="shared" si="15"/>
        <v/>
      </c>
      <c r="G60" s="169" t="str">
        <f t="shared" si="15"/>
        <v/>
      </c>
      <c r="H60" s="169" t="str">
        <f t="shared" si="15"/>
        <v/>
      </c>
      <c r="I60" s="169" t="str">
        <f t="shared" si="15"/>
        <v/>
      </c>
      <c r="J60" s="169" t="str">
        <f t="shared" si="15"/>
        <v/>
      </c>
      <c r="K60" s="169" t="str">
        <f>IF($L$60&gt;0,SUM(K40:K59),"")</f>
        <v/>
      </c>
      <c r="L60" s="170">
        <f>SUM(L40:L59)+L28</f>
        <v>0</v>
      </c>
      <c r="M60" s="4"/>
      <c r="N60" s="67"/>
      <c r="O60" s="68"/>
      <c r="P60" s="69"/>
      <c r="Q60" s="67"/>
      <c r="R60" s="67"/>
      <c r="S60" s="67"/>
      <c r="T60" s="67"/>
    </row>
    <row r="61" spans="1:21" x14ac:dyDescent="0.3">
      <c r="A61" s="348" t="s">
        <v>145</v>
      </c>
      <c r="B61" s="55"/>
      <c r="C61" s="55"/>
      <c r="D61" s="55"/>
      <c r="E61" s="55"/>
      <c r="F61" s="55"/>
      <c r="G61" s="55"/>
      <c r="H61" s="55"/>
      <c r="I61" s="55"/>
      <c r="J61" s="55"/>
      <c r="K61" s="55"/>
      <c r="L61" s="55"/>
      <c r="S61" s="89"/>
      <c r="T61" s="89"/>
    </row>
    <row r="63" spans="1:21" ht="19.7" x14ac:dyDescent="0.35">
      <c r="A63" s="349" t="s">
        <v>30</v>
      </c>
      <c r="B63" s="350">
        <f ca="1">imzatarihi</f>
        <v>45653</v>
      </c>
      <c r="C63" s="538" t="s">
        <v>31</v>
      </c>
      <c r="D63" s="538"/>
      <c r="E63" s="349" t="s">
        <v>152</v>
      </c>
      <c r="F63" s="351" t="str">
        <f>IF(kurulusyetkilisi&gt;0,kurulusyetkilisi,"")</f>
        <v/>
      </c>
      <c r="G63" s="209"/>
      <c r="H63" s="208"/>
      <c r="I63" s="208"/>
      <c r="J63" s="208"/>
    </row>
    <row r="64" spans="1:21" ht="19.7" x14ac:dyDescent="0.35">
      <c r="A64" s="211"/>
      <c r="B64" s="211"/>
      <c r="C64" s="538" t="s">
        <v>32</v>
      </c>
      <c r="D64" s="538"/>
      <c r="E64" s="537"/>
      <c r="F64" s="537"/>
      <c r="G64" s="537"/>
      <c r="H64" s="56"/>
      <c r="I64" s="56"/>
      <c r="J64" s="56"/>
    </row>
  </sheetData>
  <sheetProtection algorithmName="SHA-512" hashValue="EMDauBUzqEKWWI671q5Xw8yMO2UG9Q+7jPilfY9h9tM1ho+G/LZ2SIL6YH9GbzvhCMuEwMk/O5VWxOQgRFP8Dw==" saltValue="MDgOsiIOcSSsfv0YJIJ7+Q==" spinCount="100000" sheet="1" objects="1" scenarios="1"/>
  <mergeCells count="42">
    <mergeCell ref="S38:T38"/>
    <mergeCell ref="A60:B60"/>
    <mergeCell ref="H38:K38"/>
    <mergeCell ref="L38:L39"/>
    <mergeCell ref="C63:D63"/>
    <mergeCell ref="F38:F39"/>
    <mergeCell ref="G38:G39"/>
    <mergeCell ref="C64:D64"/>
    <mergeCell ref="E64:G64"/>
    <mergeCell ref="O38:P38"/>
    <mergeCell ref="Q38:R38"/>
    <mergeCell ref="O6:P6"/>
    <mergeCell ref="Q6:R6"/>
    <mergeCell ref="C31:D31"/>
    <mergeCell ref="A33:L33"/>
    <mergeCell ref="A34:L34"/>
    <mergeCell ref="B36:L36"/>
    <mergeCell ref="B37:L37"/>
    <mergeCell ref="A38:A39"/>
    <mergeCell ref="B38:B39"/>
    <mergeCell ref="C38:C39"/>
    <mergeCell ref="D38:D39"/>
    <mergeCell ref="E38:E39"/>
    <mergeCell ref="S6:T6"/>
    <mergeCell ref="A28:B28"/>
    <mergeCell ref="L6:L7"/>
    <mergeCell ref="E3:H3"/>
    <mergeCell ref="C32:D32"/>
    <mergeCell ref="E32:G32"/>
    <mergeCell ref="A6:A7"/>
    <mergeCell ref="B6:B7"/>
    <mergeCell ref="C6:C7"/>
    <mergeCell ref="D6:D7"/>
    <mergeCell ref="E6:E7"/>
    <mergeCell ref="F6:F7"/>
    <mergeCell ref="G6:G7"/>
    <mergeCell ref="E35:H35"/>
    <mergeCell ref="A1:L1"/>
    <mergeCell ref="A2:L2"/>
    <mergeCell ref="B4:L4"/>
    <mergeCell ref="B5:L5"/>
    <mergeCell ref="H6:K6"/>
  </mergeCells>
  <dataValidations count="3">
    <dataValidation type="whole" allowBlank="1" showInputMessage="1" showErrorMessage="1" error="Prim Gün Sayısı en fazla 30 olabilir." sqref="C8:C27 C40:C59" xr:uid="{00000000-0002-0000-0B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xr:uid="{00000000-0002-0000-0B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G40:G59" xr:uid="{00000000-0002-0000-0B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1" manualBreakCount="1">
    <brk id="32" max="10" man="1"/>
  </rowBreaks>
  <colBreaks count="1" manualBreakCount="1">
    <brk id="12"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1"/>
  <dimension ref="A1:AC64"/>
  <sheetViews>
    <sheetView showGridLines="0" zoomScale="80" zoomScaleNormal="80" workbookViewId="0">
      <selection activeCell="B8" sqref="B8"/>
    </sheetView>
  </sheetViews>
  <sheetFormatPr defaultColWidth="8.75" defaultRowHeight="14.3" x14ac:dyDescent="0.25"/>
  <cols>
    <col min="2" max="2" width="34.75" customWidth="1"/>
    <col min="3" max="3" width="7.75" customWidth="1"/>
    <col min="4" max="4" width="14.375" customWidth="1"/>
    <col min="5" max="5" width="7.75" customWidth="1"/>
    <col min="6" max="6" width="14.375" customWidth="1"/>
    <col min="7" max="7" width="7.75" customWidth="1"/>
    <col min="8" max="8" width="14.375" customWidth="1"/>
    <col min="9" max="9" width="7.75" customWidth="1"/>
    <col min="10" max="10" width="14.375" customWidth="1"/>
    <col min="11" max="11" width="7.75" customWidth="1"/>
    <col min="12" max="12" width="14.375" customWidth="1"/>
    <col min="13" max="13" width="7.75" customWidth="1"/>
    <col min="14" max="14" width="14.375" customWidth="1"/>
    <col min="15" max="15" width="9.75" bestFit="1" customWidth="1"/>
    <col min="16" max="16" width="15.75" customWidth="1"/>
    <col min="17" max="17" width="9.75" customWidth="1"/>
    <col min="18" max="18" width="15.625" customWidth="1"/>
    <col min="19" max="19" width="7.75" customWidth="1"/>
    <col min="20" max="24" width="7.75" hidden="1" customWidth="1"/>
    <col min="25" max="25" width="9.25" hidden="1" customWidth="1"/>
    <col min="26" max="26" width="13.25" hidden="1" customWidth="1"/>
    <col min="27" max="29" width="8.75" hidden="1" customWidth="1"/>
  </cols>
  <sheetData>
    <row r="1" spans="1:29" ht="15.8" customHeight="1" x14ac:dyDescent="0.3">
      <c r="A1" s="573" t="s">
        <v>37</v>
      </c>
      <c r="B1" s="573"/>
      <c r="C1" s="573"/>
      <c r="D1" s="573"/>
      <c r="E1" s="573"/>
      <c r="F1" s="573"/>
      <c r="G1" s="573"/>
      <c r="H1" s="573"/>
      <c r="I1" s="573"/>
      <c r="J1" s="573"/>
      <c r="K1" s="573"/>
      <c r="L1" s="573"/>
      <c r="M1" s="573"/>
      <c r="N1" s="573"/>
      <c r="O1" s="573"/>
      <c r="P1" s="573"/>
      <c r="Q1" s="573"/>
      <c r="R1" s="573"/>
      <c r="S1" s="59"/>
      <c r="T1" s="59"/>
      <c r="U1" s="59"/>
      <c r="V1" s="59"/>
      <c r="W1" s="59"/>
      <c r="X1" s="59"/>
      <c r="Y1" s="59"/>
      <c r="Z1" s="59"/>
      <c r="AA1" s="59"/>
      <c r="AB1" s="59"/>
      <c r="AC1" s="102" t="str">
        <f>CONCATENATE("A1:R",SUM(AA:AA)*32)</f>
        <v>A1:R32</v>
      </c>
    </row>
    <row r="2" spans="1:29" x14ac:dyDescent="0.25">
      <c r="A2" s="563" t="str">
        <f>IF(YilDonem&lt;&gt;"",CONCATENATE(YilDonem," dönemine aittir."),"")</f>
        <v/>
      </c>
      <c r="B2" s="563"/>
      <c r="C2" s="563"/>
      <c r="D2" s="563"/>
      <c r="E2" s="563"/>
      <c r="F2" s="563"/>
      <c r="G2" s="563"/>
      <c r="H2" s="563"/>
      <c r="I2" s="563"/>
      <c r="J2" s="563"/>
      <c r="K2" s="563"/>
      <c r="L2" s="563"/>
      <c r="M2" s="563"/>
      <c r="N2" s="563"/>
      <c r="O2" s="563"/>
      <c r="P2" s="563"/>
      <c r="Q2" s="563"/>
      <c r="R2" s="563"/>
      <c r="S2" s="59"/>
      <c r="T2" s="59"/>
      <c r="U2" s="59"/>
      <c r="V2" s="59"/>
      <c r="W2" s="59"/>
      <c r="X2" s="59"/>
      <c r="Y2" s="59"/>
      <c r="Z2" s="59"/>
      <c r="AA2" s="59"/>
      <c r="AB2" s="59"/>
      <c r="AC2" s="59"/>
    </row>
    <row r="3" spans="1:29" ht="19.7" thickBot="1" x14ac:dyDescent="0.4">
      <c r="A3" s="564" t="s">
        <v>42</v>
      </c>
      <c r="B3" s="564"/>
      <c r="C3" s="564"/>
      <c r="D3" s="564"/>
      <c r="E3" s="564"/>
      <c r="F3" s="564"/>
      <c r="G3" s="564"/>
      <c r="H3" s="564"/>
      <c r="I3" s="564"/>
      <c r="J3" s="564"/>
      <c r="K3" s="564"/>
      <c r="L3" s="564"/>
      <c r="M3" s="564"/>
      <c r="N3" s="564"/>
      <c r="O3" s="564"/>
      <c r="P3" s="564"/>
      <c r="Q3" s="564"/>
      <c r="R3" s="564"/>
      <c r="S3" s="59"/>
      <c r="T3" s="59"/>
      <c r="U3" s="59"/>
      <c r="V3" s="59"/>
      <c r="W3" s="59"/>
      <c r="X3" s="59"/>
      <c r="Y3" s="59"/>
      <c r="Z3" s="59"/>
      <c r="AA3" s="59"/>
      <c r="AB3" s="59"/>
      <c r="AC3" s="59"/>
    </row>
    <row r="4" spans="1:29" ht="31.6" customHeight="1" thickBot="1" x14ac:dyDescent="0.35">
      <c r="A4" s="343" t="s">
        <v>212</v>
      </c>
      <c r="B4" s="565" t="str">
        <f>IF(ProjeNo&gt;0,ProjeNo,"")</f>
        <v/>
      </c>
      <c r="C4" s="566"/>
      <c r="D4" s="566"/>
      <c r="E4" s="566"/>
      <c r="F4" s="566"/>
      <c r="G4" s="566"/>
      <c r="H4" s="566"/>
      <c r="I4" s="566"/>
      <c r="J4" s="566"/>
      <c r="K4" s="566"/>
      <c r="L4" s="566"/>
      <c r="M4" s="566"/>
      <c r="N4" s="566"/>
      <c r="O4" s="566"/>
      <c r="P4" s="566"/>
      <c r="Q4" s="566"/>
      <c r="R4" s="567"/>
      <c r="S4" s="59"/>
      <c r="T4" s="59"/>
      <c r="U4" s="59"/>
      <c r="V4" s="59"/>
      <c r="W4" s="59"/>
      <c r="X4" s="59"/>
      <c r="Y4" s="59"/>
      <c r="Z4" s="59"/>
      <c r="AA4" s="59"/>
      <c r="AB4" s="59"/>
      <c r="AC4" s="59"/>
    </row>
    <row r="5" spans="1:29" ht="31.6" customHeight="1" thickBot="1" x14ac:dyDescent="0.3">
      <c r="A5" s="355" t="s">
        <v>213</v>
      </c>
      <c r="B5" s="568" t="str">
        <f>IF(ProjeAdi&gt;0,ProjeAdi,"")</f>
        <v/>
      </c>
      <c r="C5" s="569"/>
      <c r="D5" s="569"/>
      <c r="E5" s="569"/>
      <c r="F5" s="569"/>
      <c r="G5" s="569"/>
      <c r="H5" s="569"/>
      <c r="I5" s="569"/>
      <c r="J5" s="569"/>
      <c r="K5" s="569"/>
      <c r="L5" s="569"/>
      <c r="M5" s="569"/>
      <c r="N5" s="569"/>
      <c r="O5" s="569"/>
      <c r="P5" s="569"/>
      <c r="Q5" s="569"/>
      <c r="R5" s="570"/>
      <c r="S5" s="59"/>
      <c r="T5" s="59"/>
      <c r="U5" s="59"/>
      <c r="V5" s="59"/>
      <c r="W5" s="59"/>
      <c r="X5" s="59"/>
      <c r="Y5" s="59"/>
      <c r="Z5" s="59"/>
      <c r="AA5" s="59"/>
      <c r="AB5" s="59"/>
      <c r="AC5" s="59"/>
    </row>
    <row r="6" spans="1:29" ht="75.099999999999994" customHeight="1" thickBot="1" x14ac:dyDescent="0.3">
      <c r="A6" s="576" t="s">
        <v>3</v>
      </c>
      <c r="B6" s="574" t="s">
        <v>43</v>
      </c>
      <c r="C6" s="571" t="str">
        <f>IF(Dönem=1,"OCAK",IF(Dönem=2,"TEMMUZ",""))</f>
        <v/>
      </c>
      <c r="D6" s="572"/>
      <c r="E6" s="571" t="str">
        <f>IF(Dönem=1,"ŞUBAT",IF(Dönem=2,"AĞUSTOS",""))</f>
        <v/>
      </c>
      <c r="F6" s="572"/>
      <c r="G6" s="571" t="str">
        <f>IF(Dönem=1,"MART",IF(Dönem=2,"EYLÜL",""))</f>
        <v/>
      </c>
      <c r="H6" s="572"/>
      <c r="I6" s="571" t="str">
        <f>IF(Dönem=1,"NİSAN",IF(Dönem=2,"EKİM",""))</f>
        <v/>
      </c>
      <c r="J6" s="572"/>
      <c r="K6" s="571" t="str">
        <f>IF(Dönem=1,"MAYIS",IF(Dönem=2,"KASIM",""))</f>
        <v/>
      </c>
      <c r="L6" s="572"/>
      <c r="M6" s="571" t="str">
        <f>IF(Dönem=1,"HAZİRAN",IF(Dönem=2,"ARALIK",""))</f>
        <v/>
      </c>
      <c r="N6" s="572"/>
      <c r="O6" s="574" t="s">
        <v>38</v>
      </c>
      <c r="P6" s="574" t="s">
        <v>39</v>
      </c>
      <c r="Q6" s="574" t="s">
        <v>40</v>
      </c>
      <c r="R6" s="574" t="s">
        <v>122</v>
      </c>
      <c r="S6" s="352"/>
      <c r="T6" s="352"/>
      <c r="U6" s="59"/>
      <c r="V6" s="59"/>
      <c r="W6" s="59"/>
      <c r="X6" s="59"/>
      <c r="Y6" s="59"/>
      <c r="Z6" s="59"/>
      <c r="AA6" s="59"/>
      <c r="AB6" s="59"/>
      <c r="AC6" s="59"/>
    </row>
    <row r="7" spans="1:29" ht="49.6" customHeight="1" thickBot="1" x14ac:dyDescent="0.3">
      <c r="A7" s="577"/>
      <c r="B7" s="575"/>
      <c r="C7" s="353" t="s">
        <v>21</v>
      </c>
      <c r="D7" s="353" t="s">
        <v>41</v>
      </c>
      <c r="E7" s="353" t="s">
        <v>21</v>
      </c>
      <c r="F7" s="353" t="s">
        <v>41</v>
      </c>
      <c r="G7" s="353" t="s">
        <v>21</v>
      </c>
      <c r="H7" s="353" t="s">
        <v>41</v>
      </c>
      <c r="I7" s="353" t="s">
        <v>21</v>
      </c>
      <c r="J7" s="353" t="s">
        <v>41</v>
      </c>
      <c r="K7" s="353" t="s">
        <v>21</v>
      </c>
      <c r="L7" s="353" t="s">
        <v>41</v>
      </c>
      <c r="M7" s="353" t="s">
        <v>21</v>
      </c>
      <c r="N7" s="353" t="s">
        <v>41</v>
      </c>
      <c r="O7" s="575"/>
      <c r="P7" s="575"/>
      <c r="Q7" s="575"/>
      <c r="R7" s="575"/>
      <c r="S7" s="59"/>
      <c r="T7" s="59"/>
      <c r="U7" s="59"/>
      <c r="V7" s="59"/>
      <c r="W7" s="59"/>
      <c r="X7" s="59"/>
      <c r="Y7" s="59"/>
      <c r="Z7" s="354" t="s">
        <v>75</v>
      </c>
      <c r="AA7" s="59"/>
      <c r="AB7" s="59"/>
      <c r="AC7" s="59"/>
    </row>
    <row r="8" spans="1:29" ht="23.1" customHeight="1" x14ac:dyDescent="0.25">
      <c r="A8" s="356">
        <v>1</v>
      </c>
      <c r="B8" s="136" t="str">
        <f>IF('Proje ve Personel Bilgileri'!C17&gt;0,'Proje ve Personel Bilgileri'!C17,"")</f>
        <v/>
      </c>
      <c r="C8" s="144">
        <f>IF('G011A (Ocak-Temmuz)'!C8&lt;&gt;"",'G011A (Ocak-Temmuz)'!C8,0)</f>
        <v>0</v>
      </c>
      <c r="D8" s="143">
        <f>IF('G011A (Ocak-Temmuz)'!L8&lt;&gt;"",'G011A (Ocak-Temmuz)'!L8,0)</f>
        <v>0</v>
      </c>
      <c r="E8" s="144">
        <f>IF('G011A (Şubat-Ağustos)'!C8&lt;&gt;"",'G011A (Şubat-Ağustos)'!C8,0)</f>
        <v>0</v>
      </c>
      <c r="F8" s="143">
        <f>IF('G011A (Şubat-Ağustos)'!L8&lt;&gt;"",'G011A (Şubat-Ağustos)'!L8,0)</f>
        <v>0</v>
      </c>
      <c r="G8" s="144">
        <f>IF('G011A (Mart-Eylül)'!C8&lt;&gt;"",'G011A (Mart-Eylül)'!C8,0)</f>
        <v>0</v>
      </c>
      <c r="H8" s="143">
        <f>IF('G011A (Mart-Eylül)'!L8&lt;&gt;"",'G011A (Mart-Eylül)'!L8,0)</f>
        <v>0</v>
      </c>
      <c r="I8" s="144">
        <f>IF('G011A (Nisan-Ekim)'!C8&lt;&gt;"",'G011A (Nisan-Ekim)'!C8,0)</f>
        <v>0</v>
      </c>
      <c r="J8" s="143">
        <f>IF('G011A (Nisan-Ekim)'!L8&lt;&gt;"",'G011A (Nisan-Ekim)'!L8,0)</f>
        <v>0</v>
      </c>
      <c r="K8" s="144">
        <f>IF('G011A (Mayıs-Kasım)'!C8&lt;&gt;"",'G011A (Mayıs-Kasım)'!C8,0)</f>
        <v>0</v>
      </c>
      <c r="L8" s="143">
        <f>IF('G011A (Mayıs-Kasım)'!L8&lt;&gt;"",'G011A (Mayıs-Kasım)'!L8,0)</f>
        <v>0</v>
      </c>
      <c r="M8" s="144">
        <f>IF('G011A (Haziran-Aralık)'!C8&lt;&gt;"",'G011A (Haziran-Aralık)'!C8,0)</f>
        <v>0</v>
      </c>
      <c r="N8" s="143">
        <f>IF('G011A (Haziran-Aralık)'!L8&lt;&gt;"",'G011A (Haziran-Aralık)'!L8,0)</f>
        <v>0</v>
      </c>
      <c r="O8" s="144">
        <f>C8+E8+G8+I8+K8+M8</f>
        <v>0</v>
      </c>
      <c r="P8" s="143">
        <f>D8+F8+H8+J8+L8+N8</f>
        <v>0</v>
      </c>
      <c r="Q8" s="143">
        <f>IF(O8=0,0,O8/30)</f>
        <v>0</v>
      </c>
      <c r="R8" s="145">
        <f>IF(P8=0,0,P8/Q8)</f>
        <v>0</v>
      </c>
      <c r="S8" s="59"/>
      <c r="T8" s="135">
        <f>IF(C8&gt;0,1,0)</f>
        <v>0</v>
      </c>
      <c r="U8" s="135">
        <f>IF(E8&gt;0,1,0)</f>
        <v>0</v>
      </c>
      <c r="V8" s="135">
        <f>IF(G8&gt;0,1,0)</f>
        <v>0</v>
      </c>
      <c r="W8" s="135">
        <f>IF(I8&gt;0,1,0)</f>
        <v>0</v>
      </c>
      <c r="X8" s="135">
        <f>IF(K8&gt;0,1,0)</f>
        <v>0</v>
      </c>
      <c r="Y8" s="135">
        <f>IF(M8&gt;0,1,0)</f>
        <v>0</v>
      </c>
      <c r="Z8" s="135">
        <f>SUM(T8:Y8)</f>
        <v>0</v>
      </c>
      <c r="AA8" s="59"/>
      <c r="AB8" s="59"/>
      <c r="AC8" s="59"/>
    </row>
    <row r="9" spans="1:29" ht="23.1" customHeight="1" x14ac:dyDescent="0.25">
      <c r="A9" s="357">
        <v>2</v>
      </c>
      <c r="B9" s="138" t="str">
        <f>IF('Proje ve Personel Bilgileri'!C18&gt;0,'Proje ve Personel Bilgileri'!C18,"")</f>
        <v/>
      </c>
      <c r="C9" s="154">
        <f>IF('G011A (Ocak-Temmuz)'!C9&lt;&gt;"",'G011A (Ocak-Temmuz)'!C9,0)</f>
        <v>0</v>
      </c>
      <c r="D9" s="155">
        <f>IF('G011A (Ocak-Temmuz)'!L9&lt;&gt;"",'G011A (Ocak-Temmuz)'!L9,0)</f>
        <v>0</v>
      </c>
      <c r="E9" s="147">
        <f>IF('G011A (Şubat-Ağustos)'!C9&lt;&gt;"",'G011A (Şubat-Ağustos)'!C9,0)</f>
        <v>0</v>
      </c>
      <c r="F9" s="146">
        <f>IF('G011A (Şubat-Ağustos)'!L9&lt;&gt;"",'G011A (Şubat-Ağustos)'!L9,0)</f>
        <v>0</v>
      </c>
      <c r="G9" s="147">
        <f>IF('G011A (Mart-Eylül)'!C9&lt;&gt;"",'G011A (Mart-Eylül)'!C9,0)</f>
        <v>0</v>
      </c>
      <c r="H9" s="146">
        <f>IF('G011A (Mart-Eylül)'!L9&lt;&gt;"",'G011A (Mart-Eylül)'!L9,0)</f>
        <v>0</v>
      </c>
      <c r="I9" s="147">
        <f>IF('G011A (Nisan-Ekim)'!C9&lt;&gt;"",'G011A (Nisan-Ekim)'!C9,0)</f>
        <v>0</v>
      </c>
      <c r="J9" s="146">
        <f>IF('G011A (Nisan-Ekim)'!L9&lt;&gt;"",'G011A (Nisan-Ekim)'!L9,0)</f>
        <v>0</v>
      </c>
      <c r="K9" s="147">
        <f>IF('G011A (Mayıs-Kasım)'!C9&lt;&gt;"",'G011A (Mayıs-Kasım)'!C9,0)</f>
        <v>0</v>
      </c>
      <c r="L9" s="146">
        <f>IF('G011A (Mayıs-Kasım)'!L9&lt;&gt;"",'G011A (Mayıs-Kasım)'!L9,0)</f>
        <v>0</v>
      </c>
      <c r="M9" s="147">
        <f>IF('G011A (Haziran-Aralık)'!C9&lt;&gt;"",'G011A (Haziran-Aralık)'!C9,0)</f>
        <v>0</v>
      </c>
      <c r="N9" s="146">
        <f>IF('G011A (Haziran-Aralık)'!L9&lt;&gt;"",'G011A (Haziran-Aralık)'!L9,0)</f>
        <v>0</v>
      </c>
      <c r="O9" s="154">
        <f t="shared" ref="O9:O27" si="0">C9+E9+G9+I9+K9+M9</f>
        <v>0</v>
      </c>
      <c r="P9" s="155">
        <f t="shared" ref="P9:P27" si="1">D9+F9+H9+J9+L9+N9</f>
        <v>0</v>
      </c>
      <c r="Q9" s="155">
        <f t="shared" ref="Q9:Q27" si="2">IF(O9=0,0,O9/30)</f>
        <v>0</v>
      </c>
      <c r="R9" s="156">
        <f t="shared" ref="R9:R27" si="3">IF(P9=0,0,P9/Q9)</f>
        <v>0</v>
      </c>
      <c r="S9" s="59"/>
      <c r="T9" s="135">
        <f t="shared" ref="T9:T27" si="4">IF(C9&gt;0,1,0)</f>
        <v>0</v>
      </c>
      <c r="U9" s="135">
        <f t="shared" ref="U9:U27" si="5">IF(E9&gt;0,1,0)</f>
        <v>0</v>
      </c>
      <c r="V9" s="135">
        <f t="shared" ref="V9:V27" si="6">IF(G9&gt;0,1,0)</f>
        <v>0</v>
      </c>
      <c r="W9" s="135">
        <f t="shared" ref="W9:W27" si="7">IF(I9&gt;0,1,0)</f>
        <v>0</v>
      </c>
      <c r="X9" s="135">
        <f t="shared" ref="X9:X27" si="8">IF(K9&gt;0,1,0)</f>
        <v>0</v>
      </c>
      <c r="Y9" s="135">
        <f t="shared" ref="Y9:Y27" si="9">IF(M9&gt;0,1,0)</f>
        <v>0</v>
      </c>
      <c r="Z9" s="135">
        <f t="shared" ref="Z9:Z27" si="10">SUM(T9:Y9)</f>
        <v>0</v>
      </c>
      <c r="AA9" s="59"/>
      <c r="AB9" s="59"/>
      <c r="AC9" s="59"/>
    </row>
    <row r="10" spans="1:29" ht="23.1" customHeight="1" x14ac:dyDescent="0.25">
      <c r="A10" s="357">
        <v>3</v>
      </c>
      <c r="B10" s="138" t="str">
        <f>IF('Proje ve Personel Bilgileri'!C19&gt;0,'Proje ve Personel Bilgileri'!C19,"")</f>
        <v/>
      </c>
      <c r="C10" s="154">
        <f>IF('G011A (Ocak-Temmuz)'!C10&lt;&gt;"",'G011A (Ocak-Temmuz)'!C10,0)</f>
        <v>0</v>
      </c>
      <c r="D10" s="155">
        <f>IF('G011A (Ocak-Temmuz)'!L10&lt;&gt;"",'G011A (Ocak-Temmuz)'!L10,0)</f>
        <v>0</v>
      </c>
      <c r="E10" s="147">
        <f>IF('G011A (Şubat-Ağustos)'!C10&lt;&gt;"",'G011A (Şubat-Ağustos)'!C10,0)</f>
        <v>0</v>
      </c>
      <c r="F10" s="146">
        <f>IF('G011A (Şubat-Ağustos)'!L10&lt;&gt;"",'G011A (Şubat-Ağustos)'!L10,0)</f>
        <v>0</v>
      </c>
      <c r="G10" s="147">
        <f>IF('G011A (Mart-Eylül)'!C10&lt;&gt;"",'G011A (Mart-Eylül)'!C10,0)</f>
        <v>0</v>
      </c>
      <c r="H10" s="146">
        <f>IF('G011A (Mart-Eylül)'!L10&lt;&gt;"",'G011A (Mart-Eylül)'!L10,0)</f>
        <v>0</v>
      </c>
      <c r="I10" s="147">
        <f>IF('G011A (Nisan-Ekim)'!C10&lt;&gt;"",'G011A (Nisan-Ekim)'!C10,0)</f>
        <v>0</v>
      </c>
      <c r="J10" s="146">
        <f>IF('G011A (Nisan-Ekim)'!L10&lt;&gt;"",'G011A (Nisan-Ekim)'!L10,0)</f>
        <v>0</v>
      </c>
      <c r="K10" s="147">
        <f>IF('G011A (Mayıs-Kasım)'!C10&lt;&gt;"",'G011A (Mayıs-Kasım)'!C10,0)</f>
        <v>0</v>
      </c>
      <c r="L10" s="146">
        <f>IF('G011A (Mayıs-Kasım)'!L10&lt;&gt;"",'G011A (Mayıs-Kasım)'!L10,0)</f>
        <v>0</v>
      </c>
      <c r="M10" s="147">
        <f>IF('G011A (Haziran-Aralık)'!C10&lt;&gt;"",'G011A (Haziran-Aralık)'!C10,0)</f>
        <v>0</v>
      </c>
      <c r="N10" s="146">
        <f>IF('G011A (Haziran-Aralık)'!L10&lt;&gt;"",'G011A (Haziran-Aralık)'!L10,0)</f>
        <v>0</v>
      </c>
      <c r="O10" s="154">
        <f t="shared" si="0"/>
        <v>0</v>
      </c>
      <c r="P10" s="155">
        <f t="shared" si="1"/>
        <v>0</v>
      </c>
      <c r="Q10" s="155">
        <f t="shared" si="2"/>
        <v>0</v>
      </c>
      <c r="R10" s="156">
        <f t="shared" si="3"/>
        <v>0</v>
      </c>
      <c r="S10" s="59"/>
      <c r="T10" s="135">
        <f t="shared" si="4"/>
        <v>0</v>
      </c>
      <c r="U10" s="135">
        <f t="shared" si="5"/>
        <v>0</v>
      </c>
      <c r="V10" s="135">
        <f t="shared" si="6"/>
        <v>0</v>
      </c>
      <c r="W10" s="135">
        <f t="shared" si="7"/>
        <v>0</v>
      </c>
      <c r="X10" s="135">
        <f t="shared" si="8"/>
        <v>0</v>
      </c>
      <c r="Y10" s="135">
        <f t="shared" si="9"/>
        <v>0</v>
      </c>
      <c r="Z10" s="135">
        <f t="shared" si="10"/>
        <v>0</v>
      </c>
      <c r="AA10" s="59"/>
      <c r="AB10" s="59"/>
      <c r="AC10" s="59"/>
    </row>
    <row r="11" spans="1:29" ht="23.1" customHeight="1" x14ac:dyDescent="0.25">
      <c r="A11" s="357">
        <v>4</v>
      </c>
      <c r="B11" s="138" t="str">
        <f>IF('Proje ve Personel Bilgileri'!C20&gt;0,'Proje ve Personel Bilgileri'!C20,"")</f>
        <v/>
      </c>
      <c r="C11" s="154">
        <f>IF('G011A (Ocak-Temmuz)'!C11&lt;&gt;"",'G011A (Ocak-Temmuz)'!C11,0)</f>
        <v>0</v>
      </c>
      <c r="D11" s="155">
        <f>IF('G011A (Ocak-Temmuz)'!L11&lt;&gt;"",'G011A (Ocak-Temmuz)'!L11,0)</f>
        <v>0</v>
      </c>
      <c r="E11" s="147">
        <f>IF('G011A (Şubat-Ağustos)'!C11&lt;&gt;"",'G011A (Şubat-Ağustos)'!C11,0)</f>
        <v>0</v>
      </c>
      <c r="F11" s="146">
        <f>IF('G011A (Şubat-Ağustos)'!L11&lt;&gt;"",'G011A (Şubat-Ağustos)'!L11,0)</f>
        <v>0</v>
      </c>
      <c r="G11" s="147">
        <f>IF('G011A (Mart-Eylül)'!C11&lt;&gt;"",'G011A (Mart-Eylül)'!C11,0)</f>
        <v>0</v>
      </c>
      <c r="H11" s="146">
        <f>IF('G011A (Mart-Eylül)'!L11&lt;&gt;"",'G011A (Mart-Eylül)'!L11,0)</f>
        <v>0</v>
      </c>
      <c r="I11" s="147">
        <f>IF('G011A (Nisan-Ekim)'!C11&lt;&gt;"",'G011A (Nisan-Ekim)'!C11,0)</f>
        <v>0</v>
      </c>
      <c r="J11" s="146">
        <f>IF('G011A (Nisan-Ekim)'!L11&lt;&gt;"",'G011A (Nisan-Ekim)'!L11,0)</f>
        <v>0</v>
      </c>
      <c r="K11" s="147">
        <f>IF('G011A (Mayıs-Kasım)'!C11&lt;&gt;"",'G011A (Mayıs-Kasım)'!C11,0)</f>
        <v>0</v>
      </c>
      <c r="L11" s="146">
        <f>IF('G011A (Mayıs-Kasım)'!L11&lt;&gt;"",'G011A (Mayıs-Kasım)'!L11,0)</f>
        <v>0</v>
      </c>
      <c r="M11" s="147">
        <f>IF('G011A (Haziran-Aralık)'!C11&lt;&gt;"",'G011A (Haziran-Aralık)'!C11,0)</f>
        <v>0</v>
      </c>
      <c r="N11" s="146">
        <f>IF('G011A (Haziran-Aralık)'!L11&lt;&gt;"",'G011A (Haziran-Aralık)'!L11,0)</f>
        <v>0</v>
      </c>
      <c r="O11" s="154">
        <f t="shared" si="0"/>
        <v>0</v>
      </c>
      <c r="P11" s="155">
        <f t="shared" si="1"/>
        <v>0</v>
      </c>
      <c r="Q11" s="155">
        <f t="shared" si="2"/>
        <v>0</v>
      </c>
      <c r="R11" s="156">
        <f t="shared" si="3"/>
        <v>0</v>
      </c>
      <c r="S11" s="59"/>
      <c r="T11" s="135">
        <f t="shared" si="4"/>
        <v>0</v>
      </c>
      <c r="U11" s="135">
        <f t="shared" si="5"/>
        <v>0</v>
      </c>
      <c r="V11" s="135">
        <f t="shared" si="6"/>
        <v>0</v>
      </c>
      <c r="W11" s="135">
        <f t="shared" si="7"/>
        <v>0</v>
      </c>
      <c r="X11" s="135">
        <f t="shared" si="8"/>
        <v>0</v>
      </c>
      <c r="Y11" s="135">
        <f t="shared" si="9"/>
        <v>0</v>
      </c>
      <c r="Z11" s="135">
        <f t="shared" si="10"/>
        <v>0</v>
      </c>
      <c r="AA11" s="59"/>
      <c r="AB11" s="59"/>
      <c r="AC11" s="59"/>
    </row>
    <row r="12" spans="1:29" ht="23.1" customHeight="1" x14ac:dyDescent="0.25">
      <c r="A12" s="357">
        <v>5</v>
      </c>
      <c r="B12" s="138" t="str">
        <f>IF('Proje ve Personel Bilgileri'!C21&gt;0,'Proje ve Personel Bilgileri'!C21,"")</f>
        <v/>
      </c>
      <c r="C12" s="154">
        <f>IF('G011A (Ocak-Temmuz)'!C12&lt;&gt;"",'G011A (Ocak-Temmuz)'!C12,0)</f>
        <v>0</v>
      </c>
      <c r="D12" s="155">
        <f>IF('G011A (Ocak-Temmuz)'!L12&lt;&gt;"",'G011A (Ocak-Temmuz)'!L12,0)</f>
        <v>0</v>
      </c>
      <c r="E12" s="147">
        <f>IF('G011A (Şubat-Ağustos)'!C12&lt;&gt;"",'G011A (Şubat-Ağustos)'!C12,0)</f>
        <v>0</v>
      </c>
      <c r="F12" s="146">
        <f>IF('G011A (Şubat-Ağustos)'!L12&lt;&gt;"",'G011A (Şubat-Ağustos)'!L12,0)</f>
        <v>0</v>
      </c>
      <c r="G12" s="147">
        <f>IF('G011A (Mart-Eylül)'!C12&lt;&gt;"",'G011A (Mart-Eylül)'!C12,0)</f>
        <v>0</v>
      </c>
      <c r="H12" s="146">
        <f>IF('G011A (Mart-Eylül)'!L12&lt;&gt;"",'G011A (Mart-Eylül)'!L12,0)</f>
        <v>0</v>
      </c>
      <c r="I12" s="147">
        <f>IF('G011A (Nisan-Ekim)'!C12&lt;&gt;"",'G011A (Nisan-Ekim)'!C12,0)</f>
        <v>0</v>
      </c>
      <c r="J12" s="146">
        <f>IF('G011A (Nisan-Ekim)'!L12&lt;&gt;"",'G011A (Nisan-Ekim)'!L12,0)</f>
        <v>0</v>
      </c>
      <c r="K12" s="147">
        <f>IF('G011A (Mayıs-Kasım)'!C12&lt;&gt;"",'G011A (Mayıs-Kasım)'!C12,0)</f>
        <v>0</v>
      </c>
      <c r="L12" s="146">
        <f>IF('G011A (Mayıs-Kasım)'!L12&lt;&gt;"",'G011A (Mayıs-Kasım)'!L12,0)</f>
        <v>0</v>
      </c>
      <c r="M12" s="147">
        <f>IF('G011A (Haziran-Aralık)'!C12&lt;&gt;"",'G011A (Haziran-Aralık)'!C12,0)</f>
        <v>0</v>
      </c>
      <c r="N12" s="146">
        <f>IF('G011A (Haziran-Aralık)'!L12&lt;&gt;"",'G011A (Haziran-Aralık)'!L12,0)</f>
        <v>0</v>
      </c>
      <c r="O12" s="154">
        <f t="shared" si="0"/>
        <v>0</v>
      </c>
      <c r="P12" s="155">
        <f t="shared" si="1"/>
        <v>0</v>
      </c>
      <c r="Q12" s="155">
        <f t="shared" si="2"/>
        <v>0</v>
      </c>
      <c r="R12" s="156">
        <f t="shared" si="3"/>
        <v>0</v>
      </c>
      <c r="S12" s="59"/>
      <c r="T12" s="135">
        <f t="shared" si="4"/>
        <v>0</v>
      </c>
      <c r="U12" s="135">
        <f t="shared" si="5"/>
        <v>0</v>
      </c>
      <c r="V12" s="135">
        <f t="shared" si="6"/>
        <v>0</v>
      </c>
      <c r="W12" s="135">
        <f t="shared" si="7"/>
        <v>0</v>
      </c>
      <c r="X12" s="135">
        <f t="shared" si="8"/>
        <v>0</v>
      </c>
      <c r="Y12" s="135">
        <f t="shared" si="9"/>
        <v>0</v>
      </c>
      <c r="Z12" s="135">
        <f t="shared" si="10"/>
        <v>0</v>
      </c>
      <c r="AA12" s="59"/>
      <c r="AB12" s="59"/>
      <c r="AC12" s="59"/>
    </row>
    <row r="13" spans="1:29" ht="23.1" customHeight="1" x14ac:dyDescent="0.25">
      <c r="A13" s="357">
        <v>6</v>
      </c>
      <c r="B13" s="138" t="str">
        <f>IF('Proje ve Personel Bilgileri'!C22&gt;0,'Proje ve Personel Bilgileri'!C22,"")</f>
        <v/>
      </c>
      <c r="C13" s="154">
        <f>IF('G011A (Ocak-Temmuz)'!C13&lt;&gt;"",'G011A (Ocak-Temmuz)'!C13,0)</f>
        <v>0</v>
      </c>
      <c r="D13" s="155">
        <f>IF('G011A (Ocak-Temmuz)'!L13&lt;&gt;"",'G011A (Ocak-Temmuz)'!L13,0)</f>
        <v>0</v>
      </c>
      <c r="E13" s="147">
        <f>IF('G011A (Şubat-Ağustos)'!C13&lt;&gt;"",'G011A (Şubat-Ağustos)'!C13,0)</f>
        <v>0</v>
      </c>
      <c r="F13" s="146">
        <f>IF('G011A (Şubat-Ağustos)'!L13&lt;&gt;"",'G011A (Şubat-Ağustos)'!L13,0)</f>
        <v>0</v>
      </c>
      <c r="G13" s="147">
        <f>IF('G011A (Mart-Eylül)'!C13&lt;&gt;"",'G011A (Mart-Eylül)'!C13,0)</f>
        <v>0</v>
      </c>
      <c r="H13" s="146">
        <f>IF('G011A (Mart-Eylül)'!L13&lt;&gt;"",'G011A (Mart-Eylül)'!L13,0)</f>
        <v>0</v>
      </c>
      <c r="I13" s="147">
        <f>IF('G011A (Nisan-Ekim)'!C13&lt;&gt;"",'G011A (Nisan-Ekim)'!C13,0)</f>
        <v>0</v>
      </c>
      <c r="J13" s="146">
        <f>IF('G011A (Nisan-Ekim)'!L13&lt;&gt;"",'G011A (Nisan-Ekim)'!L13,0)</f>
        <v>0</v>
      </c>
      <c r="K13" s="147">
        <f>IF('G011A (Mayıs-Kasım)'!C13&lt;&gt;"",'G011A (Mayıs-Kasım)'!C13,0)</f>
        <v>0</v>
      </c>
      <c r="L13" s="146">
        <f>IF('G011A (Mayıs-Kasım)'!L13&lt;&gt;"",'G011A (Mayıs-Kasım)'!L13,0)</f>
        <v>0</v>
      </c>
      <c r="M13" s="147">
        <f>IF('G011A (Haziran-Aralık)'!C13&lt;&gt;"",'G011A (Haziran-Aralık)'!C13,0)</f>
        <v>0</v>
      </c>
      <c r="N13" s="146">
        <f>IF('G011A (Haziran-Aralık)'!L13&lt;&gt;"",'G011A (Haziran-Aralık)'!L13,0)</f>
        <v>0</v>
      </c>
      <c r="O13" s="154">
        <f t="shared" si="0"/>
        <v>0</v>
      </c>
      <c r="P13" s="155">
        <f t="shared" si="1"/>
        <v>0</v>
      </c>
      <c r="Q13" s="155">
        <f t="shared" si="2"/>
        <v>0</v>
      </c>
      <c r="R13" s="156">
        <f t="shared" si="3"/>
        <v>0</v>
      </c>
      <c r="S13" s="59"/>
      <c r="T13" s="135">
        <f t="shared" si="4"/>
        <v>0</v>
      </c>
      <c r="U13" s="135">
        <f t="shared" si="5"/>
        <v>0</v>
      </c>
      <c r="V13" s="135">
        <f t="shared" si="6"/>
        <v>0</v>
      </c>
      <c r="W13" s="135">
        <f t="shared" si="7"/>
        <v>0</v>
      </c>
      <c r="X13" s="135">
        <f t="shared" si="8"/>
        <v>0</v>
      </c>
      <c r="Y13" s="135">
        <f t="shared" si="9"/>
        <v>0</v>
      </c>
      <c r="Z13" s="135">
        <f t="shared" si="10"/>
        <v>0</v>
      </c>
      <c r="AA13" s="59"/>
      <c r="AB13" s="59"/>
      <c r="AC13" s="59"/>
    </row>
    <row r="14" spans="1:29" ht="23.1" customHeight="1" x14ac:dyDescent="0.25">
      <c r="A14" s="357">
        <v>7</v>
      </c>
      <c r="B14" s="138" t="str">
        <f>IF('Proje ve Personel Bilgileri'!C23&gt;0,'Proje ve Personel Bilgileri'!C23,"")</f>
        <v/>
      </c>
      <c r="C14" s="154">
        <f>IF('G011A (Ocak-Temmuz)'!C14&lt;&gt;"",'G011A (Ocak-Temmuz)'!C14,0)</f>
        <v>0</v>
      </c>
      <c r="D14" s="155">
        <f>IF('G011A (Ocak-Temmuz)'!L14&lt;&gt;"",'G011A (Ocak-Temmuz)'!L14,0)</f>
        <v>0</v>
      </c>
      <c r="E14" s="147">
        <f>IF('G011A (Şubat-Ağustos)'!C14&lt;&gt;"",'G011A (Şubat-Ağustos)'!C14,0)</f>
        <v>0</v>
      </c>
      <c r="F14" s="146">
        <f>IF('G011A (Şubat-Ağustos)'!L14&lt;&gt;"",'G011A (Şubat-Ağustos)'!L14,0)</f>
        <v>0</v>
      </c>
      <c r="G14" s="147">
        <f>IF('G011A (Mart-Eylül)'!C14&lt;&gt;"",'G011A (Mart-Eylül)'!C14,0)</f>
        <v>0</v>
      </c>
      <c r="H14" s="146">
        <f>IF('G011A (Mart-Eylül)'!L14&lt;&gt;"",'G011A (Mart-Eylül)'!L14,0)</f>
        <v>0</v>
      </c>
      <c r="I14" s="147">
        <f>IF('G011A (Nisan-Ekim)'!C14&lt;&gt;"",'G011A (Nisan-Ekim)'!C14,0)</f>
        <v>0</v>
      </c>
      <c r="J14" s="146">
        <f>IF('G011A (Nisan-Ekim)'!L14&lt;&gt;"",'G011A (Nisan-Ekim)'!L14,0)</f>
        <v>0</v>
      </c>
      <c r="K14" s="147">
        <f>IF('G011A (Mayıs-Kasım)'!C14&lt;&gt;"",'G011A (Mayıs-Kasım)'!C14,0)</f>
        <v>0</v>
      </c>
      <c r="L14" s="146">
        <f>IF('G011A (Mayıs-Kasım)'!L14&lt;&gt;"",'G011A (Mayıs-Kasım)'!L14,0)</f>
        <v>0</v>
      </c>
      <c r="M14" s="147">
        <f>IF('G011A (Haziran-Aralık)'!C14&lt;&gt;"",'G011A (Haziran-Aralık)'!C14,0)</f>
        <v>0</v>
      </c>
      <c r="N14" s="146">
        <f>IF('G011A (Haziran-Aralık)'!L14&lt;&gt;"",'G011A (Haziran-Aralık)'!L14,0)</f>
        <v>0</v>
      </c>
      <c r="O14" s="154">
        <f t="shared" si="0"/>
        <v>0</v>
      </c>
      <c r="P14" s="155">
        <f t="shared" si="1"/>
        <v>0</v>
      </c>
      <c r="Q14" s="155">
        <f t="shared" si="2"/>
        <v>0</v>
      </c>
      <c r="R14" s="156">
        <f t="shared" si="3"/>
        <v>0</v>
      </c>
      <c r="S14" s="59"/>
      <c r="T14" s="135">
        <f t="shared" si="4"/>
        <v>0</v>
      </c>
      <c r="U14" s="135">
        <f t="shared" si="5"/>
        <v>0</v>
      </c>
      <c r="V14" s="135">
        <f t="shared" si="6"/>
        <v>0</v>
      </c>
      <c r="W14" s="135">
        <f t="shared" si="7"/>
        <v>0</v>
      </c>
      <c r="X14" s="135">
        <f t="shared" si="8"/>
        <v>0</v>
      </c>
      <c r="Y14" s="135">
        <f t="shared" si="9"/>
        <v>0</v>
      </c>
      <c r="Z14" s="135">
        <f t="shared" si="10"/>
        <v>0</v>
      </c>
      <c r="AA14" s="59"/>
      <c r="AB14" s="59"/>
      <c r="AC14" s="59"/>
    </row>
    <row r="15" spans="1:29" ht="23.1" customHeight="1" x14ac:dyDescent="0.25">
      <c r="A15" s="357">
        <v>8</v>
      </c>
      <c r="B15" s="138" t="str">
        <f>IF('Proje ve Personel Bilgileri'!C24&gt;0,'Proje ve Personel Bilgileri'!C24,"")</f>
        <v/>
      </c>
      <c r="C15" s="154">
        <f>IF('G011A (Ocak-Temmuz)'!C15&lt;&gt;"",'G011A (Ocak-Temmuz)'!C15,0)</f>
        <v>0</v>
      </c>
      <c r="D15" s="155">
        <f>IF('G011A (Ocak-Temmuz)'!L15&lt;&gt;"",'G011A (Ocak-Temmuz)'!L15,0)</f>
        <v>0</v>
      </c>
      <c r="E15" s="147">
        <f>IF('G011A (Şubat-Ağustos)'!C15&lt;&gt;"",'G011A (Şubat-Ağustos)'!C15,0)</f>
        <v>0</v>
      </c>
      <c r="F15" s="146">
        <f>IF('G011A (Şubat-Ağustos)'!L15&lt;&gt;"",'G011A (Şubat-Ağustos)'!L15,0)</f>
        <v>0</v>
      </c>
      <c r="G15" s="147">
        <f>IF('G011A (Mart-Eylül)'!C15&lt;&gt;"",'G011A (Mart-Eylül)'!C15,0)</f>
        <v>0</v>
      </c>
      <c r="H15" s="146">
        <f>IF('G011A (Mart-Eylül)'!L15&lt;&gt;"",'G011A (Mart-Eylül)'!L15,0)</f>
        <v>0</v>
      </c>
      <c r="I15" s="147">
        <f>IF('G011A (Nisan-Ekim)'!C15&lt;&gt;"",'G011A (Nisan-Ekim)'!C15,0)</f>
        <v>0</v>
      </c>
      <c r="J15" s="146">
        <f>IF('G011A (Nisan-Ekim)'!L15&lt;&gt;"",'G011A (Nisan-Ekim)'!L15,0)</f>
        <v>0</v>
      </c>
      <c r="K15" s="147">
        <f>IF('G011A (Mayıs-Kasım)'!C15&lt;&gt;"",'G011A (Mayıs-Kasım)'!C15,0)</f>
        <v>0</v>
      </c>
      <c r="L15" s="146">
        <f>IF('G011A (Mayıs-Kasım)'!L15&lt;&gt;"",'G011A (Mayıs-Kasım)'!L15,0)</f>
        <v>0</v>
      </c>
      <c r="M15" s="147">
        <f>IF('G011A (Haziran-Aralık)'!C15&lt;&gt;"",'G011A (Haziran-Aralık)'!C15,0)</f>
        <v>0</v>
      </c>
      <c r="N15" s="146">
        <f>IF('G011A (Haziran-Aralık)'!L15&lt;&gt;"",'G011A (Haziran-Aralık)'!L15,0)</f>
        <v>0</v>
      </c>
      <c r="O15" s="154">
        <f t="shared" si="0"/>
        <v>0</v>
      </c>
      <c r="P15" s="155">
        <f t="shared" si="1"/>
        <v>0</v>
      </c>
      <c r="Q15" s="155">
        <f t="shared" si="2"/>
        <v>0</v>
      </c>
      <c r="R15" s="156">
        <f t="shared" si="3"/>
        <v>0</v>
      </c>
      <c r="S15" s="59"/>
      <c r="T15" s="135">
        <f t="shared" si="4"/>
        <v>0</v>
      </c>
      <c r="U15" s="135">
        <f t="shared" si="5"/>
        <v>0</v>
      </c>
      <c r="V15" s="135">
        <f t="shared" si="6"/>
        <v>0</v>
      </c>
      <c r="W15" s="135">
        <f t="shared" si="7"/>
        <v>0</v>
      </c>
      <c r="X15" s="135">
        <f t="shared" si="8"/>
        <v>0</v>
      </c>
      <c r="Y15" s="135">
        <f t="shared" si="9"/>
        <v>0</v>
      </c>
      <c r="Z15" s="135">
        <f t="shared" si="10"/>
        <v>0</v>
      </c>
      <c r="AA15" s="59"/>
      <c r="AB15" s="59"/>
      <c r="AC15" s="59"/>
    </row>
    <row r="16" spans="1:29" ht="23.1" customHeight="1" x14ac:dyDescent="0.25">
      <c r="A16" s="357">
        <v>9</v>
      </c>
      <c r="B16" s="138" t="str">
        <f>IF('Proje ve Personel Bilgileri'!C25&gt;0,'Proje ve Personel Bilgileri'!C25,"")</f>
        <v/>
      </c>
      <c r="C16" s="154">
        <f>IF('G011A (Ocak-Temmuz)'!C16&lt;&gt;"",'G011A (Ocak-Temmuz)'!C16,0)</f>
        <v>0</v>
      </c>
      <c r="D16" s="155">
        <f>IF('G011A (Ocak-Temmuz)'!L16&lt;&gt;"",'G011A (Ocak-Temmuz)'!L16,0)</f>
        <v>0</v>
      </c>
      <c r="E16" s="147">
        <f>IF('G011A (Şubat-Ağustos)'!C16&lt;&gt;"",'G011A (Şubat-Ağustos)'!C16,0)</f>
        <v>0</v>
      </c>
      <c r="F16" s="146">
        <f>IF('G011A (Şubat-Ağustos)'!L16&lt;&gt;"",'G011A (Şubat-Ağustos)'!L16,0)</f>
        <v>0</v>
      </c>
      <c r="G16" s="147">
        <f>IF('G011A (Mart-Eylül)'!C16&lt;&gt;"",'G011A (Mart-Eylül)'!C16,0)</f>
        <v>0</v>
      </c>
      <c r="H16" s="146">
        <f>IF('G011A (Mart-Eylül)'!L16&lt;&gt;"",'G011A (Mart-Eylül)'!L16,0)</f>
        <v>0</v>
      </c>
      <c r="I16" s="147">
        <f>IF('G011A (Nisan-Ekim)'!C16&lt;&gt;"",'G011A (Nisan-Ekim)'!C16,0)</f>
        <v>0</v>
      </c>
      <c r="J16" s="146">
        <f>IF('G011A (Nisan-Ekim)'!L16&lt;&gt;"",'G011A (Nisan-Ekim)'!L16,0)</f>
        <v>0</v>
      </c>
      <c r="K16" s="147">
        <f>IF('G011A (Mayıs-Kasım)'!C16&lt;&gt;"",'G011A (Mayıs-Kasım)'!C16,0)</f>
        <v>0</v>
      </c>
      <c r="L16" s="146">
        <f>IF('G011A (Mayıs-Kasım)'!L16&lt;&gt;"",'G011A (Mayıs-Kasım)'!L16,0)</f>
        <v>0</v>
      </c>
      <c r="M16" s="147">
        <f>IF('G011A (Haziran-Aralık)'!C16&lt;&gt;"",'G011A (Haziran-Aralık)'!C16,0)</f>
        <v>0</v>
      </c>
      <c r="N16" s="146">
        <f>IF('G011A (Haziran-Aralık)'!L16&lt;&gt;"",'G011A (Haziran-Aralık)'!L16,0)</f>
        <v>0</v>
      </c>
      <c r="O16" s="154">
        <f t="shared" si="0"/>
        <v>0</v>
      </c>
      <c r="P16" s="155">
        <f t="shared" si="1"/>
        <v>0</v>
      </c>
      <c r="Q16" s="155">
        <f t="shared" si="2"/>
        <v>0</v>
      </c>
      <c r="R16" s="156">
        <f t="shared" si="3"/>
        <v>0</v>
      </c>
      <c r="S16" s="59"/>
      <c r="T16" s="135">
        <f t="shared" si="4"/>
        <v>0</v>
      </c>
      <c r="U16" s="135">
        <f t="shared" si="5"/>
        <v>0</v>
      </c>
      <c r="V16" s="135">
        <f t="shared" si="6"/>
        <v>0</v>
      </c>
      <c r="W16" s="135">
        <f t="shared" si="7"/>
        <v>0</v>
      </c>
      <c r="X16" s="135">
        <f t="shared" si="8"/>
        <v>0</v>
      </c>
      <c r="Y16" s="135">
        <f t="shared" si="9"/>
        <v>0</v>
      </c>
      <c r="Z16" s="135">
        <f t="shared" si="10"/>
        <v>0</v>
      </c>
      <c r="AA16" s="59"/>
      <c r="AB16" s="59"/>
      <c r="AC16" s="59"/>
    </row>
    <row r="17" spans="1:29" ht="23.1" customHeight="1" x14ac:dyDescent="0.25">
      <c r="A17" s="357">
        <v>10</v>
      </c>
      <c r="B17" s="138" t="str">
        <f>IF('Proje ve Personel Bilgileri'!C26&gt;0,'Proje ve Personel Bilgileri'!C26,"")</f>
        <v/>
      </c>
      <c r="C17" s="154">
        <f>IF('G011A (Ocak-Temmuz)'!C17&lt;&gt;"",'G011A (Ocak-Temmuz)'!C17,0)</f>
        <v>0</v>
      </c>
      <c r="D17" s="155">
        <f>IF('G011A (Ocak-Temmuz)'!L17&lt;&gt;"",'G011A (Ocak-Temmuz)'!L17,0)</f>
        <v>0</v>
      </c>
      <c r="E17" s="147">
        <f>IF('G011A (Şubat-Ağustos)'!C17&lt;&gt;"",'G011A (Şubat-Ağustos)'!C17,0)</f>
        <v>0</v>
      </c>
      <c r="F17" s="146">
        <f>IF('G011A (Şubat-Ağustos)'!L17&lt;&gt;"",'G011A (Şubat-Ağustos)'!L17,0)</f>
        <v>0</v>
      </c>
      <c r="G17" s="147">
        <f>IF('G011A (Mart-Eylül)'!C17&lt;&gt;"",'G011A (Mart-Eylül)'!C17,0)</f>
        <v>0</v>
      </c>
      <c r="H17" s="146">
        <f>IF('G011A (Mart-Eylül)'!L17&lt;&gt;"",'G011A (Mart-Eylül)'!L17,0)</f>
        <v>0</v>
      </c>
      <c r="I17" s="147">
        <f>IF('G011A (Nisan-Ekim)'!C17&lt;&gt;"",'G011A (Nisan-Ekim)'!C17,0)</f>
        <v>0</v>
      </c>
      <c r="J17" s="146">
        <f>IF('G011A (Nisan-Ekim)'!L17&lt;&gt;"",'G011A (Nisan-Ekim)'!L17,0)</f>
        <v>0</v>
      </c>
      <c r="K17" s="147">
        <f>IF('G011A (Mayıs-Kasım)'!C17&lt;&gt;"",'G011A (Mayıs-Kasım)'!C17,0)</f>
        <v>0</v>
      </c>
      <c r="L17" s="146">
        <f>IF('G011A (Mayıs-Kasım)'!L17&lt;&gt;"",'G011A (Mayıs-Kasım)'!L17,0)</f>
        <v>0</v>
      </c>
      <c r="M17" s="147">
        <f>IF('G011A (Haziran-Aralık)'!C17&lt;&gt;"",'G011A (Haziran-Aralık)'!C17,0)</f>
        <v>0</v>
      </c>
      <c r="N17" s="146">
        <f>IF('G011A (Haziran-Aralık)'!L17&lt;&gt;"",'G011A (Haziran-Aralık)'!L17,0)</f>
        <v>0</v>
      </c>
      <c r="O17" s="154">
        <f t="shared" si="0"/>
        <v>0</v>
      </c>
      <c r="P17" s="155">
        <f t="shared" si="1"/>
        <v>0</v>
      </c>
      <c r="Q17" s="155">
        <f t="shared" si="2"/>
        <v>0</v>
      </c>
      <c r="R17" s="156">
        <f t="shared" si="3"/>
        <v>0</v>
      </c>
      <c r="S17" s="59"/>
      <c r="T17" s="135">
        <f t="shared" si="4"/>
        <v>0</v>
      </c>
      <c r="U17" s="135">
        <f t="shared" si="5"/>
        <v>0</v>
      </c>
      <c r="V17" s="135">
        <f t="shared" si="6"/>
        <v>0</v>
      </c>
      <c r="W17" s="135">
        <f t="shared" si="7"/>
        <v>0</v>
      </c>
      <c r="X17" s="135">
        <f t="shared" si="8"/>
        <v>0</v>
      </c>
      <c r="Y17" s="135">
        <f t="shared" si="9"/>
        <v>0</v>
      </c>
      <c r="Z17" s="135">
        <f t="shared" si="10"/>
        <v>0</v>
      </c>
      <c r="AA17" s="59"/>
      <c r="AB17" s="59"/>
      <c r="AC17" s="59"/>
    </row>
    <row r="18" spans="1:29" ht="23.1" customHeight="1" x14ac:dyDescent="0.25">
      <c r="A18" s="357">
        <v>11</v>
      </c>
      <c r="B18" s="138" t="str">
        <f>IF('Proje ve Personel Bilgileri'!C27&gt;0,'Proje ve Personel Bilgileri'!C27,"")</f>
        <v/>
      </c>
      <c r="C18" s="154">
        <f>IF('G011A (Ocak-Temmuz)'!C18&lt;&gt;"",'G011A (Ocak-Temmuz)'!C18,0)</f>
        <v>0</v>
      </c>
      <c r="D18" s="155">
        <f>IF('G011A (Ocak-Temmuz)'!L18&lt;&gt;"",'G011A (Ocak-Temmuz)'!L18,0)</f>
        <v>0</v>
      </c>
      <c r="E18" s="147">
        <f>IF('G011A (Şubat-Ağustos)'!C18&lt;&gt;"",'G011A (Şubat-Ağustos)'!C18,0)</f>
        <v>0</v>
      </c>
      <c r="F18" s="146">
        <f>IF('G011A (Şubat-Ağustos)'!L18&lt;&gt;"",'G011A (Şubat-Ağustos)'!L18,0)</f>
        <v>0</v>
      </c>
      <c r="G18" s="147">
        <f>IF('G011A (Mart-Eylül)'!C18&lt;&gt;"",'G011A (Mart-Eylül)'!C18,0)</f>
        <v>0</v>
      </c>
      <c r="H18" s="146">
        <f>IF('G011A (Mart-Eylül)'!L18&lt;&gt;"",'G011A (Mart-Eylül)'!L18,0)</f>
        <v>0</v>
      </c>
      <c r="I18" s="147">
        <f>IF('G011A (Nisan-Ekim)'!C18&lt;&gt;"",'G011A (Nisan-Ekim)'!C18,0)</f>
        <v>0</v>
      </c>
      <c r="J18" s="146">
        <f>IF('G011A (Nisan-Ekim)'!L18&lt;&gt;"",'G011A (Nisan-Ekim)'!L18,0)</f>
        <v>0</v>
      </c>
      <c r="K18" s="147">
        <f>IF('G011A (Mayıs-Kasım)'!C18&lt;&gt;"",'G011A (Mayıs-Kasım)'!C18,0)</f>
        <v>0</v>
      </c>
      <c r="L18" s="146">
        <f>IF('G011A (Mayıs-Kasım)'!L18&lt;&gt;"",'G011A (Mayıs-Kasım)'!L18,0)</f>
        <v>0</v>
      </c>
      <c r="M18" s="147">
        <f>IF('G011A (Haziran-Aralık)'!C18&lt;&gt;"",'G011A (Haziran-Aralık)'!C18,0)</f>
        <v>0</v>
      </c>
      <c r="N18" s="146">
        <f>IF('G011A (Haziran-Aralık)'!L18&lt;&gt;"",'G011A (Haziran-Aralık)'!L18,0)</f>
        <v>0</v>
      </c>
      <c r="O18" s="154">
        <f t="shared" si="0"/>
        <v>0</v>
      </c>
      <c r="P18" s="155">
        <f t="shared" si="1"/>
        <v>0</v>
      </c>
      <c r="Q18" s="155">
        <f t="shared" si="2"/>
        <v>0</v>
      </c>
      <c r="R18" s="156">
        <f t="shared" si="3"/>
        <v>0</v>
      </c>
      <c r="S18" s="59"/>
      <c r="T18" s="135">
        <f t="shared" si="4"/>
        <v>0</v>
      </c>
      <c r="U18" s="135">
        <f t="shared" si="5"/>
        <v>0</v>
      </c>
      <c r="V18" s="135">
        <f t="shared" si="6"/>
        <v>0</v>
      </c>
      <c r="W18" s="135">
        <f t="shared" si="7"/>
        <v>0</v>
      </c>
      <c r="X18" s="135">
        <f t="shared" si="8"/>
        <v>0</v>
      </c>
      <c r="Y18" s="135">
        <f t="shared" si="9"/>
        <v>0</v>
      </c>
      <c r="Z18" s="135">
        <f t="shared" si="10"/>
        <v>0</v>
      </c>
      <c r="AA18" s="59"/>
      <c r="AB18" s="59"/>
      <c r="AC18" s="59"/>
    </row>
    <row r="19" spans="1:29" ht="23.1" customHeight="1" x14ac:dyDescent="0.25">
      <c r="A19" s="357">
        <v>12</v>
      </c>
      <c r="B19" s="138" t="str">
        <f>IF('Proje ve Personel Bilgileri'!C28&gt;0,'Proje ve Personel Bilgileri'!C28,"")</f>
        <v/>
      </c>
      <c r="C19" s="154">
        <f>IF('G011A (Ocak-Temmuz)'!C19&lt;&gt;"",'G011A (Ocak-Temmuz)'!C19,0)</f>
        <v>0</v>
      </c>
      <c r="D19" s="155">
        <f>IF('G011A (Ocak-Temmuz)'!L19&lt;&gt;"",'G011A (Ocak-Temmuz)'!L19,0)</f>
        <v>0</v>
      </c>
      <c r="E19" s="147">
        <f>IF('G011A (Şubat-Ağustos)'!C19&lt;&gt;"",'G011A (Şubat-Ağustos)'!C19,0)</f>
        <v>0</v>
      </c>
      <c r="F19" s="146">
        <f>IF('G011A (Şubat-Ağustos)'!L19&lt;&gt;"",'G011A (Şubat-Ağustos)'!L19,0)</f>
        <v>0</v>
      </c>
      <c r="G19" s="147">
        <f>IF('G011A (Mart-Eylül)'!C19&lt;&gt;"",'G011A (Mart-Eylül)'!C19,0)</f>
        <v>0</v>
      </c>
      <c r="H19" s="146">
        <f>IF('G011A (Mart-Eylül)'!L19&lt;&gt;"",'G011A (Mart-Eylül)'!L19,0)</f>
        <v>0</v>
      </c>
      <c r="I19" s="147">
        <f>IF('G011A (Nisan-Ekim)'!C19&lt;&gt;"",'G011A (Nisan-Ekim)'!C19,0)</f>
        <v>0</v>
      </c>
      <c r="J19" s="146">
        <f>IF('G011A (Nisan-Ekim)'!L19&lt;&gt;"",'G011A (Nisan-Ekim)'!L19,0)</f>
        <v>0</v>
      </c>
      <c r="K19" s="147">
        <f>IF('G011A (Mayıs-Kasım)'!C19&lt;&gt;"",'G011A (Mayıs-Kasım)'!C19,0)</f>
        <v>0</v>
      </c>
      <c r="L19" s="146">
        <f>IF('G011A (Mayıs-Kasım)'!L19&lt;&gt;"",'G011A (Mayıs-Kasım)'!L19,0)</f>
        <v>0</v>
      </c>
      <c r="M19" s="147">
        <f>IF('G011A (Haziran-Aralık)'!C19&lt;&gt;"",'G011A (Haziran-Aralık)'!C19,0)</f>
        <v>0</v>
      </c>
      <c r="N19" s="146">
        <f>IF('G011A (Haziran-Aralık)'!L19&lt;&gt;"",'G011A (Haziran-Aralık)'!L19,0)</f>
        <v>0</v>
      </c>
      <c r="O19" s="154">
        <f t="shared" si="0"/>
        <v>0</v>
      </c>
      <c r="P19" s="155">
        <f t="shared" si="1"/>
        <v>0</v>
      </c>
      <c r="Q19" s="155">
        <f t="shared" si="2"/>
        <v>0</v>
      </c>
      <c r="R19" s="156">
        <f t="shared" si="3"/>
        <v>0</v>
      </c>
      <c r="S19" s="59"/>
      <c r="T19" s="135">
        <f t="shared" si="4"/>
        <v>0</v>
      </c>
      <c r="U19" s="135">
        <f t="shared" si="5"/>
        <v>0</v>
      </c>
      <c r="V19" s="135">
        <f t="shared" si="6"/>
        <v>0</v>
      </c>
      <c r="W19" s="135">
        <f t="shared" si="7"/>
        <v>0</v>
      </c>
      <c r="X19" s="135">
        <f t="shared" si="8"/>
        <v>0</v>
      </c>
      <c r="Y19" s="135">
        <f t="shared" si="9"/>
        <v>0</v>
      </c>
      <c r="Z19" s="135">
        <f t="shared" si="10"/>
        <v>0</v>
      </c>
      <c r="AA19" s="59"/>
      <c r="AB19" s="59"/>
      <c r="AC19" s="59"/>
    </row>
    <row r="20" spans="1:29" ht="23.1" customHeight="1" x14ac:dyDescent="0.25">
      <c r="A20" s="357">
        <v>13</v>
      </c>
      <c r="B20" s="138" t="str">
        <f>IF('Proje ve Personel Bilgileri'!C29&gt;0,'Proje ve Personel Bilgileri'!C29,"")</f>
        <v/>
      </c>
      <c r="C20" s="154">
        <f>IF('G011A (Ocak-Temmuz)'!C20&lt;&gt;"",'G011A (Ocak-Temmuz)'!C20,0)</f>
        <v>0</v>
      </c>
      <c r="D20" s="155">
        <f>IF('G011A (Ocak-Temmuz)'!L20&lt;&gt;"",'G011A (Ocak-Temmuz)'!L20,0)</f>
        <v>0</v>
      </c>
      <c r="E20" s="147">
        <f>IF('G011A (Şubat-Ağustos)'!C20&lt;&gt;"",'G011A (Şubat-Ağustos)'!C20,0)</f>
        <v>0</v>
      </c>
      <c r="F20" s="146">
        <f>IF('G011A (Şubat-Ağustos)'!L20&lt;&gt;"",'G011A (Şubat-Ağustos)'!L20,0)</f>
        <v>0</v>
      </c>
      <c r="G20" s="147">
        <f>IF('G011A (Mart-Eylül)'!C20&lt;&gt;"",'G011A (Mart-Eylül)'!C20,0)</f>
        <v>0</v>
      </c>
      <c r="H20" s="146">
        <f>IF('G011A (Mart-Eylül)'!L20&lt;&gt;"",'G011A (Mart-Eylül)'!L20,0)</f>
        <v>0</v>
      </c>
      <c r="I20" s="147">
        <f>IF('G011A (Nisan-Ekim)'!C20&lt;&gt;"",'G011A (Nisan-Ekim)'!C20,0)</f>
        <v>0</v>
      </c>
      <c r="J20" s="146">
        <f>IF('G011A (Nisan-Ekim)'!L20&lt;&gt;"",'G011A (Nisan-Ekim)'!L20,0)</f>
        <v>0</v>
      </c>
      <c r="K20" s="147">
        <f>IF('G011A (Mayıs-Kasım)'!C20&lt;&gt;"",'G011A (Mayıs-Kasım)'!C20,0)</f>
        <v>0</v>
      </c>
      <c r="L20" s="146">
        <f>IF('G011A (Mayıs-Kasım)'!L20&lt;&gt;"",'G011A (Mayıs-Kasım)'!L20,0)</f>
        <v>0</v>
      </c>
      <c r="M20" s="147">
        <f>IF('G011A (Haziran-Aralık)'!C20&lt;&gt;"",'G011A (Haziran-Aralık)'!C20,0)</f>
        <v>0</v>
      </c>
      <c r="N20" s="146">
        <f>IF('G011A (Haziran-Aralık)'!L20&lt;&gt;"",'G011A (Haziran-Aralık)'!L20,0)</f>
        <v>0</v>
      </c>
      <c r="O20" s="154">
        <f t="shared" si="0"/>
        <v>0</v>
      </c>
      <c r="P20" s="155">
        <f t="shared" si="1"/>
        <v>0</v>
      </c>
      <c r="Q20" s="155">
        <f t="shared" si="2"/>
        <v>0</v>
      </c>
      <c r="R20" s="156">
        <f t="shared" si="3"/>
        <v>0</v>
      </c>
      <c r="S20" s="59"/>
      <c r="T20" s="135">
        <f t="shared" si="4"/>
        <v>0</v>
      </c>
      <c r="U20" s="135">
        <f t="shared" si="5"/>
        <v>0</v>
      </c>
      <c r="V20" s="135">
        <f t="shared" si="6"/>
        <v>0</v>
      </c>
      <c r="W20" s="135">
        <f t="shared" si="7"/>
        <v>0</v>
      </c>
      <c r="X20" s="135">
        <f t="shared" si="8"/>
        <v>0</v>
      </c>
      <c r="Y20" s="135">
        <f t="shared" si="9"/>
        <v>0</v>
      </c>
      <c r="Z20" s="135">
        <f t="shared" si="10"/>
        <v>0</v>
      </c>
      <c r="AA20" s="59"/>
      <c r="AB20" s="59"/>
      <c r="AC20" s="59"/>
    </row>
    <row r="21" spans="1:29" ht="23.1" customHeight="1" x14ac:dyDescent="0.25">
      <c r="A21" s="357">
        <v>14</v>
      </c>
      <c r="B21" s="138" t="str">
        <f>IF('Proje ve Personel Bilgileri'!C30&gt;0,'Proje ve Personel Bilgileri'!C30,"")</f>
        <v/>
      </c>
      <c r="C21" s="154">
        <f>IF('G011A (Ocak-Temmuz)'!C21&lt;&gt;"",'G011A (Ocak-Temmuz)'!C21,0)</f>
        <v>0</v>
      </c>
      <c r="D21" s="155">
        <f>IF('G011A (Ocak-Temmuz)'!L21&lt;&gt;"",'G011A (Ocak-Temmuz)'!L21,0)</f>
        <v>0</v>
      </c>
      <c r="E21" s="147">
        <f>IF('G011A (Şubat-Ağustos)'!C21&lt;&gt;"",'G011A (Şubat-Ağustos)'!C21,0)</f>
        <v>0</v>
      </c>
      <c r="F21" s="146">
        <f>IF('G011A (Şubat-Ağustos)'!L21&lt;&gt;"",'G011A (Şubat-Ağustos)'!L21,0)</f>
        <v>0</v>
      </c>
      <c r="G21" s="147">
        <f>IF('G011A (Mart-Eylül)'!C21&lt;&gt;"",'G011A (Mart-Eylül)'!C21,0)</f>
        <v>0</v>
      </c>
      <c r="H21" s="146">
        <f>IF('G011A (Mart-Eylül)'!L21&lt;&gt;"",'G011A (Mart-Eylül)'!L21,0)</f>
        <v>0</v>
      </c>
      <c r="I21" s="147">
        <f>IF('G011A (Nisan-Ekim)'!C21&lt;&gt;"",'G011A (Nisan-Ekim)'!C21,0)</f>
        <v>0</v>
      </c>
      <c r="J21" s="146">
        <f>IF('G011A (Nisan-Ekim)'!L21&lt;&gt;"",'G011A (Nisan-Ekim)'!L21,0)</f>
        <v>0</v>
      </c>
      <c r="K21" s="147">
        <f>IF('G011A (Mayıs-Kasım)'!C21&lt;&gt;"",'G011A (Mayıs-Kasım)'!C21,0)</f>
        <v>0</v>
      </c>
      <c r="L21" s="146">
        <f>IF('G011A (Mayıs-Kasım)'!L21&lt;&gt;"",'G011A (Mayıs-Kasım)'!L21,0)</f>
        <v>0</v>
      </c>
      <c r="M21" s="147">
        <f>IF('G011A (Haziran-Aralık)'!C21&lt;&gt;"",'G011A (Haziran-Aralık)'!C21,0)</f>
        <v>0</v>
      </c>
      <c r="N21" s="146">
        <f>IF('G011A (Haziran-Aralık)'!L21&lt;&gt;"",'G011A (Haziran-Aralık)'!L21,0)</f>
        <v>0</v>
      </c>
      <c r="O21" s="154">
        <f t="shared" si="0"/>
        <v>0</v>
      </c>
      <c r="P21" s="155">
        <f t="shared" si="1"/>
        <v>0</v>
      </c>
      <c r="Q21" s="155">
        <f t="shared" si="2"/>
        <v>0</v>
      </c>
      <c r="R21" s="156">
        <f t="shared" si="3"/>
        <v>0</v>
      </c>
      <c r="S21" s="59"/>
      <c r="T21" s="135">
        <f t="shared" si="4"/>
        <v>0</v>
      </c>
      <c r="U21" s="135">
        <f t="shared" si="5"/>
        <v>0</v>
      </c>
      <c r="V21" s="135">
        <f t="shared" si="6"/>
        <v>0</v>
      </c>
      <c r="W21" s="135">
        <f t="shared" si="7"/>
        <v>0</v>
      </c>
      <c r="X21" s="135">
        <f t="shared" si="8"/>
        <v>0</v>
      </c>
      <c r="Y21" s="135">
        <f t="shared" si="9"/>
        <v>0</v>
      </c>
      <c r="Z21" s="135">
        <f t="shared" si="10"/>
        <v>0</v>
      </c>
      <c r="AA21" s="59"/>
      <c r="AB21" s="59"/>
      <c r="AC21" s="59"/>
    </row>
    <row r="22" spans="1:29" ht="23.1" customHeight="1" x14ac:dyDescent="0.25">
      <c r="A22" s="357">
        <v>15</v>
      </c>
      <c r="B22" s="138" t="str">
        <f>IF('Proje ve Personel Bilgileri'!C31&gt;0,'Proje ve Personel Bilgileri'!C31,"")</f>
        <v/>
      </c>
      <c r="C22" s="154">
        <f>IF('G011A (Ocak-Temmuz)'!C22&lt;&gt;"",'G011A (Ocak-Temmuz)'!C22,0)</f>
        <v>0</v>
      </c>
      <c r="D22" s="155">
        <f>IF('G011A (Ocak-Temmuz)'!L22&lt;&gt;"",'G011A (Ocak-Temmuz)'!L22,0)</f>
        <v>0</v>
      </c>
      <c r="E22" s="147">
        <f>IF('G011A (Şubat-Ağustos)'!C22&lt;&gt;"",'G011A (Şubat-Ağustos)'!C22,0)</f>
        <v>0</v>
      </c>
      <c r="F22" s="146">
        <f>IF('G011A (Şubat-Ağustos)'!L22&lt;&gt;"",'G011A (Şubat-Ağustos)'!L22,0)</f>
        <v>0</v>
      </c>
      <c r="G22" s="147">
        <f>IF('G011A (Mart-Eylül)'!C22&lt;&gt;"",'G011A (Mart-Eylül)'!C22,0)</f>
        <v>0</v>
      </c>
      <c r="H22" s="146">
        <f>IF('G011A (Mart-Eylül)'!L22&lt;&gt;"",'G011A (Mart-Eylül)'!L22,0)</f>
        <v>0</v>
      </c>
      <c r="I22" s="147">
        <f>IF('G011A (Nisan-Ekim)'!C22&lt;&gt;"",'G011A (Nisan-Ekim)'!C22,0)</f>
        <v>0</v>
      </c>
      <c r="J22" s="146">
        <f>IF('G011A (Nisan-Ekim)'!L22&lt;&gt;"",'G011A (Nisan-Ekim)'!L22,0)</f>
        <v>0</v>
      </c>
      <c r="K22" s="147">
        <f>IF('G011A (Mayıs-Kasım)'!C22&lt;&gt;"",'G011A (Mayıs-Kasım)'!C22,0)</f>
        <v>0</v>
      </c>
      <c r="L22" s="146">
        <f>IF('G011A (Mayıs-Kasım)'!L22&lt;&gt;"",'G011A (Mayıs-Kasım)'!L22,0)</f>
        <v>0</v>
      </c>
      <c r="M22" s="147">
        <f>IF('G011A (Haziran-Aralık)'!C22&lt;&gt;"",'G011A (Haziran-Aralık)'!C22,0)</f>
        <v>0</v>
      </c>
      <c r="N22" s="146">
        <f>IF('G011A (Haziran-Aralık)'!L22&lt;&gt;"",'G011A (Haziran-Aralık)'!L22,0)</f>
        <v>0</v>
      </c>
      <c r="O22" s="154">
        <f t="shared" si="0"/>
        <v>0</v>
      </c>
      <c r="P22" s="155">
        <f t="shared" si="1"/>
        <v>0</v>
      </c>
      <c r="Q22" s="155">
        <f t="shared" si="2"/>
        <v>0</v>
      </c>
      <c r="R22" s="156">
        <f t="shared" si="3"/>
        <v>0</v>
      </c>
      <c r="S22" s="59"/>
      <c r="T22" s="135">
        <f t="shared" si="4"/>
        <v>0</v>
      </c>
      <c r="U22" s="135">
        <f t="shared" si="5"/>
        <v>0</v>
      </c>
      <c r="V22" s="135">
        <f t="shared" si="6"/>
        <v>0</v>
      </c>
      <c r="W22" s="135">
        <f t="shared" si="7"/>
        <v>0</v>
      </c>
      <c r="X22" s="135">
        <f t="shared" si="8"/>
        <v>0</v>
      </c>
      <c r="Y22" s="135">
        <f t="shared" si="9"/>
        <v>0</v>
      </c>
      <c r="Z22" s="135">
        <f t="shared" si="10"/>
        <v>0</v>
      </c>
      <c r="AA22" s="59"/>
      <c r="AB22" s="59"/>
      <c r="AC22" s="59"/>
    </row>
    <row r="23" spans="1:29" ht="23.1" customHeight="1" x14ac:dyDescent="0.25">
      <c r="A23" s="357">
        <v>16</v>
      </c>
      <c r="B23" s="138" t="str">
        <f>IF('Proje ve Personel Bilgileri'!C32&gt;0,'Proje ve Personel Bilgileri'!C32,"")</f>
        <v/>
      </c>
      <c r="C23" s="154">
        <f>IF('G011A (Ocak-Temmuz)'!C23&lt;&gt;"",'G011A (Ocak-Temmuz)'!C23,0)</f>
        <v>0</v>
      </c>
      <c r="D23" s="155">
        <f>IF('G011A (Ocak-Temmuz)'!L23&lt;&gt;"",'G011A (Ocak-Temmuz)'!L23,0)</f>
        <v>0</v>
      </c>
      <c r="E23" s="147">
        <f>IF('G011A (Şubat-Ağustos)'!C23&lt;&gt;"",'G011A (Şubat-Ağustos)'!C23,0)</f>
        <v>0</v>
      </c>
      <c r="F23" s="146">
        <f>IF('G011A (Şubat-Ağustos)'!L23&lt;&gt;"",'G011A (Şubat-Ağustos)'!L23,0)</f>
        <v>0</v>
      </c>
      <c r="G23" s="147">
        <f>IF('G011A (Mart-Eylül)'!C23&lt;&gt;"",'G011A (Mart-Eylül)'!C23,0)</f>
        <v>0</v>
      </c>
      <c r="H23" s="146">
        <f>IF('G011A (Mart-Eylül)'!L23&lt;&gt;"",'G011A (Mart-Eylül)'!L23,0)</f>
        <v>0</v>
      </c>
      <c r="I23" s="147">
        <f>IF('G011A (Nisan-Ekim)'!C23&lt;&gt;"",'G011A (Nisan-Ekim)'!C23,0)</f>
        <v>0</v>
      </c>
      <c r="J23" s="146">
        <f>IF('G011A (Nisan-Ekim)'!L23&lt;&gt;"",'G011A (Nisan-Ekim)'!L23,0)</f>
        <v>0</v>
      </c>
      <c r="K23" s="147">
        <f>IF('G011A (Mayıs-Kasım)'!C23&lt;&gt;"",'G011A (Mayıs-Kasım)'!C23,0)</f>
        <v>0</v>
      </c>
      <c r="L23" s="146">
        <f>IF('G011A (Mayıs-Kasım)'!L23&lt;&gt;"",'G011A (Mayıs-Kasım)'!L23,0)</f>
        <v>0</v>
      </c>
      <c r="M23" s="147">
        <f>IF('G011A (Haziran-Aralık)'!C23&lt;&gt;"",'G011A (Haziran-Aralık)'!C23,0)</f>
        <v>0</v>
      </c>
      <c r="N23" s="146">
        <f>IF('G011A (Haziran-Aralık)'!L23&lt;&gt;"",'G011A (Haziran-Aralık)'!L23,0)</f>
        <v>0</v>
      </c>
      <c r="O23" s="154">
        <f t="shared" si="0"/>
        <v>0</v>
      </c>
      <c r="P23" s="155">
        <f t="shared" si="1"/>
        <v>0</v>
      </c>
      <c r="Q23" s="155">
        <f t="shared" si="2"/>
        <v>0</v>
      </c>
      <c r="R23" s="156">
        <f t="shared" si="3"/>
        <v>0</v>
      </c>
      <c r="S23" s="59"/>
      <c r="T23" s="135">
        <f t="shared" si="4"/>
        <v>0</v>
      </c>
      <c r="U23" s="135">
        <f t="shared" si="5"/>
        <v>0</v>
      </c>
      <c r="V23" s="135">
        <f t="shared" si="6"/>
        <v>0</v>
      </c>
      <c r="W23" s="135">
        <f t="shared" si="7"/>
        <v>0</v>
      </c>
      <c r="X23" s="135">
        <f t="shared" si="8"/>
        <v>0</v>
      </c>
      <c r="Y23" s="135">
        <f t="shared" si="9"/>
        <v>0</v>
      </c>
      <c r="Z23" s="135">
        <f t="shared" si="10"/>
        <v>0</v>
      </c>
      <c r="AA23" s="59"/>
      <c r="AB23" s="59"/>
      <c r="AC23" s="59"/>
    </row>
    <row r="24" spans="1:29" ht="23.1" customHeight="1" x14ac:dyDescent="0.25">
      <c r="A24" s="357">
        <v>17</v>
      </c>
      <c r="B24" s="138" t="str">
        <f>IF('Proje ve Personel Bilgileri'!C33&gt;0,'Proje ve Personel Bilgileri'!C33,"")</f>
        <v/>
      </c>
      <c r="C24" s="154">
        <f>IF('G011A (Ocak-Temmuz)'!C24&lt;&gt;"",'G011A (Ocak-Temmuz)'!C24,0)</f>
        <v>0</v>
      </c>
      <c r="D24" s="155">
        <f>IF('G011A (Ocak-Temmuz)'!L24&lt;&gt;"",'G011A (Ocak-Temmuz)'!L24,0)</f>
        <v>0</v>
      </c>
      <c r="E24" s="147">
        <f>IF('G011A (Şubat-Ağustos)'!C24&lt;&gt;"",'G011A (Şubat-Ağustos)'!C24,0)</f>
        <v>0</v>
      </c>
      <c r="F24" s="146">
        <f>IF('G011A (Şubat-Ağustos)'!L24&lt;&gt;"",'G011A (Şubat-Ağustos)'!L24,0)</f>
        <v>0</v>
      </c>
      <c r="G24" s="147">
        <f>IF('G011A (Mart-Eylül)'!C24&lt;&gt;"",'G011A (Mart-Eylül)'!C24,0)</f>
        <v>0</v>
      </c>
      <c r="H24" s="146">
        <f>IF('G011A (Mart-Eylül)'!L24&lt;&gt;"",'G011A (Mart-Eylül)'!L24,0)</f>
        <v>0</v>
      </c>
      <c r="I24" s="147">
        <f>IF('G011A (Nisan-Ekim)'!C24&lt;&gt;"",'G011A (Nisan-Ekim)'!C24,0)</f>
        <v>0</v>
      </c>
      <c r="J24" s="146">
        <f>IF('G011A (Nisan-Ekim)'!L24&lt;&gt;"",'G011A (Nisan-Ekim)'!L24,0)</f>
        <v>0</v>
      </c>
      <c r="K24" s="147">
        <f>IF('G011A (Mayıs-Kasım)'!C24&lt;&gt;"",'G011A (Mayıs-Kasım)'!C24,0)</f>
        <v>0</v>
      </c>
      <c r="L24" s="146">
        <f>IF('G011A (Mayıs-Kasım)'!L24&lt;&gt;"",'G011A (Mayıs-Kasım)'!L24,0)</f>
        <v>0</v>
      </c>
      <c r="M24" s="147">
        <f>IF('G011A (Haziran-Aralık)'!C24&lt;&gt;"",'G011A (Haziran-Aralık)'!C24,0)</f>
        <v>0</v>
      </c>
      <c r="N24" s="146">
        <f>IF('G011A (Haziran-Aralık)'!L24&lt;&gt;"",'G011A (Haziran-Aralık)'!L24,0)</f>
        <v>0</v>
      </c>
      <c r="O24" s="154">
        <f t="shared" si="0"/>
        <v>0</v>
      </c>
      <c r="P24" s="155">
        <f t="shared" si="1"/>
        <v>0</v>
      </c>
      <c r="Q24" s="155">
        <f t="shared" si="2"/>
        <v>0</v>
      </c>
      <c r="R24" s="156">
        <f t="shared" si="3"/>
        <v>0</v>
      </c>
      <c r="S24" s="59"/>
      <c r="T24" s="135">
        <f t="shared" si="4"/>
        <v>0</v>
      </c>
      <c r="U24" s="135">
        <f t="shared" si="5"/>
        <v>0</v>
      </c>
      <c r="V24" s="135">
        <f t="shared" si="6"/>
        <v>0</v>
      </c>
      <c r="W24" s="135">
        <f t="shared" si="7"/>
        <v>0</v>
      </c>
      <c r="X24" s="135">
        <f t="shared" si="8"/>
        <v>0</v>
      </c>
      <c r="Y24" s="135">
        <f t="shared" si="9"/>
        <v>0</v>
      </c>
      <c r="Z24" s="135">
        <f t="shared" si="10"/>
        <v>0</v>
      </c>
      <c r="AA24" s="59"/>
      <c r="AB24" s="59"/>
      <c r="AC24" s="59"/>
    </row>
    <row r="25" spans="1:29" ht="23.1" customHeight="1" x14ac:dyDescent="0.25">
      <c r="A25" s="357">
        <v>18</v>
      </c>
      <c r="B25" s="138" t="str">
        <f>IF('Proje ve Personel Bilgileri'!C34&gt;0,'Proje ve Personel Bilgileri'!C34,"")</f>
        <v/>
      </c>
      <c r="C25" s="154">
        <f>IF('G011A (Ocak-Temmuz)'!C25&lt;&gt;"",'G011A (Ocak-Temmuz)'!C25,0)</f>
        <v>0</v>
      </c>
      <c r="D25" s="155">
        <f>IF('G011A (Ocak-Temmuz)'!L25&lt;&gt;"",'G011A (Ocak-Temmuz)'!L25,0)</f>
        <v>0</v>
      </c>
      <c r="E25" s="147">
        <f>IF('G011A (Şubat-Ağustos)'!C25&lt;&gt;"",'G011A (Şubat-Ağustos)'!C25,0)</f>
        <v>0</v>
      </c>
      <c r="F25" s="146">
        <f>IF('G011A (Şubat-Ağustos)'!L25&lt;&gt;"",'G011A (Şubat-Ağustos)'!L25,0)</f>
        <v>0</v>
      </c>
      <c r="G25" s="147">
        <f>IF('G011A (Mart-Eylül)'!C25&lt;&gt;"",'G011A (Mart-Eylül)'!C25,0)</f>
        <v>0</v>
      </c>
      <c r="H25" s="146">
        <f>IF('G011A (Mart-Eylül)'!L25&lt;&gt;"",'G011A (Mart-Eylül)'!L25,0)</f>
        <v>0</v>
      </c>
      <c r="I25" s="147">
        <f>IF('G011A (Nisan-Ekim)'!C25&lt;&gt;"",'G011A (Nisan-Ekim)'!C25,0)</f>
        <v>0</v>
      </c>
      <c r="J25" s="146">
        <f>IF('G011A (Nisan-Ekim)'!L25&lt;&gt;"",'G011A (Nisan-Ekim)'!L25,0)</f>
        <v>0</v>
      </c>
      <c r="K25" s="147">
        <f>IF('G011A (Mayıs-Kasım)'!C25&lt;&gt;"",'G011A (Mayıs-Kasım)'!C25,0)</f>
        <v>0</v>
      </c>
      <c r="L25" s="146">
        <f>IF('G011A (Mayıs-Kasım)'!L25&lt;&gt;"",'G011A (Mayıs-Kasım)'!L25,0)</f>
        <v>0</v>
      </c>
      <c r="M25" s="147">
        <f>IF('G011A (Haziran-Aralık)'!C25&lt;&gt;"",'G011A (Haziran-Aralık)'!C25,0)</f>
        <v>0</v>
      </c>
      <c r="N25" s="146">
        <f>IF('G011A (Haziran-Aralık)'!L25&lt;&gt;"",'G011A (Haziran-Aralık)'!L25,0)</f>
        <v>0</v>
      </c>
      <c r="O25" s="154">
        <f t="shared" si="0"/>
        <v>0</v>
      </c>
      <c r="P25" s="155">
        <f t="shared" si="1"/>
        <v>0</v>
      </c>
      <c r="Q25" s="155">
        <f t="shared" si="2"/>
        <v>0</v>
      </c>
      <c r="R25" s="156">
        <f t="shared" si="3"/>
        <v>0</v>
      </c>
      <c r="S25" s="59"/>
      <c r="T25" s="135">
        <f t="shared" si="4"/>
        <v>0</v>
      </c>
      <c r="U25" s="135">
        <f t="shared" si="5"/>
        <v>0</v>
      </c>
      <c r="V25" s="135">
        <f t="shared" si="6"/>
        <v>0</v>
      </c>
      <c r="W25" s="135">
        <f t="shared" si="7"/>
        <v>0</v>
      </c>
      <c r="X25" s="135">
        <f t="shared" si="8"/>
        <v>0</v>
      </c>
      <c r="Y25" s="135">
        <f t="shared" si="9"/>
        <v>0</v>
      </c>
      <c r="Z25" s="135">
        <f t="shared" si="10"/>
        <v>0</v>
      </c>
      <c r="AA25" s="59"/>
      <c r="AB25" s="59"/>
      <c r="AC25" s="59"/>
    </row>
    <row r="26" spans="1:29" ht="23.1" customHeight="1" x14ac:dyDescent="0.25">
      <c r="A26" s="357">
        <v>19</v>
      </c>
      <c r="B26" s="138" t="str">
        <f>IF('Proje ve Personel Bilgileri'!C35&gt;0,'Proje ve Personel Bilgileri'!C35,"")</f>
        <v/>
      </c>
      <c r="C26" s="154">
        <f>IF('G011A (Ocak-Temmuz)'!C26&lt;&gt;"",'G011A (Ocak-Temmuz)'!C26,0)</f>
        <v>0</v>
      </c>
      <c r="D26" s="155">
        <f>IF('G011A (Ocak-Temmuz)'!L26&lt;&gt;"",'G011A (Ocak-Temmuz)'!L26,0)</f>
        <v>0</v>
      </c>
      <c r="E26" s="147">
        <f>IF('G011A (Şubat-Ağustos)'!C26&lt;&gt;"",'G011A (Şubat-Ağustos)'!C26,0)</f>
        <v>0</v>
      </c>
      <c r="F26" s="146">
        <f>IF('G011A (Şubat-Ağustos)'!L26&lt;&gt;"",'G011A (Şubat-Ağustos)'!L26,0)</f>
        <v>0</v>
      </c>
      <c r="G26" s="147">
        <f>IF('G011A (Mart-Eylül)'!C26&lt;&gt;"",'G011A (Mart-Eylül)'!C26,0)</f>
        <v>0</v>
      </c>
      <c r="H26" s="146">
        <f>IF('G011A (Mart-Eylül)'!L26&lt;&gt;"",'G011A (Mart-Eylül)'!L26,0)</f>
        <v>0</v>
      </c>
      <c r="I26" s="147">
        <f>IF('G011A (Nisan-Ekim)'!C26&lt;&gt;"",'G011A (Nisan-Ekim)'!C26,0)</f>
        <v>0</v>
      </c>
      <c r="J26" s="146">
        <f>IF('G011A (Nisan-Ekim)'!L26&lt;&gt;"",'G011A (Nisan-Ekim)'!L26,0)</f>
        <v>0</v>
      </c>
      <c r="K26" s="147">
        <f>IF('G011A (Mayıs-Kasım)'!C26&lt;&gt;"",'G011A (Mayıs-Kasım)'!C26,0)</f>
        <v>0</v>
      </c>
      <c r="L26" s="146">
        <f>IF('G011A (Mayıs-Kasım)'!L26&lt;&gt;"",'G011A (Mayıs-Kasım)'!L26,0)</f>
        <v>0</v>
      </c>
      <c r="M26" s="147">
        <f>IF('G011A (Haziran-Aralık)'!C26&lt;&gt;"",'G011A (Haziran-Aralık)'!C26,0)</f>
        <v>0</v>
      </c>
      <c r="N26" s="146">
        <f>IF('G011A (Haziran-Aralık)'!L26&lt;&gt;"",'G011A (Haziran-Aralık)'!L26,0)</f>
        <v>0</v>
      </c>
      <c r="O26" s="154">
        <f t="shared" si="0"/>
        <v>0</v>
      </c>
      <c r="P26" s="155">
        <f t="shared" si="1"/>
        <v>0</v>
      </c>
      <c r="Q26" s="155">
        <f t="shared" si="2"/>
        <v>0</v>
      </c>
      <c r="R26" s="156">
        <f t="shared" si="3"/>
        <v>0</v>
      </c>
      <c r="S26" s="59"/>
      <c r="T26" s="135">
        <f t="shared" si="4"/>
        <v>0</v>
      </c>
      <c r="U26" s="135">
        <f t="shared" si="5"/>
        <v>0</v>
      </c>
      <c r="V26" s="135">
        <f t="shared" si="6"/>
        <v>0</v>
      </c>
      <c r="W26" s="135">
        <f t="shared" si="7"/>
        <v>0</v>
      </c>
      <c r="X26" s="135">
        <f t="shared" si="8"/>
        <v>0</v>
      </c>
      <c r="Y26" s="135">
        <f t="shared" si="9"/>
        <v>0</v>
      </c>
      <c r="Z26" s="135">
        <f t="shared" si="10"/>
        <v>0</v>
      </c>
      <c r="AA26" s="59"/>
      <c r="AB26" s="59"/>
      <c r="AC26" s="59"/>
    </row>
    <row r="27" spans="1:29" ht="23.1" customHeight="1" thickBot="1" x14ac:dyDescent="0.3">
      <c r="A27" s="358">
        <v>20</v>
      </c>
      <c r="B27" s="140" t="str">
        <f>IF('Proje ve Personel Bilgileri'!C36&gt;0,'Proje ve Personel Bilgileri'!C36,"")</f>
        <v/>
      </c>
      <c r="C27" s="157">
        <f>IF('G011A (Ocak-Temmuz)'!C27&lt;&gt;"",'G011A (Ocak-Temmuz)'!C27,0)</f>
        <v>0</v>
      </c>
      <c r="D27" s="158">
        <f>IF('G011A (Ocak-Temmuz)'!L27&lt;&gt;"",'G011A (Ocak-Temmuz)'!L27,0)</f>
        <v>0</v>
      </c>
      <c r="E27" s="151">
        <f>IF('G011A (Şubat-Ağustos)'!C27&lt;&gt;"",'G011A (Şubat-Ağustos)'!C27,0)</f>
        <v>0</v>
      </c>
      <c r="F27" s="150">
        <f>IF('G011A (Şubat-Ağustos)'!L27&lt;&gt;"",'G011A (Şubat-Ağustos)'!L27,0)</f>
        <v>0</v>
      </c>
      <c r="G27" s="151">
        <f>IF('G011A (Mart-Eylül)'!C27&lt;&gt;"",'G011A (Mart-Eylül)'!C27,0)</f>
        <v>0</v>
      </c>
      <c r="H27" s="150">
        <f>IF('G011A (Mart-Eylül)'!L27&lt;&gt;"",'G011A (Mart-Eylül)'!L27,0)</f>
        <v>0</v>
      </c>
      <c r="I27" s="151">
        <f>IF('G011A (Nisan-Ekim)'!C27&lt;&gt;"",'G011A (Nisan-Ekim)'!C27,0)</f>
        <v>0</v>
      </c>
      <c r="J27" s="150">
        <f>IF('G011A (Nisan-Ekim)'!L27&lt;&gt;"",'G011A (Nisan-Ekim)'!L27,0)</f>
        <v>0</v>
      </c>
      <c r="K27" s="151">
        <f>IF('G011A (Mayıs-Kasım)'!C27&lt;&gt;"",'G011A (Mayıs-Kasım)'!C27,0)</f>
        <v>0</v>
      </c>
      <c r="L27" s="150">
        <f>IF('G011A (Mayıs-Kasım)'!L27&lt;&gt;"",'G011A (Mayıs-Kasım)'!L27,0)</f>
        <v>0</v>
      </c>
      <c r="M27" s="151">
        <f>IF('G011A (Haziran-Aralık)'!C27&lt;&gt;"",'G011A (Haziran-Aralık)'!C27,0)</f>
        <v>0</v>
      </c>
      <c r="N27" s="150">
        <f>IF('G011A (Haziran-Aralık)'!L27&lt;&gt;"",'G011A (Haziran-Aralık)'!L27,0)</f>
        <v>0</v>
      </c>
      <c r="O27" s="157">
        <f t="shared" si="0"/>
        <v>0</v>
      </c>
      <c r="P27" s="158">
        <f t="shared" si="1"/>
        <v>0</v>
      </c>
      <c r="Q27" s="158">
        <f t="shared" si="2"/>
        <v>0</v>
      </c>
      <c r="R27" s="159">
        <f t="shared" si="3"/>
        <v>0</v>
      </c>
      <c r="S27" s="59"/>
      <c r="T27" s="135">
        <f t="shared" si="4"/>
        <v>0</v>
      </c>
      <c r="U27" s="135">
        <f t="shared" si="5"/>
        <v>0</v>
      </c>
      <c r="V27" s="135">
        <f t="shared" si="6"/>
        <v>0</v>
      </c>
      <c r="W27" s="135">
        <f t="shared" si="7"/>
        <v>0</v>
      </c>
      <c r="X27" s="135">
        <f t="shared" si="8"/>
        <v>0</v>
      </c>
      <c r="Y27" s="135">
        <f t="shared" si="9"/>
        <v>0</v>
      </c>
      <c r="Z27" s="135">
        <f t="shared" si="10"/>
        <v>0</v>
      </c>
      <c r="AA27" s="135">
        <v>1</v>
      </c>
      <c r="AB27" s="59"/>
      <c r="AC27" s="59"/>
    </row>
    <row r="28" spans="1:29" x14ac:dyDescent="0.25">
      <c r="A28" s="59"/>
      <c r="B28" s="7"/>
      <c r="C28" s="7"/>
      <c r="D28" s="7"/>
      <c r="E28" s="7"/>
      <c r="F28" s="7"/>
      <c r="G28" s="7"/>
      <c r="H28" s="7"/>
      <c r="I28" s="7"/>
      <c r="J28" s="2"/>
      <c r="K28" s="59"/>
      <c r="L28" s="89"/>
      <c r="M28" s="89"/>
      <c r="N28" s="89"/>
      <c r="O28" s="89"/>
      <c r="P28" s="89"/>
      <c r="Q28" s="89"/>
      <c r="R28" s="59"/>
      <c r="S28" s="59"/>
      <c r="T28" s="59"/>
      <c r="U28" s="59"/>
      <c r="V28" s="59"/>
      <c r="W28" s="59"/>
      <c r="X28" s="59"/>
      <c r="Y28" s="59"/>
      <c r="Z28" s="59"/>
      <c r="AA28" s="59"/>
      <c r="AB28" s="59"/>
      <c r="AC28" s="59"/>
    </row>
    <row r="29" spans="1:29" x14ac:dyDescent="0.25">
      <c r="A29" s="359" t="s">
        <v>130</v>
      </c>
      <c r="B29" s="7"/>
      <c r="C29" s="7"/>
      <c r="D29" s="7"/>
      <c r="E29" s="7"/>
      <c r="F29" s="7"/>
      <c r="G29" s="7"/>
      <c r="H29" s="7"/>
      <c r="I29" s="7"/>
      <c r="J29" s="2"/>
      <c r="K29" s="59"/>
      <c r="L29" s="89"/>
      <c r="M29" s="89"/>
      <c r="N29" s="89"/>
      <c r="O29" s="89"/>
      <c r="P29" s="89"/>
      <c r="Q29" s="89"/>
      <c r="R29" s="59"/>
      <c r="S29" s="59"/>
      <c r="T29" s="59"/>
      <c r="U29" s="59"/>
      <c r="V29" s="59"/>
      <c r="W29" s="59"/>
      <c r="X29" s="59"/>
      <c r="Y29" s="59"/>
      <c r="Z29" s="59"/>
      <c r="AA29" s="59"/>
      <c r="AB29" s="59"/>
      <c r="AC29" s="59"/>
    </row>
    <row r="30" spans="1:29" x14ac:dyDescent="0.25">
      <c r="A30" s="59"/>
      <c r="B30" s="59"/>
      <c r="C30" s="89"/>
      <c r="D30" s="59"/>
      <c r="E30" s="59"/>
      <c r="F30" s="59"/>
      <c r="G30" s="59"/>
      <c r="H30" s="59"/>
      <c r="I30" s="59"/>
      <c r="J30" s="2"/>
      <c r="K30" s="59"/>
      <c r="L30" s="89"/>
      <c r="M30" s="89"/>
      <c r="N30" s="89"/>
      <c r="O30" s="89"/>
      <c r="P30" s="59"/>
      <c r="Q30" s="59"/>
      <c r="R30" s="59"/>
      <c r="S30" s="59"/>
      <c r="T30" s="59"/>
      <c r="U30" s="59"/>
      <c r="V30" s="59"/>
      <c r="W30" s="59"/>
      <c r="X30" s="59"/>
      <c r="Y30" s="59"/>
      <c r="Z30" s="59"/>
      <c r="AA30" s="59"/>
      <c r="AB30" s="59"/>
      <c r="AC30" s="59"/>
    </row>
    <row r="31" spans="1:29" ht="19.7" x14ac:dyDescent="0.35">
      <c r="A31" s="349" t="s">
        <v>30</v>
      </c>
      <c r="B31" s="350">
        <f ca="1">imzatarihi</f>
        <v>45653</v>
      </c>
      <c r="C31" s="538" t="s">
        <v>31</v>
      </c>
      <c r="D31" s="538"/>
      <c r="E31" s="351" t="str">
        <f>IF(kurulusyetkilisi&gt;0,kurulusyetkilisi,"")</f>
        <v/>
      </c>
      <c r="F31" s="59"/>
      <c r="G31" s="209"/>
      <c r="H31" s="208"/>
      <c r="I31" s="208"/>
      <c r="J31" s="2"/>
      <c r="K31" s="59"/>
      <c r="L31" s="89"/>
      <c r="M31" s="89"/>
      <c r="N31" s="89"/>
      <c r="O31" s="89"/>
      <c r="P31" s="59"/>
      <c r="Q31" s="59"/>
      <c r="R31" s="59"/>
      <c r="S31" s="59"/>
      <c r="T31" s="59"/>
      <c r="U31" s="59"/>
      <c r="V31" s="59"/>
      <c r="W31" s="59"/>
      <c r="X31" s="59"/>
      <c r="Y31" s="59"/>
      <c r="Z31" s="59"/>
      <c r="AA31" s="59"/>
      <c r="AB31" s="59"/>
      <c r="AC31" s="59"/>
    </row>
    <row r="32" spans="1:29" ht="19.7" x14ac:dyDescent="0.35">
      <c r="A32" s="211"/>
      <c r="B32" s="211"/>
      <c r="C32" s="538" t="s">
        <v>32</v>
      </c>
      <c r="D32" s="538"/>
      <c r="E32" s="537"/>
      <c r="F32" s="537"/>
      <c r="G32" s="537"/>
      <c r="H32" s="56"/>
      <c r="I32" s="56"/>
      <c r="J32" s="2"/>
      <c r="K32" s="59"/>
      <c r="L32" s="89"/>
      <c r="M32" s="89"/>
      <c r="N32" s="89"/>
      <c r="O32" s="89"/>
      <c r="P32" s="59"/>
      <c r="Q32" s="59"/>
      <c r="R32" s="59"/>
      <c r="S32" s="59"/>
      <c r="T32" s="59"/>
      <c r="U32" s="59"/>
      <c r="V32" s="59"/>
      <c r="W32" s="59"/>
      <c r="X32" s="59"/>
      <c r="Y32" s="59"/>
      <c r="Z32" s="59"/>
      <c r="AA32" s="59"/>
      <c r="AB32" s="59"/>
      <c r="AC32" s="59"/>
    </row>
    <row r="33" spans="1:29" ht="15.8" customHeight="1" x14ac:dyDescent="0.3">
      <c r="A33" s="573" t="s">
        <v>37</v>
      </c>
      <c r="B33" s="573"/>
      <c r="C33" s="573"/>
      <c r="D33" s="573"/>
      <c r="E33" s="573"/>
      <c r="F33" s="573"/>
      <c r="G33" s="573"/>
      <c r="H33" s="573"/>
      <c r="I33" s="573"/>
      <c r="J33" s="573"/>
      <c r="K33" s="573"/>
      <c r="L33" s="573"/>
      <c r="M33" s="573"/>
      <c r="N33" s="573"/>
      <c r="O33" s="573"/>
      <c r="P33" s="573"/>
      <c r="Q33" s="573"/>
      <c r="R33" s="573"/>
      <c r="S33" s="59"/>
      <c r="T33" s="59"/>
      <c r="U33" s="59"/>
      <c r="V33" s="59"/>
      <c r="W33" s="59"/>
      <c r="X33" s="59"/>
      <c r="Y33" s="59"/>
      <c r="Z33" s="59"/>
      <c r="AA33" s="59"/>
      <c r="AB33" s="59"/>
      <c r="AC33" s="59"/>
    </row>
    <row r="34" spans="1:29" x14ac:dyDescent="0.25">
      <c r="A34" s="563" t="str">
        <f>IF(YilDonem&lt;&gt;"",CONCATENATE(YilDonem," dönemine aittir."),"")</f>
        <v/>
      </c>
      <c r="B34" s="563"/>
      <c r="C34" s="563"/>
      <c r="D34" s="563"/>
      <c r="E34" s="563"/>
      <c r="F34" s="563"/>
      <c r="G34" s="563"/>
      <c r="H34" s="563"/>
      <c r="I34" s="563"/>
      <c r="J34" s="563"/>
      <c r="K34" s="563"/>
      <c r="L34" s="563"/>
      <c r="M34" s="563"/>
      <c r="N34" s="563"/>
      <c r="O34" s="563"/>
      <c r="P34" s="563"/>
      <c r="Q34" s="563"/>
      <c r="R34" s="563"/>
      <c r="S34" s="59"/>
      <c r="T34" s="59"/>
      <c r="U34" s="59"/>
      <c r="V34" s="59"/>
      <c r="W34" s="59"/>
      <c r="X34" s="59"/>
      <c r="Y34" s="59"/>
      <c r="Z34" s="59"/>
      <c r="AA34" s="59"/>
      <c r="AB34" s="59"/>
      <c r="AC34" s="59"/>
    </row>
    <row r="35" spans="1:29" ht="19.7" thickBot="1" x14ac:dyDescent="0.4">
      <c r="A35" s="564" t="s">
        <v>42</v>
      </c>
      <c r="B35" s="564"/>
      <c r="C35" s="564"/>
      <c r="D35" s="564"/>
      <c r="E35" s="564"/>
      <c r="F35" s="564"/>
      <c r="G35" s="564"/>
      <c r="H35" s="564"/>
      <c r="I35" s="564"/>
      <c r="J35" s="564"/>
      <c r="K35" s="564"/>
      <c r="L35" s="564"/>
      <c r="M35" s="564"/>
      <c r="N35" s="564"/>
      <c r="O35" s="564"/>
      <c r="P35" s="564"/>
      <c r="Q35" s="564"/>
      <c r="R35" s="564"/>
      <c r="S35" s="59"/>
      <c r="T35" s="59"/>
      <c r="U35" s="59"/>
      <c r="V35" s="59"/>
      <c r="W35" s="59"/>
      <c r="X35" s="59"/>
      <c r="Y35" s="59"/>
      <c r="Z35" s="59"/>
      <c r="AA35" s="59"/>
      <c r="AB35" s="59"/>
      <c r="AC35" s="59"/>
    </row>
    <row r="36" spans="1:29" ht="31.6" customHeight="1" thickBot="1" x14ac:dyDescent="0.3">
      <c r="A36" s="360" t="s">
        <v>212</v>
      </c>
      <c r="B36" s="565" t="str">
        <f>IF(ProjeNo&gt;0,ProjeNo,"")</f>
        <v/>
      </c>
      <c r="C36" s="566"/>
      <c r="D36" s="566"/>
      <c r="E36" s="566"/>
      <c r="F36" s="566"/>
      <c r="G36" s="566"/>
      <c r="H36" s="566"/>
      <c r="I36" s="566"/>
      <c r="J36" s="566"/>
      <c r="K36" s="566"/>
      <c r="L36" s="566"/>
      <c r="M36" s="566"/>
      <c r="N36" s="566"/>
      <c r="O36" s="566"/>
      <c r="P36" s="566"/>
      <c r="Q36" s="566"/>
      <c r="R36" s="567"/>
      <c r="S36" s="59"/>
      <c r="T36" s="59"/>
      <c r="U36" s="59"/>
      <c r="V36" s="59"/>
      <c r="W36" s="59"/>
      <c r="X36" s="59"/>
      <c r="Y36" s="59"/>
      <c r="Z36" s="59"/>
      <c r="AA36" s="59"/>
      <c r="AB36" s="59"/>
      <c r="AC36" s="59"/>
    </row>
    <row r="37" spans="1:29" ht="31.6" customHeight="1" thickBot="1" x14ac:dyDescent="0.3">
      <c r="A37" s="355" t="s">
        <v>213</v>
      </c>
      <c r="B37" s="568" t="str">
        <f>IF(ProjeAdi&gt;0,ProjeAdi,"")</f>
        <v/>
      </c>
      <c r="C37" s="569"/>
      <c r="D37" s="569"/>
      <c r="E37" s="569"/>
      <c r="F37" s="569"/>
      <c r="G37" s="569"/>
      <c r="H37" s="569"/>
      <c r="I37" s="569"/>
      <c r="J37" s="569"/>
      <c r="K37" s="569"/>
      <c r="L37" s="569"/>
      <c r="M37" s="569"/>
      <c r="N37" s="569"/>
      <c r="O37" s="569"/>
      <c r="P37" s="569"/>
      <c r="Q37" s="569"/>
      <c r="R37" s="570"/>
      <c r="S37" s="59"/>
      <c r="T37" s="59"/>
      <c r="U37" s="59"/>
      <c r="V37" s="59"/>
      <c r="W37" s="59"/>
      <c r="X37" s="59"/>
      <c r="Y37" s="59"/>
      <c r="Z37" s="59"/>
      <c r="AA37" s="59"/>
      <c r="AB37" s="59"/>
      <c r="AC37" s="59"/>
    </row>
    <row r="38" spans="1:29" ht="75.099999999999994" customHeight="1" thickBot="1" x14ac:dyDescent="0.3">
      <c r="A38" s="576" t="s">
        <v>3</v>
      </c>
      <c r="B38" s="574" t="s">
        <v>43</v>
      </c>
      <c r="C38" s="571" t="str">
        <f>IF(Dönem=1,"OCAK",IF(Dönem=2,"TEMMUZ",""))</f>
        <v/>
      </c>
      <c r="D38" s="572"/>
      <c r="E38" s="571" t="str">
        <f>IF(Dönem=1,"ŞUBAT",IF(Dönem=2,"AĞUSTOS",""))</f>
        <v/>
      </c>
      <c r="F38" s="572"/>
      <c r="G38" s="571" t="str">
        <f>IF(Dönem=1,"MART",IF(Dönem=2,"EYLÜL",""))</f>
        <v/>
      </c>
      <c r="H38" s="572"/>
      <c r="I38" s="571" t="str">
        <f>IF(Dönem=1,"NİSAN",IF(Dönem=2,"EKİM",""))</f>
        <v/>
      </c>
      <c r="J38" s="572"/>
      <c r="K38" s="571" t="str">
        <f>IF(Dönem=1,"MAYIS",IF(Dönem=2,"KASIM",""))</f>
        <v/>
      </c>
      <c r="L38" s="572"/>
      <c r="M38" s="571" t="str">
        <f>IF(Dönem=1,"HAZİRAN",IF(Dönem=2,"ARALIK",""))</f>
        <v/>
      </c>
      <c r="N38" s="572"/>
      <c r="O38" s="574" t="s">
        <v>38</v>
      </c>
      <c r="P38" s="574" t="s">
        <v>39</v>
      </c>
      <c r="Q38" s="574" t="s">
        <v>40</v>
      </c>
      <c r="R38" s="574" t="s">
        <v>122</v>
      </c>
      <c r="S38" s="352"/>
      <c r="T38" s="352"/>
      <c r="U38" s="59"/>
      <c r="V38" s="59"/>
      <c r="W38" s="59"/>
      <c r="X38" s="59"/>
      <c r="Y38" s="59"/>
      <c r="Z38" s="59"/>
      <c r="AA38" s="59"/>
      <c r="AB38" s="59"/>
      <c r="AC38" s="59"/>
    </row>
    <row r="39" spans="1:29" ht="49.6" customHeight="1" thickBot="1" x14ac:dyDescent="0.3">
      <c r="A39" s="577"/>
      <c r="B39" s="575"/>
      <c r="C39" s="353" t="s">
        <v>21</v>
      </c>
      <c r="D39" s="353" t="s">
        <v>41</v>
      </c>
      <c r="E39" s="353" t="s">
        <v>21</v>
      </c>
      <c r="F39" s="353" t="s">
        <v>41</v>
      </c>
      <c r="G39" s="353" t="s">
        <v>21</v>
      </c>
      <c r="H39" s="353" t="s">
        <v>41</v>
      </c>
      <c r="I39" s="353" t="s">
        <v>21</v>
      </c>
      <c r="J39" s="353" t="s">
        <v>41</v>
      </c>
      <c r="K39" s="353" t="s">
        <v>21</v>
      </c>
      <c r="L39" s="353" t="s">
        <v>41</v>
      </c>
      <c r="M39" s="353" t="s">
        <v>21</v>
      </c>
      <c r="N39" s="353" t="s">
        <v>41</v>
      </c>
      <c r="O39" s="575"/>
      <c r="P39" s="575"/>
      <c r="Q39" s="575"/>
      <c r="R39" s="575"/>
      <c r="S39" s="59"/>
      <c r="T39" s="59"/>
      <c r="U39" s="59"/>
      <c r="V39" s="59"/>
      <c r="W39" s="59"/>
      <c r="X39" s="59"/>
      <c r="Y39" s="59"/>
      <c r="Z39" s="354" t="s">
        <v>75</v>
      </c>
      <c r="AA39" s="59"/>
      <c r="AB39" s="59"/>
      <c r="AC39" s="59"/>
    </row>
    <row r="40" spans="1:29" ht="23.1" customHeight="1" x14ac:dyDescent="0.25">
      <c r="A40" s="356">
        <v>21</v>
      </c>
      <c r="B40" s="136" t="str">
        <f>IF('Proje ve Personel Bilgileri'!C37&gt;0,'Proje ve Personel Bilgileri'!C37,"")</f>
        <v/>
      </c>
      <c r="C40" s="144">
        <f>IF('G011A (Ocak-Temmuz)'!C40&lt;&gt;"",'G011A (Ocak-Temmuz)'!C40,0)</f>
        <v>0</v>
      </c>
      <c r="D40" s="143">
        <f>IF('G011A (Ocak-Temmuz)'!L40&lt;&gt;"",'G011A (Ocak-Temmuz)'!L40,0)</f>
        <v>0</v>
      </c>
      <c r="E40" s="144">
        <f>IF('G011A (Şubat-Ağustos)'!C40&lt;&gt;"",'G011A (Şubat-Ağustos)'!C40,0)</f>
        <v>0</v>
      </c>
      <c r="F40" s="143">
        <f>IF('G011A (Şubat-Ağustos)'!L40&lt;&gt;"",'G011A (Şubat-Ağustos)'!L40,0)</f>
        <v>0</v>
      </c>
      <c r="G40" s="144">
        <f>IF('G011A (Mart-Eylül)'!C40&lt;&gt;"",'G011A (Mart-Eylül)'!C40,0)</f>
        <v>0</v>
      </c>
      <c r="H40" s="143">
        <f>IF('G011A (Mart-Eylül)'!L40&lt;&gt;"",'G011A (Mart-Eylül)'!L40,0)</f>
        <v>0</v>
      </c>
      <c r="I40" s="144">
        <f>IF('G011A (Nisan-Ekim)'!C40&lt;&gt;"",'G011A (Nisan-Ekim)'!C40,0)</f>
        <v>0</v>
      </c>
      <c r="J40" s="143">
        <f>IF('G011A (Nisan-Ekim)'!L40&lt;&gt;"",'G011A (Nisan-Ekim)'!L40,0)</f>
        <v>0</v>
      </c>
      <c r="K40" s="144">
        <f>IF('G011A (Mayıs-Kasım)'!C40&lt;&gt;"",'G011A (Mayıs-Kasım)'!C40,0)</f>
        <v>0</v>
      </c>
      <c r="L40" s="143">
        <f>IF('G011A (Mayıs-Kasım)'!L40&lt;&gt;"",'G011A (Mayıs-Kasım)'!L40,0)</f>
        <v>0</v>
      </c>
      <c r="M40" s="144">
        <f>IF('G011A (Haziran-Aralık)'!C40&lt;&gt;"",'G011A (Haziran-Aralık)'!C40,0)</f>
        <v>0</v>
      </c>
      <c r="N40" s="143">
        <f>IF('G011A (Haziran-Aralık)'!L40&lt;&gt;"",'G011A (Haziran-Aralık)'!L40,0)</f>
        <v>0</v>
      </c>
      <c r="O40" s="144">
        <f>C40+E40+G40+I40+K40+M40</f>
        <v>0</v>
      </c>
      <c r="P40" s="143">
        <f>D40+F40+H40+J40+L40+N40</f>
        <v>0</v>
      </c>
      <c r="Q40" s="143">
        <f>IF(O40=0,0,O40/30)</f>
        <v>0</v>
      </c>
      <c r="R40" s="145">
        <f>IF(P40=0,0,P40/Q40)</f>
        <v>0</v>
      </c>
      <c r="S40" s="59"/>
      <c r="T40" s="135">
        <f>IF(C40&gt;0,1,0)</f>
        <v>0</v>
      </c>
      <c r="U40" s="135">
        <f>IF(E40&gt;0,1,0)</f>
        <v>0</v>
      </c>
      <c r="V40" s="135">
        <f>IF(G40&gt;0,1,0)</f>
        <v>0</v>
      </c>
      <c r="W40" s="135">
        <f>IF(I40&gt;0,1,0)</f>
        <v>0</v>
      </c>
      <c r="X40" s="135">
        <f>IF(K40&gt;0,1,0)</f>
        <v>0</v>
      </c>
      <c r="Y40" s="135">
        <f>IF(M40&gt;0,1,0)</f>
        <v>0</v>
      </c>
      <c r="Z40" s="135">
        <f>SUM(T40:Y40)</f>
        <v>0</v>
      </c>
      <c r="AA40" s="59"/>
      <c r="AB40" s="59"/>
      <c r="AC40" s="59"/>
    </row>
    <row r="41" spans="1:29" ht="23.1" customHeight="1" x14ac:dyDescent="0.25">
      <c r="A41" s="357">
        <v>22</v>
      </c>
      <c r="B41" s="138" t="str">
        <f>IF('Proje ve Personel Bilgileri'!C38&gt;0,'Proje ve Personel Bilgileri'!C38,"")</f>
        <v/>
      </c>
      <c r="C41" s="154">
        <f>IF('G011A (Ocak-Temmuz)'!C41&lt;&gt;"",'G011A (Ocak-Temmuz)'!C41,0)</f>
        <v>0</v>
      </c>
      <c r="D41" s="155">
        <f>IF('G011A (Ocak-Temmuz)'!L41&lt;&gt;"",'G011A (Ocak-Temmuz)'!L41,0)</f>
        <v>0</v>
      </c>
      <c r="E41" s="147">
        <f>IF('G011A (Şubat-Ağustos)'!C41&lt;&gt;"",'G011A (Şubat-Ağustos)'!C41,0)</f>
        <v>0</v>
      </c>
      <c r="F41" s="146">
        <f>IF('G011A (Şubat-Ağustos)'!L41&lt;&gt;"",'G011A (Şubat-Ağustos)'!L41,0)</f>
        <v>0</v>
      </c>
      <c r="G41" s="147">
        <f>IF('G011A (Mart-Eylül)'!C41&lt;&gt;"",'G011A (Mart-Eylül)'!C41,0)</f>
        <v>0</v>
      </c>
      <c r="H41" s="146">
        <f>IF('G011A (Mart-Eylül)'!L41&lt;&gt;"",'G011A (Mart-Eylül)'!L41,0)</f>
        <v>0</v>
      </c>
      <c r="I41" s="147">
        <f>IF('G011A (Nisan-Ekim)'!C41&lt;&gt;"",'G011A (Nisan-Ekim)'!C41,0)</f>
        <v>0</v>
      </c>
      <c r="J41" s="146">
        <f>IF('G011A (Nisan-Ekim)'!L41&lt;&gt;"",'G011A (Nisan-Ekim)'!L41,0)</f>
        <v>0</v>
      </c>
      <c r="K41" s="147">
        <f>IF('G011A (Mayıs-Kasım)'!C41&lt;&gt;"",'G011A (Mayıs-Kasım)'!C41,0)</f>
        <v>0</v>
      </c>
      <c r="L41" s="146">
        <f>IF('G011A (Mayıs-Kasım)'!L41&lt;&gt;"",'G011A (Mayıs-Kasım)'!L41,0)</f>
        <v>0</v>
      </c>
      <c r="M41" s="147">
        <f>IF('G011A (Haziran-Aralık)'!C41&lt;&gt;"",'G011A (Haziran-Aralık)'!C41,0)</f>
        <v>0</v>
      </c>
      <c r="N41" s="146">
        <f>IF('G011A (Haziran-Aralık)'!L41&lt;&gt;"",'G011A (Haziran-Aralık)'!L41,0)</f>
        <v>0</v>
      </c>
      <c r="O41" s="154">
        <f t="shared" ref="O41:O59" si="11">C41+E41+G41+I41+K41+M41</f>
        <v>0</v>
      </c>
      <c r="P41" s="155">
        <f t="shared" ref="P41:P59" si="12">D41+F41+H41+J41+L41+N41</f>
        <v>0</v>
      </c>
      <c r="Q41" s="155">
        <f t="shared" ref="Q41:Q59" si="13">IF(O41=0,0,O41/30)</f>
        <v>0</v>
      </c>
      <c r="R41" s="156">
        <f t="shared" ref="R41:R59" si="14">IF(P41=0,0,P41/Q41)</f>
        <v>0</v>
      </c>
      <c r="S41" s="59"/>
      <c r="T41" s="135">
        <f t="shared" ref="T41:T59" si="15">IF(C41&gt;0,1,0)</f>
        <v>0</v>
      </c>
      <c r="U41" s="135">
        <f t="shared" ref="U41:U59" si="16">IF(E41&gt;0,1,0)</f>
        <v>0</v>
      </c>
      <c r="V41" s="135">
        <f t="shared" ref="V41:V59" si="17">IF(G41&gt;0,1,0)</f>
        <v>0</v>
      </c>
      <c r="W41" s="135">
        <f t="shared" ref="W41:W59" si="18">IF(I41&gt;0,1,0)</f>
        <v>0</v>
      </c>
      <c r="X41" s="135">
        <f t="shared" ref="X41:X59" si="19">IF(K41&gt;0,1,0)</f>
        <v>0</v>
      </c>
      <c r="Y41" s="135">
        <f t="shared" ref="Y41:Y59" si="20">IF(M41&gt;0,1,0)</f>
        <v>0</v>
      </c>
      <c r="Z41" s="135">
        <f t="shared" ref="Z41:Z59" si="21">SUM(T41:Y41)</f>
        <v>0</v>
      </c>
      <c r="AA41" s="59"/>
      <c r="AB41" s="59"/>
      <c r="AC41" s="59"/>
    </row>
    <row r="42" spans="1:29" ht="23.1" customHeight="1" x14ac:dyDescent="0.25">
      <c r="A42" s="357">
        <v>23</v>
      </c>
      <c r="B42" s="138" t="str">
        <f>IF('Proje ve Personel Bilgileri'!C39&gt;0,'Proje ve Personel Bilgileri'!C39,"")</f>
        <v/>
      </c>
      <c r="C42" s="154">
        <f>IF('G011A (Ocak-Temmuz)'!C42&lt;&gt;"",'G011A (Ocak-Temmuz)'!C42,0)</f>
        <v>0</v>
      </c>
      <c r="D42" s="155">
        <f>IF('G011A (Ocak-Temmuz)'!L42&lt;&gt;"",'G011A (Ocak-Temmuz)'!L42,0)</f>
        <v>0</v>
      </c>
      <c r="E42" s="147">
        <f>IF('G011A (Şubat-Ağustos)'!C42&lt;&gt;"",'G011A (Şubat-Ağustos)'!C42,0)</f>
        <v>0</v>
      </c>
      <c r="F42" s="146">
        <f>IF('G011A (Şubat-Ağustos)'!L42&lt;&gt;"",'G011A (Şubat-Ağustos)'!L42,0)</f>
        <v>0</v>
      </c>
      <c r="G42" s="147">
        <f>IF('G011A (Mart-Eylül)'!C42&lt;&gt;"",'G011A (Mart-Eylül)'!C42,0)</f>
        <v>0</v>
      </c>
      <c r="H42" s="146">
        <f>IF('G011A (Mart-Eylül)'!L42&lt;&gt;"",'G011A (Mart-Eylül)'!L42,0)</f>
        <v>0</v>
      </c>
      <c r="I42" s="147">
        <f>IF('G011A (Nisan-Ekim)'!C42&lt;&gt;"",'G011A (Nisan-Ekim)'!C42,0)</f>
        <v>0</v>
      </c>
      <c r="J42" s="146">
        <f>IF('G011A (Nisan-Ekim)'!L42&lt;&gt;"",'G011A (Nisan-Ekim)'!L42,0)</f>
        <v>0</v>
      </c>
      <c r="K42" s="147">
        <f>IF('G011A (Mayıs-Kasım)'!C42&lt;&gt;"",'G011A (Mayıs-Kasım)'!C42,0)</f>
        <v>0</v>
      </c>
      <c r="L42" s="146">
        <f>IF('G011A (Mayıs-Kasım)'!L42&lt;&gt;"",'G011A (Mayıs-Kasım)'!L42,0)</f>
        <v>0</v>
      </c>
      <c r="M42" s="147">
        <f>IF('G011A (Haziran-Aralık)'!C42&lt;&gt;"",'G011A (Haziran-Aralık)'!C42,0)</f>
        <v>0</v>
      </c>
      <c r="N42" s="146">
        <f>IF('G011A (Haziran-Aralık)'!L42&lt;&gt;"",'G011A (Haziran-Aralık)'!L42,0)</f>
        <v>0</v>
      </c>
      <c r="O42" s="154">
        <f t="shared" si="11"/>
        <v>0</v>
      </c>
      <c r="P42" s="155">
        <f t="shared" si="12"/>
        <v>0</v>
      </c>
      <c r="Q42" s="155">
        <f t="shared" si="13"/>
        <v>0</v>
      </c>
      <c r="R42" s="156">
        <f t="shared" si="14"/>
        <v>0</v>
      </c>
      <c r="S42" s="59"/>
      <c r="T42" s="135">
        <f t="shared" si="15"/>
        <v>0</v>
      </c>
      <c r="U42" s="135">
        <f t="shared" si="16"/>
        <v>0</v>
      </c>
      <c r="V42" s="135">
        <f t="shared" si="17"/>
        <v>0</v>
      </c>
      <c r="W42" s="135">
        <f t="shared" si="18"/>
        <v>0</v>
      </c>
      <c r="X42" s="135">
        <f t="shared" si="19"/>
        <v>0</v>
      </c>
      <c r="Y42" s="135">
        <f t="shared" si="20"/>
        <v>0</v>
      </c>
      <c r="Z42" s="135">
        <f t="shared" si="21"/>
        <v>0</v>
      </c>
      <c r="AA42" s="59"/>
      <c r="AB42" s="59"/>
      <c r="AC42" s="59"/>
    </row>
    <row r="43" spans="1:29" ht="23.1" customHeight="1" x14ac:dyDescent="0.25">
      <c r="A43" s="357">
        <v>24</v>
      </c>
      <c r="B43" s="138" t="str">
        <f>IF('Proje ve Personel Bilgileri'!C40&gt;0,'Proje ve Personel Bilgileri'!C40,"")</f>
        <v/>
      </c>
      <c r="C43" s="154">
        <f>IF('G011A (Ocak-Temmuz)'!C43&lt;&gt;"",'G011A (Ocak-Temmuz)'!C43,0)</f>
        <v>0</v>
      </c>
      <c r="D43" s="155">
        <f>IF('G011A (Ocak-Temmuz)'!L43&lt;&gt;"",'G011A (Ocak-Temmuz)'!L43,0)</f>
        <v>0</v>
      </c>
      <c r="E43" s="147">
        <f>IF('G011A (Şubat-Ağustos)'!C43&lt;&gt;"",'G011A (Şubat-Ağustos)'!C43,0)</f>
        <v>0</v>
      </c>
      <c r="F43" s="146">
        <f>IF('G011A (Şubat-Ağustos)'!L43&lt;&gt;"",'G011A (Şubat-Ağustos)'!L43,0)</f>
        <v>0</v>
      </c>
      <c r="G43" s="147">
        <f>IF('G011A (Mart-Eylül)'!C43&lt;&gt;"",'G011A (Mart-Eylül)'!C43,0)</f>
        <v>0</v>
      </c>
      <c r="H43" s="146">
        <f>IF('G011A (Mart-Eylül)'!L43&lt;&gt;"",'G011A (Mart-Eylül)'!L43,0)</f>
        <v>0</v>
      </c>
      <c r="I43" s="147">
        <f>IF('G011A (Nisan-Ekim)'!C43&lt;&gt;"",'G011A (Nisan-Ekim)'!C43,0)</f>
        <v>0</v>
      </c>
      <c r="J43" s="146">
        <f>IF('G011A (Nisan-Ekim)'!L43&lt;&gt;"",'G011A (Nisan-Ekim)'!L43,0)</f>
        <v>0</v>
      </c>
      <c r="K43" s="147">
        <f>IF('G011A (Mayıs-Kasım)'!C43&lt;&gt;"",'G011A (Mayıs-Kasım)'!C43,0)</f>
        <v>0</v>
      </c>
      <c r="L43" s="146">
        <f>IF('G011A (Mayıs-Kasım)'!L43&lt;&gt;"",'G011A (Mayıs-Kasım)'!L43,0)</f>
        <v>0</v>
      </c>
      <c r="M43" s="147">
        <f>IF('G011A (Haziran-Aralık)'!C43&lt;&gt;"",'G011A (Haziran-Aralık)'!C43,0)</f>
        <v>0</v>
      </c>
      <c r="N43" s="146">
        <f>IF('G011A (Haziran-Aralık)'!L43&lt;&gt;"",'G011A (Haziran-Aralık)'!L43,0)</f>
        <v>0</v>
      </c>
      <c r="O43" s="154">
        <f t="shared" si="11"/>
        <v>0</v>
      </c>
      <c r="P43" s="155">
        <f t="shared" si="12"/>
        <v>0</v>
      </c>
      <c r="Q43" s="155">
        <f t="shared" si="13"/>
        <v>0</v>
      </c>
      <c r="R43" s="156">
        <f t="shared" si="14"/>
        <v>0</v>
      </c>
      <c r="S43" s="59"/>
      <c r="T43" s="135">
        <f t="shared" si="15"/>
        <v>0</v>
      </c>
      <c r="U43" s="135">
        <f t="shared" si="16"/>
        <v>0</v>
      </c>
      <c r="V43" s="135">
        <f t="shared" si="17"/>
        <v>0</v>
      </c>
      <c r="W43" s="135">
        <f t="shared" si="18"/>
        <v>0</v>
      </c>
      <c r="X43" s="135">
        <f t="shared" si="19"/>
        <v>0</v>
      </c>
      <c r="Y43" s="135">
        <f t="shared" si="20"/>
        <v>0</v>
      </c>
      <c r="Z43" s="135">
        <f t="shared" si="21"/>
        <v>0</v>
      </c>
      <c r="AA43" s="59"/>
      <c r="AB43" s="59"/>
      <c r="AC43" s="59"/>
    </row>
    <row r="44" spans="1:29" ht="23.1" customHeight="1" x14ac:dyDescent="0.25">
      <c r="A44" s="357">
        <v>25</v>
      </c>
      <c r="B44" s="138" t="str">
        <f>IF('Proje ve Personel Bilgileri'!C41&gt;0,'Proje ve Personel Bilgileri'!C41,"")</f>
        <v/>
      </c>
      <c r="C44" s="154">
        <f>IF('G011A (Ocak-Temmuz)'!C44&lt;&gt;"",'G011A (Ocak-Temmuz)'!C44,0)</f>
        <v>0</v>
      </c>
      <c r="D44" s="155">
        <f>IF('G011A (Ocak-Temmuz)'!L44&lt;&gt;"",'G011A (Ocak-Temmuz)'!L44,0)</f>
        <v>0</v>
      </c>
      <c r="E44" s="147">
        <f>IF('G011A (Şubat-Ağustos)'!C44&lt;&gt;"",'G011A (Şubat-Ağustos)'!C44,0)</f>
        <v>0</v>
      </c>
      <c r="F44" s="146">
        <f>IF('G011A (Şubat-Ağustos)'!L44&lt;&gt;"",'G011A (Şubat-Ağustos)'!L44,0)</f>
        <v>0</v>
      </c>
      <c r="G44" s="147">
        <f>IF('G011A (Mart-Eylül)'!C44&lt;&gt;"",'G011A (Mart-Eylül)'!C44,0)</f>
        <v>0</v>
      </c>
      <c r="H44" s="146">
        <f>IF('G011A (Mart-Eylül)'!L44&lt;&gt;"",'G011A (Mart-Eylül)'!L44,0)</f>
        <v>0</v>
      </c>
      <c r="I44" s="147">
        <f>IF('G011A (Nisan-Ekim)'!C44&lt;&gt;"",'G011A (Nisan-Ekim)'!C44,0)</f>
        <v>0</v>
      </c>
      <c r="J44" s="146">
        <f>IF('G011A (Nisan-Ekim)'!L44&lt;&gt;"",'G011A (Nisan-Ekim)'!L44,0)</f>
        <v>0</v>
      </c>
      <c r="K44" s="147">
        <f>IF('G011A (Mayıs-Kasım)'!C44&lt;&gt;"",'G011A (Mayıs-Kasım)'!C44,0)</f>
        <v>0</v>
      </c>
      <c r="L44" s="146">
        <f>IF('G011A (Mayıs-Kasım)'!L44&lt;&gt;"",'G011A (Mayıs-Kasım)'!L44,0)</f>
        <v>0</v>
      </c>
      <c r="M44" s="147">
        <f>IF('G011A (Haziran-Aralık)'!C44&lt;&gt;"",'G011A (Haziran-Aralık)'!C44,0)</f>
        <v>0</v>
      </c>
      <c r="N44" s="146">
        <f>IF('G011A (Haziran-Aralık)'!L44&lt;&gt;"",'G011A (Haziran-Aralık)'!L44,0)</f>
        <v>0</v>
      </c>
      <c r="O44" s="154">
        <f t="shared" si="11"/>
        <v>0</v>
      </c>
      <c r="P44" s="155">
        <f t="shared" si="12"/>
        <v>0</v>
      </c>
      <c r="Q44" s="155">
        <f t="shared" si="13"/>
        <v>0</v>
      </c>
      <c r="R44" s="156">
        <f t="shared" si="14"/>
        <v>0</v>
      </c>
      <c r="S44" s="59"/>
      <c r="T44" s="135">
        <f t="shared" si="15"/>
        <v>0</v>
      </c>
      <c r="U44" s="135">
        <f t="shared" si="16"/>
        <v>0</v>
      </c>
      <c r="V44" s="135">
        <f t="shared" si="17"/>
        <v>0</v>
      </c>
      <c r="W44" s="135">
        <f t="shared" si="18"/>
        <v>0</v>
      </c>
      <c r="X44" s="135">
        <f t="shared" si="19"/>
        <v>0</v>
      </c>
      <c r="Y44" s="135">
        <f t="shared" si="20"/>
        <v>0</v>
      </c>
      <c r="Z44" s="135">
        <f t="shared" si="21"/>
        <v>0</v>
      </c>
      <c r="AA44" s="59"/>
      <c r="AB44" s="59"/>
      <c r="AC44" s="59"/>
    </row>
    <row r="45" spans="1:29" ht="23.1" customHeight="1" x14ac:dyDescent="0.25">
      <c r="A45" s="357">
        <v>26</v>
      </c>
      <c r="B45" s="138" t="str">
        <f>IF('Proje ve Personel Bilgileri'!C42&gt;0,'Proje ve Personel Bilgileri'!C42,"")</f>
        <v/>
      </c>
      <c r="C45" s="154">
        <f>IF('G011A (Ocak-Temmuz)'!C45&lt;&gt;"",'G011A (Ocak-Temmuz)'!C45,0)</f>
        <v>0</v>
      </c>
      <c r="D45" s="155">
        <f>IF('G011A (Ocak-Temmuz)'!L45&lt;&gt;"",'G011A (Ocak-Temmuz)'!L45,0)</f>
        <v>0</v>
      </c>
      <c r="E45" s="147">
        <f>IF('G011A (Şubat-Ağustos)'!C45&lt;&gt;"",'G011A (Şubat-Ağustos)'!C45,0)</f>
        <v>0</v>
      </c>
      <c r="F45" s="146">
        <f>IF('G011A (Şubat-Ağustos)'!L45&lt;&gt;"",'G011A (Şubat-Ağustos)'!L45,0)</f>
        <v>0</v>
      </c>
      <c r="G45" s="147">
        <f>IF('G011A (Mart-Eylül)'!C45&lt;&gt;"",'G011A (Mart-Eylül)'!C45,0)</f>
        <v>0</v>
      </c>
      <c r="H45" s="146">
        <f>IF('G011A (Mart-Eylül)'!L45&lt;&gt;"",'G011A (Mart-Eylül)'!L45,0)</f>
        <v>0</v>
      </c>
      <c r="I45" s="147">
        <f>IF('G011A (Nisan-Ekim)'!C45&lt;&gt;"",'G011A (Nisan-Ekim)'!C45,0)</f>
        <v>0</v>
      </c>
      <c r="J45" s="146">
        <f>IF('G011A (Nisan-Ekim)'!L45&lt;&gt;"",'G011A (Nisan-Ekim)'!L45,0)</f>
        <v>0</v>
      </c>
      <c r="K45" s="147">
        <f>IF('G011A (Mayıs-Kasım)'!C45&lt;&gt;"",'G011A (Mayıs-Kasım)'!C45,0)</f>
        <v>0</v>
      </c>
      <c r="L45" s="146">
        <f>IF('G011A (Mayıs-Kasım)'!L45&lt;&gt;"",'G011A (Mayıs-Kasım)'!L45,0)</f>
        <v>0</v>
      </c>
      <c r="M45" s="147">
        <f>IF('G011A (Haziran-Aralık)'!C45&lt;&gt;"",'G011A (Haziran-Aralık)'!C45,0)</f>
        <v>0</v>
      </c>
      <c r="N45" s="146">
        <f>IF('G011A (Haziran-Aralık)'!L45&lt;&gt;"",'G011A (Haziran-Aralık)'!L45,0)</f>
        <v>0</v>
      </c>
      <c r="O45" s="154">
        <f t="shared" si="11"/>
        <v>0</v>
      </c>
      <c r="P45" s="155">
        <f t="shared" si="12"/>
        <v>0</v>
      </c>
      <c r="Q45" s="155">
        <f t="shared" si="13"/>
        <v>0</v>
      </c>
      <c r="R45" s="156">
        <f t="shared" si="14"/>
        <v>0</v>
      </c>
      <c r="S45" s="59"/>
      <c r="T45" s="135">
        <f t="shared" si="15"/>
        <v>0</v>
      </c>
      <c r="U45" s="135">
        <f t="shared" si="16"/>
        <v>0</v>
      </c>
      <c r="V45" s="135">
        <f t="shared" si="17"/>
        <v>0</v>
      </c>
      <c r="W45" s="135">
        <f t="shared" si="18"/>
        <v>0</v>
      </c>
      <c r="X45" s="135">
        <f t="shared" si="19"/>
        <v>0</v>
      </c>
      <c r="Y45" s="135">
        <f t="shared" si="20"/>
        <v>0</v>
      </c>
      <c r="Z45" s="135">
        <f t="shared" si="21"/>
        <v>0</v>
      </c>
      <c r="AA45" s="59"/>
      <c r="AB45" s="59"/>
      <c r="AC45" s="59"/>
    </row>
    <row r="46" spans="1:29" ht="23.1" customHeight="1" x14ac:dyDescent="0.25">
      <c r="A46" s="357">
        <v>27</v>
      </c>
      <c r="B46" s="138" t="str">
        <f>IF('Proje ve Personel Bilgileri'!C43&gt;0,'Proje ve Personel Bilgileri'!C43,"")</f>
        <v/>
      </c>
      <c r="C46" s="154">
        <f>IF('G011A (Ocak-Temmuz)'!C46&lt;&gt;"",'G011A (Ocak-Temmuz)'!C46,0)</f>
        <v>0</v>
      </c>
      <c r="D46" s="155">
        <f>IF('G011A (Ocak-Temmuz)'!L46&lt;&gt;"",'G011A (Ocak-Temmuz)'!L46,0)</f>
        <v>0</v>
      </c>
      <c r="E46" s="147">
        <f>IF('G011A (Şubat-Ağustos)'!C46&lt;&gt;"",'G011A (Şubat-Ağustos)'!C46,0)</f>
        <v>0</v>
      </c>
      <c r="F46" s="146">
        <f>IF('G011A (Şubat-Ağustos)'!L46&lt;&gt;"",'G011A (Şubat-Ağustos)'!L46,0)</f>
        <v>0</v>
      </c>
      <c r="G46" s="147">
        <f>IF('G011A (Mart-Eylül)'!C46&lt;&gt;"",'G011A (Mart-Eylül)'!C46,0)</f>
        <v>0</v>
      </c>
      <c r="H46" s="146">
        <f>IF('G011A (Mart-Eylül)'!L46&lt;&gt;"",'G011A (Mart-Eylül)'!L46,0)</f>
        <v>0</v>
      </c>
      <c r="I46" s="147">
        <f>IF('G011A (Nisan-Ekim)'!C46&lt;&gt;"",'G011A (Nisan-Ekim)'!C46,0)</f>
        <v>0</v>
      </c>
      <c r="J46" s="146">
        <f>IF('G011A (Nisan-Ekim)'!L46&lt;&gt;"",'G011A (Nisan-Ekim)'!L46,0)</f>
        <v>0</v>
      </c>
      <c r="K46" s="147">
        <f>IF('G011A (Mayıs-Kasım)'!C46&lt;&gt;"",'G011A (Mayıs-Kasım)'!C46,0)</f>
        <v>0</v>
      </c>
      <c r="L46" s="146">
        <f>IF('G011A (Mayıs-Kasım)'!L46&lt;&gt;"",'G011A (Mayıs-Kasım)'!L46,0)</f>
        <v>0</v>
      </c>
      <c r="M46" s="147">
        <f>IF('G011A (Haziran-Aralık)'!C46&lt;&gt;"",'G011A (Haziran-Aralık)'!C46,0)</f>
        <v>0</v>
      </c>
      <c r="N46" s="146">
        <f>IF('G011A (Haziran-Aralık)'!L46&lt;&gt;"",'G011A (Haziran-Aralık)'!L46,0)</f>
        <v>0</v>
      </c>
      <c r="O46" s="154">
        <f t="shared" si="11"/>
        <v>0</v>
      </c>
      <c r="P46" s="155">
        <f t="shared" si="12"/>
        <v>0</v>
      </c>
      <c r="Q46" s="155">
        <f t="shared" si="13"/>
        <v>0</v>
      </c>
      <c r="R46" s="156">
        <f t="shared" si="14"/>
        <v>0</v>
      </c>
      <c r="S46" s="59"/>
      <c r="T46" s="135">
        <f t="shared" si="15"/>
        <v>0</v>
      </c>
      <c r="U46" s="135">
        <f t="shared" si="16"/>
        <v>0</v>
      </c>
      <c r="V46" s="135">
        <f t="shared" si="17"/>
        <v>0</v>
      </c>
      <c r="W46" s="135">
        <f t="shared" si="18"/>
        <v>0</v>
      </c>
      <c r="X46" s="135">
        <f t="shared" si="19"/>
        <v>0</v>
      </c>
      <c r="Y46" s="135">
        <f t="shared" si="20"/>
        <v>0</v>
      </c>
      <c r="Z46" s="135">
        <f t="shared" si="21"/>
        <v>0</v>
      </c>
      <c r="AA46" s="59"/>
      <c r="AB46" s="59"/>
      <c r="AC46" s="59"/>
    </row>
    <row r="47" spans="1:29" ht="23.1" customHeight="1" x14ac:dyDescent="0.25">
      <c r="A47" s="357">
        <v>28</v>
      </c>
      <c r="B47" s="138" t="str">
        <f>IF('Proje ve Personel Bilgileri'!C44&gt;0,'Proje ve Personel Bilgileri'!C44,"")</f>
        <v/>
      </c>
      <c r="C47" s="154">
        <f>IF('G011A (Ocak-Temmuz)'!C47&lt;&gt;"",'G011A (Ocak-Temmuz)'!C47,0)</f>
        <v>0</v>
      </c>
      <c r="D47" s="155">
        <f>IF('G011A (Ocak-Temmuz)'!L47&lt;&gt;"",'G011A (Ocak-Temmuz)'!L47,0)</f>
        <v>0</v>
      </c>
      <c r="E47" s="147">
        <f>IF('G011A (Şubat-Ağustos)'!C47&lt;&gt;"",'G011A (Şubat-Ağustos)'!C47,0)</f>
        <v>0</v>
      </c>
      <c r="F47" s="146">
        <f>IF('G011A (Şubat-Ağustos)'!L47&lt;&gt;"",'G011A (Şubat-Ağustos)'!L47,0)</f>
        <v>0</v>
      </c>
      <c r="G47" s="147">
        <f>IF('G011A (Mart-Eylül)'!C47&lt;&gt;"",'G011A (Mart-Eylül)'!C47,0)</f>
        <v>0</v>
      </c>
      <c r="H47" s="146">
        <f>IF('G011A (Mart-Eylül)'!L47&lt;&gt;"",'G011A (Mart-Eylül)'!L47,0)</f>
        <v>0</v>
      </c>
      <c r="I47" s="147">
        <f>IF('G011A (Nisan-Ekim)'!C47&lt;&gt;"",'G011A (Nisan-Ekim)'!C47,0)</f>
        <v>0</v>
      </c>
      <c r="J47" s="146">
        <f>IF('G011A (Nisan-Ekim)'!L47&lt;&gt;"",'G011A (Nisan-Ekim)'!L47,0)</f>
        <v>0</v>
      </c>
      <c r="K47" s="147">
        <f>IF('G011A (Mayıs-Kasım)'!C47&lt;&gt;"",'G011A (Mayıs-Kasım)'!C47,0)</f>
        <v>0</v>
      </c>
      <c r="L47" s="146">
        <f>IF('G011A (Mayıs-Kasım)'!L47&lt;&gt;"",'G011A (Mayıs-Kasım)'!L47,0)</f>
        <v>0</v>
      </c>
      <c r="M47" s="147">
        <f>IF('G011A (Haziran-Aralık)'!C47&lt;&gt;"",'G011A (Haziran-Aralık)'!C47,0)</f>
        <v>0</v>
      </c>
      <c r="N47" s="146">
        <f>IF('G011A (Haziran-Aralık)'!L47&lt;&gt;"",'G011A (Haziran-Aralık)'!L47,0)</f>
        <v>0</v>
      </c>
      <c r="O47" s="154">
        <f t="shared" si="11"/>
        <v>0</v>
      </c>
      <c r="P47" s="155">
        <f t="shared" si="12"/>
        <v>0</v>
      </c>
      <c r="Q47" s="155">
        <f t="shared" si="13"/>
        <v>0</v>
      </c>
      <c r="R47" s="156">
        <f t="shared" si="14"/>
        <v>0</v>
      </c>
      <c r="S47" s="59"/>
      <c r="T47" s="135">
        <f t="shared" si="15"/>
        <v>0</v>
      </c>
      <c r="U47" s="135">
        <f t="shared" si="16"/>
        <v>0</v>
      </c>
      <c r="V47" s="135">
        <f t="shared" si="17"/>
        <v>0</v>
      </c>
      <c r="W47" s="135">
        <f t="shared" si="18"/>
        <v>0</v>
      </c>
      <c r="X47" s="135">
        <f t="shared" si="19"/>
        <v>0</v>
      </c>
      <c r="Y47" s="135">
        <f t="shared" si="20"/>
        <v>0</v>
      </c>
      <c r="Z47" s="135">
        <f t="shared" si="21"/>
        <v>0</v>
      </c>
      <c r="AA47" s="59"/>
      <c r="AB47" s="59"/>
      <c r="AC47" s="59"/>
    </row>
    <row r="48" spans="1:29" ht="23.1" customHeight="1" x14ac:dyDescent="0.25">
      <c r="A48" s="357">
        <v>29</v>
      </c>
      <c r="B48" s="138" t="str">
        <f>IF('Proje ve Personel Bilgileri'!C45&gt;0,'Proje ve Personel Bilgileri'!C45,"")</f>
        <v/>
      </c>
      <c r="C48" s="154">
        <f>IF('G011A (Ocak-Temmuz)'!C48&lt;&gt;"",'G011A (Ocak-Temmuz)'!C48,0)</f>
        <v>0</v>
      </c>
      <c r="D48" s="155">
        <f>IF('G011A (Ocak-Temmuz)'!L48&lt;&gt;"",'G011A (Ocak-Temmuz)'!L48,0)</f>
        <v>0</v>
      </c>
      <c r="E48" s="147">
        <f>IF('G011A (Şubat-Ağustos)'!C48&lt;&gt;"",'G011A (Şubat-Ağustos)'!C48,0)</f>
        <v>0</v>
      </c>
      <c r="F48" s="146">
        <f>IF('G011A (Şubat-Ağustos)'!L48&lt;&gt;"",'G011A (Şubat-Ağustos)'!L48,0)</f>
        <v>0</v>
      </c>
      <c r="G48" s="147">
        <f>IF('G011A (Mart-Eylül)'!C48&lt;&gt;"",'G011A (Mart-Eylül)'!C48,0)</f>
        <v>0</v>
      </c>
      <c r="H48" s="146">
        <f>IF('G011A (Mart-Eylül)'!L48&lt;&gt;"",'G011A (Mart-Eylül)'!L48,0)</f>
        <v>0</v>
      </c>
      <c r="I48" s="147">
        <f>IF('G011A (Nisan-Ekim)'!C48&lt;&gt;"",'G011A (Nisan-Ekim)'!C48,0)</f>
        <v>0</v>
      </c>
      <c r="J48" s="146">
        <f>IF('G011A (Nisan-Ekim)'!L48&lt;&gt;"",'G011A (Nisan-Ekim)'!L48,0)</f>
        <v>0</v>
      </c>
      <c r="K48" s="147">
        <f>IF('G011A (Mayıs-Kasım)'!C48&lt;&gt;"",'G011A (Mayıs-Kasım)'!C48,0)</f>
        <v>0</v>
      </c>
      <c r="L48" s="146">
        <f>IF('G011A (Mayıs-Kasım)'!L48&lt;&gt;"",'G011A (Mayıs-Kasım)'!L48,0)</f>
        <v>0</v>
      </c>
      <c r="M48" s="147">
        <f>IF('G011A (Haziran-Aralık)'!C48&lt;&gt;"",'G011A (Haziran-Aralık)'!C48,0)</f>
        <v>0</v>
      </c>
      <c r="N48" s="146">
        <f>IF('G011A (Haziran-Aralık)'!L48&lt;&gt;"",'G011A (Haziran-Aralık)'!L48,0)</f>
        <v>0</v>
      </c>
      <c r="O48" s="154">
        <f t="shared" si="11"/>
        <v>0</v>
      </c>
      <c r="P48" s="155">
        <f t="shared" si="12"/>
        <v>0</v>
      </c>
      <c r="Q48" s="155">
        <f t="shared" si="13"/>
        <v>0</v>
      </c>
      <c r="R48" s="156">
        <f t="shared" si="14"/>
        <v>0</v>
      </c>
      <c r="S48" s="59"/>
      <c r="T48" s="135">
        <f t="shared" si="15"/>
        <v>0</v>
      </c>
      <c r="U48" s="135">
        <f t="shared" si="16"/>
        <v>0</v>
      </c>
      <c r="V48" s="135">
        <f t="shared" si="17"/>
        <v>0</v>
      </c>
      <c r="W48" s="135">
        <f t="shared" si="18"/>
        <v>0</v>
      </c>
      <c r="X48" s="135">
        <f t="shared" si="19"/>
        <v>0</v>
      </c>
      <c r="Y48" s="135">
        <f t="shared" si="20"/>
        <v>0</v>
      </c>
      <c r="Z48" s="135">
        <f t="shared" si="21"/>
        <v>0</v>
      </c>
      <c r="AA48" s="59"/>
      <c r="AB48" s="59"/>
      <c r="AC48" s="59"/>
    </row>
    <row r="49" spans="1:29" ht="23.1" customHeight="1" x14ac:dyDescent="0.25">
      <c r="A49" s="357">
        <v>30</v>
      </c>
      <c r="B49" s="138" t="str">
        <f>IF('Proje ve Personel Bilgileri'!C46&gt;0,'Proje ve Personel Bilgileri'!C46,"")</f>
        <v/>
      </c>
      <c r="C49" s="154">
        <f>IF('G011A (Ocak-Temmuz)'!C49&lt;&gt;"",'G011A (Ocak-Temmuz)'!C49,0)</f>
        <v>0</v>
      </c>
      <c r="D49" s="155">
        <f>IF('G011A (Ocak-Temmuz)'!L49&lt;&gt;"",'G011A (Ocak-Temmuz)'!L49,0)</f>
        <v>0</v>
      </c>
      <c r="E49" s="147">
        <f>IF('G011A (Şubat-Ağustos)'!C49&lt;&gt;"",'G011A (Şubat-Ağustos)'!C49,0)</f>
        <v>0</v>
      </c>
      <c r="F49" s="146">
        <f>IF('G011A (Şubat-Ağustos)'!L49&lt;&gt;"",'G011A (Şubat-Ağustos)'!L49,0)</f>
        <v>0</v>
      </c>
      <c r="G49" s="147">
        <f>IF('G011A (Mart-Eylül)'!C49&lt;&gt;"",'G011A (Mart-Eylül)'!C49,0)</f>
        <v>0</v>
      </c>
      <c r="H49" s="146">
        <f>IF('G011A (Mart-Eylül)'!L49&lt;&gt;"",'G011A (Mart-Eylül)'!L49,0)</f>
        <v>0</v>
      </c>
      <c r="I49" s="147">
        <f>IF('G011A (Nisan-Ekim)'!C49&lt;&gt;"",'G011A (Nisan-Ekim)'!C49,0)</f>
        <v>0</v>
      </c>
      <c r="J49" s="146">
        <f>IF('G011A (Nisan-Ekim)'!L49&lt;&gt;"",'G011A (Nisan-Ekim)'!L49,0)</f>
        <v>0</v>
      </c>
      <c r="K49" s="147">
        <f>IF('G011A (Mayıs-Kasım)'!C49&lt;&gt;"",'G011A (Mayıs-Kasım)'!C49,0)</f>
        <v>0</v>
      </c>
      <c r="L49" s="146">
        <f>IF('G011A (Mayıs-Kasım)'!L49&lt;&gt;"",'G011A (Mayıs-Kasım)'!L49,0)</f>
        <v>0</v>
      </c>
      <c r="M49" s="147">
        <f>IF('G011A (Haziran-Aralık)'!C49&lt;&gt;"",'G011A (Haziran-Aralık)'!C49,0)</f>
        <v>0</v>
      </c>
      <c r="N49" s="146">
        <f>IF('G011A (Haziran-Aralık)'!L49&lt;&gt;"",'G011A (Haziran-Aralık)'!L49,0)</f>
        <v>0</v>
      </c>
      <c r="O49" s="154">
        <f t="shared" si="11"/>
        <v>0</v>
      </c>
      <c r="P49" s="155">
        <f t="shared" si="12"/>
        <v>0</v>
      </c>
      <c r="Q49" s="155">
        <f t="shared" si="13"/>
        <v>0</v>
      </c>
      <c r="R49" s="156">
        <f t="shared" si="14"/>
        <v>0</v>
      </c>
      <c r="S49" s="59"/>
      <c r="T49" s="135">
        <f t="shared" si="15"/>
        <v>0</v>
      </c>
      <c r="U49" s="135">
        <f t="shared" si="16"/>
        <v>0</v>
      </c>
      <c r="V49" s="135">
        <f t="shared" si="17"/>
        <v>0</v>
      </c>
      <c r="W49" s="135">
        <f t="shared" si="18"/>
        <v>0</v>
      </c>
      <c r="X49" s="135">
        <f t="shared" si="19"/>
        <v>0</v>
      </c>
      <c r="Y49" s="135">
        <f t="shared" si="20"/>
        <v>0</v>
      </c>
      <c r="Z49" s="135">
        <f t="shared" si="21"/>
        <v>0</v>
      </c>
      <c r="AA49" s="59"/>
      <c r="AB49" s="59"/>
      <c r="AC49" s="59"/>
    </row>
    <row r="50" spans="1:29" ht="23.1" customHeight="1" x14ac:dyDescent="0.25">
      <c r="A50" s="357">
        <v>31</v>
      </c>
      <c r="B50" s="138" t="str">
        <f>IF('Proje ve Personel Bilgileri'!C47&gt;0,'Proje ve Personel Bilgileri'!C47,"")</f>
        <v/>
      </c>
      <c r="C50" s="154">
        <f>IF('G011A (Ocak-Temmuz)'!C50&lt;&gt;"",'G011A (Ocak-Temmuz)'!C50,0)</f>
        <v>0</v>
      </c>
      <c r="D50" s="155">
        <f>IF('G011A (Ocak-Temmuz)'!L50&lt;&gt;"",'G011A (Ocak-Temmuz)'!L50,0)</f>
        <v>0</v>
      </c>
      <c r="E50" s="147">
        <f>IF('G011A (Şubat-Ağustos)'!C50&lt;&gt;"",'G011A (Şubat-Ağustos)'!C50,0)</f>
        <v>0</v>
      </c>
      <c r="F50" s="146">
        <f>IF('G011A (Şubat-Ağustos)'!L50&lt;&gt;"",'G011A (Şubat-Ağustos)'!L50,0)</f>
        <v>0</v>
      </c>
      <c r="G50" s="147">
        <f>IF('G011A (Mart-Eylül)'!C50&lt;&gt;"",'G011A (Mart-Eylül)'!C50,0)</f>
        <v>0</v>
      </c>
      <c r="H50" s="146">
        <f>IF('G011A (Mart-Eylül)'!L50&lt;&gt;"",'G011A (Mart-Eylül)'!L50,0)</f>
        <v>0</v>
      </c>
      <c r="I50" s="147">
        <f>IF('G011A (Nisan-Ekim)'!C50&lt;&gt;"",'G011A (Nisan-Ekim)'!C50,0)</f>
        <v>0</v>
      </c>
      <c r="J50" s="146">
        <f>IF('G011A (Nisan-Ekim)'!L50&lt;&gt;"",'G011A (Nisan-Ekim)'!L50,0)</f>
        <v>0</v>
      </c>
      <c r="K50" s="147">
        <f>IF('G011A (Mayıs-Kasım)'!C50&lt;&gt;"",'G011A (Mayıs-Kasım)'!C50,0)</f>
        <v>0</v>
      </c>
      <c r="L50" s="146">
        <f>IF('G011A (Mayıs-Kasım)'!L50&lt;&gt;"",'G011A (Mayıs-Kasım)'!L50,0)</f>
        <v>0</v>
      </c>
      <c r="M50" s="147">
        <f>IF('G011A (Haziran-Aralık)'!C50&lt;&gt;"",'G011A (Haziran-Aralık)'!C50,0)</f>
        <v>0</v>
      </c>
      <c r="N50" s="146">
        <f>IF('G011A (Haziran-Aralık)'!L50&lt;&gt;"",'G011A (Haziran-Aralık)'!L50,0)</f>
        <v>0</v>
      </c>
      <c r="O50" s="154">
        <f t="shared" si="11"/>
        <v>0</v>
      </c>
      <c r="P50" s="155">
        <f t="shared" si="12"/>
        <v>0</v>
      </c>
      <c r="Q50" s="155">
        <f t="shared" si="13"/>
        <v>0</v>
      </c>
      <c r="R50" s="156">
        <f t="shared" si="14"/>
        <v>0</v>
      </c>
      <c r="S50" s="59"/>
      <c r="T50" s="135">
        <f t="shared" si="15"/>
        <v>0</v>
      </c>
      <c r="U50" s="135">
        <f t="shared" si="16"/>
        <v>0</v>
      </c>
      <c r="V50" s="135">
        <f t="shared" si="17"/>
        <v>0</v>
      </c>
      <c r="W50" s="135">
        <f t="shared" si="18"/>
        <v>0</v>
      </c>
      <c r="X50" s="135">
        <f t="shared" si="19"/>
        <v>0</v>
      </c>
      <c r="Y50" s="135">
        <f t="shared" si="20"/>
        <v>0</v>
      </c>
      <c r="Z50" s="135">
        <f t="shared" si="21"/>
        <v>0</v>
      </c>
      <c r="AA50" s="59"/>
      <c r="AB50" s="59"/>
      <c r="AC50" s="59"/>
    </row>
    <row r="51" spans="1:29" ht="23.1" customHeight="1" x14ac:dyDescent="0.25">
      <c r="A51" s="357">
        <v>32</v>
      </c>
      <c r="B51" s="138" t="str">
        <f>IF('Proje ve Personel Bilgileri'!C48&gt;0,'Proje ve Personel Bilgileri'!C48,"")</f>
        <v/>
      </c>
      <c r="C51" s="154">
        <f>IF('G011A (Ocak-Temmuz)'!C51&lt;&gt;"",'G011A (Ocak-Temmuz)'!C51,0)</f>
        <v>0</v>
      </c>
      <c r="D51" s="155">
        <f>IF('G011A (Ocak-Temmuz)'!L51&lt;&gt;"",'G011A (Ocak-Temmuz)'!L51,0)</f>
        <v>0</v>
      </c>
      <c r="E51" s="147">
        <f>IF('G011A (Şubat-Ağustos)'!C51&lt;&gt;"",'G011A (Şubat-Ağustos)'!C51,0)</f>
        <v>0</v>
      </c>
      <c r="F51" s="146">
        <f>IF('G011A (Şubat-Ağustos)'!L51&lt;&gt;"",'G011A (Şubat-Ağustos)'!L51,0)</f>
        <v>0</v>
      </c>
      <c r="G51" s="147">
        <f>IF('G011A (Mart-Eylül)'!C51&lt;&gt;"",'G011A (Mart-Eylül)'!C51,0)</f>
        <v>0</v>
      </c>
      <c r="H51" s="146">
        <f>IF('G011A (Mart-Eylül)'!L51&lt;&gt;"",'G011A (Mart-Eylül)'!L51,0)</f>
        <v>0</v>
      </c>
      <c r="I51" s="147">
        <f>IF('G011A (Nisan-Ekim)'!C51&lt;&gt;"",'G011A (Nisan-Ekim)'!C51,0)</f>
        <v>0</v>
      </c>
      <c r="J51" s="146">
        <f>IF('G011A (Nisan-Ekim)'!L51&lt;&gt;"",'G011A (Nisan-Ekim)'!L51,0)</f>
        <v>0</v>
      </c>
      <c r="K51" s="147">
        <f>IF('G011A (Mayıs-Kasım)'!C51&lt;&gt;"",'G011A (Mayıs-Kasım)'!C51,0)</f>
        <v>0</v>
      </c>
      <c r="L51" s="146">
        <f>IF('G011A (Mayıs-Kasım)'!L51&lt;&gt;"",'G011A (Mayıs-Kasım)'!L51,0)</f>
        <v>0</v>
      </c>
      <c r="M51" s="147">
        <f>IF('G011A (Haziran-Aralık)'!C51&lt;&gt;"",'G011A (Haziran-Aralık)'!C51,0)</f>
        <v>0</v>
      </c>
      <c r="N51" s="146">
        <f>IF('G011A (Haziran-Aralık)'!L51&lt;&gt;"",'G011A (Haziran-Aralık)'!L51,0)</f>
        <v>0</v>
      </c>
      <c r="O51" s="154">
        <f t="shared" si="11"/>
        <v>0</v>
      </c>
      <c r="P51" s="155">
        <f t="shared" si="12"/>
        <v>0</v>
      </c>
      <c r="Q51" s="155">
        <f t="shared" si="13"/>
        <v>0</v>
      </c>
      <c r="R51" s="156">
        <f t="shared" si="14"/>
        <v>0</v>
      </c>
      <c r="S51" s="59"/>
      <c r="T51" s="135">
        <f t="shared" si="15"/>
        <v>0</v>
      </c>
      <c r="U51" s="135">
        <f t="shared" si="16"/>
        <v>0</v>
      </c>
      <c r="V51" s="135">
        <f t="shared" si="17"/>
        <v>0</v>
      </c>
      <c r="W51" s="135">
        <f t="shared" si="18"/>
        <v>0</v>
      </c>
      <c r="X51" s="135">
        <f t="shared" si="19"/>
        <v>0</v>
      </c>
      <c r="Y51" s="135">
        <f t="shared" si="20"/>
        <v>0</v>
      </c>
      <c r="Z51" s="135">
        <f t="shared" si="21"/>
        <v>0</v>
      </c>
      <c r="AA51" s="59"/>
      <c r="AB51" s="59"/>
      <c r="AC51" s="59"/>
    </row>
    <row r="52" spans="1:29" ht="23.1" customHeight="1" x14ac:dyDescent="0.25">
      <c r="A52" s="357">
        <v>33</v>
      </c>
      <c r="B52" s="138" t="str">
        <f>IF('Proje ve Personel Bilgileri'!C49&gt;0,'Proje ve Personel Bilgileri'!C49,"")</f>
        <v/>
      </c>
      <c r="C52" s="154">
        <f>IF('G011A (Ocak-Temmuz)'!C52&lt;&gt;"",'G011A (Ocak-Temmuz)'!C52,0)</f>
        <v>0</v>
      </c>
      <c r="D52" s="155">
        <f>IF('G011A (Ocak-Temmuz)'!L52&lt;&gt;"",'G011A (Ocak-Temmuz)'!L52,0)</f>
        <v>0</v>
      </c>
      <c r="E52" s="147">
        <f>IF('G011A (Şubat-Ağustos)'!C52&lt;&gt;"",'G011A (Şubat-Ağustos)'!C52,0)</f>
        <v>0</v>
      </c>
      <c r="F52" s="146">
        <f>IF('G011A (Şubat-Ağustos)'!L52&lt;&gt;"",'G011A (Şubat-Ağustos)'!L52,0)</f>
        <v>0</v>
      </c>
      <c r="G52" s="147">
        <f>IF('G011A (Mart-Eylül)'!C52&lt;&gt;"",'G011A (Mart-Eylül)'!C52,0)</f>
        <v>0</v>
      </c>
      <c r="H52" s="146">
        <f>IF('G011A (Mart-Eylül)'!L52&lt;&gt;"",'G011A (Mart-Eylül)'!L52,0)</f>
        <v>0</v>
      </c>
      <c r="I52" s="147">
        <f>IF('G011A (Nisan-Ekim)'!C52&lt;&gt;"",'G011A (Nisan-Ekim)'!C52,0)</f>
        <v>0</v>
      </c>
      <c r="J52" s="146">
        <f>IF('G011A (Nisan-Ekim)'!L52&lt;&gt;"",'G011A (Nisan-Ekim)'!L52,0)</f>
        <v>0</v>
      </c>
      <c r="K52" s="147">
        <f>IF('G011A (Mayıs-Kasım)'!C52&lt;&gt;"",'G011A (Mayıs-Kasım)'!C52,0)</f>
        <v>0</v>
      </c>
      <c r="L52" s="146">
        <f>IF('G011A (Mayıs-Kasım)'!L52&lt;&gt;"",'G011A (Mayıs-Kasım)'!L52,0)</f>
        <v>0</v>
      </c>
      <c r="M52" s="147">
        <f>IF('G011A (Haziran-Aralık)'!C52&lt;&gt;"",'G011A (Haziran-Aralık)'!C52,0)</f>
        <v>0</v>
      </c>
      <c r="N52" s="146">
        <f>IF('G011A (Haziran-Aralık)'!L52&lt;&gt;"",'G011A (Haziran-Aralık)'!L52,0)</f>
        <v>0</v>
      </c>
      <c r="O52" s="154">
        <f t="shared" si="11"/>
        <v>0</v>
      </c>
      <c r="P52" s="155">
        <f t="shared" si="12"/>
        <v>0</v>
      </c>
      <c r="Q52" s="155">
        <f t="shared" si="13"/>
        <v>0</v>
      </c>
      <c r="R52" s="156">
        <f t="shared" si="14"/>
        <v>0</v>
      </c>
      <c r="S52" s="59"/>
      <c r="T52" s="135">
        <f t="shared" si="15"/>
        <v>0</v>
      </c>
      <c r="U52" s="135">
        <f t="shared" si="16"/>
        <v>0</v>
      </c>
      <c r="V52" s="135">
        <f t="shared" si="17"/>
        <v>0</v>
      </c>
      <c r="W52" s="135">
        <f t="shared" si="18"/>
        <v>0</v>
      </c>
      <c r="X52" s="135">
        <f t="shared" si="19"/>
        <v>0</v>
      </c>
      <c r="Y52" s="135">
        <f t="shared" si="20"/>
        <v>0</v>
      </c>
      <c r="Z52" s="135">
        <f t="shared" si="21"/>
        <v>0</v>
      </c>
      <c r="AA52" s="59"/>
      <c r="AB52" s="59"/>
      <c r="AC52" s="59"/>
    </row>
    <row r="53" spans="1:29" ht="23.1" customHeight="1" x14ac:dyDescent="0.25">
      <c r="A53" s="357">
        <v>34</v>
      </c>
      <c r="B53" s="138" t="str">
        <f>IF('Proje ve Personel Bilgileri'!C50&gt;0,'Proje ve Personel Bilgileri'!C50,"")</f>
        <v/>
      </c>
      <c r="C53" s="154">
        <f>IF('G011A (Ocak-Temmuz)'!C53&lt;&gt;"",'G011A (Ocak-Temmuz)'!C53,0)</f>
        <v>0</v>
      </c>
      <c r="D53" s="155">
        <f>IF('G011A (Ocak-Temmuz)'!L53&lt;&gt;"",'G011A (Ocak-Temmuz)'!L53,0)</f>
        <v>0</v>
      </c>
      <c r="E53" s="147">
        <f>IF('G011A (Şubat-Ağustos)'!C53&lt;&gt;"",'G011A (Şubat-Ağustos)'!C53,0)</f>
        <v>0</v>
      </c>
      <c r="F53" s="146">
        <f>IF('G011A (Şubat-Ağustos)'!L53&lt;&gt;"",'G011A (Şubat-Ağustos)'!L53,0)</f>
        <v>0</v>
      </c>
      <c r="G53" s="147">
        <f>IF('G011A (Mart-Eylül)'!C53&lt;&gt;"",'G011A (Mart-Eylül)'!C53,0)</f>
        <v>0</v>
      </c>
      <c r="H53" s="146">
        <f>IF('G011A (Mart-Eylül)'!L53&lt;&gt;"",'G011A (Mart-Eylül)'!L53,0)</f>
        <v>0</v>
      </c>
      <c r="I53" s="147">
        <f>IF('G011A (Nisan-Ekim)'!C53&lt;&gt;"",'G011A (Nisan-Ekim)'!C53,0)</f>
        <v>0</v>
      </c>
      <c r="J53" s="146">
        <f>IF('G011A (Nisan-Ekim)'!L53&lt;&gt;"",'G011A (Nisan-Ekim)'!L53,0)</f>
        <v>0</v>
      </c>
      <c r="K53" s="147">
        <f>IF('G011A (Mayıs-Kasım)'!C53&lt;&gt;"",'G011A (Mayıs-Kasım)'!C53,0)</f>
        <v>0</v>
      </c>
      <c r="L53" s="146">
        <f>IF('G011A (Mayıs-Kasım)'!L53&lt;&gt;"",'G011A (Mayıs-Kasım)'!L53,0)</f>
        <v>0</v>
      </c>
      <c r="M53" s="147">
        <f>IF('G011A (Haziran-Aralık)'!C53&lt;&gt;"",'G011A (Haziran-Aralık)'!C53,0)</f>
        <v>0</v>
      </c>
      <c r="N53" s="146">
        <f>IF('G011A (Haziran-Aralık)'!L53&lt;&gt;"",'G011A (Haziran-Aralık)'!L53,0)</f>
        <v>0</v>
      </c>
      <c r="O53" s="154">
        <f t="shared" si="11"/>
        <v>0</v>
      </c>
      <c r="P53" s="155">
        <f t="shared" si="12"/>
        <v>0</v>
      </c>
      <c r="Q53" s="155">
        <f t="shared" si="13"/>
        <v>0</v>
      </c>
      <c r="R53" s="156">
        <f t="shared" si="14"/>
        <v>0</v>
      </c>
      <c r="S53" s="59"/>
      <c r="T53" s="135">
        <f t="shared" si="15"/>
        <v>0</v>
      </c>
      <c r="U53" s="135">
        <f t="shared" si="16"/>
        <v>0</v>
      </c>
      <c r="V53" s="135">
        <f t="shared" si="17"/>
        <v>0</v>
      </c>
      <c r="W53" s="135">
        <f t="shared" si="18"/>
        <v>0</v>
      </c>
      <c r="X53" s="135">
        <f t="shared" si="19"/>
        <v>0</v>
      </c>
      <c r="Y53" s="135">
        <f t="shared" si="20"/>
        <v>0</v>
      </c>
      <c r="Z53" s="135">
        <f t="shared" si="21"/>
        <v>0</v>
      </c>
      <c r="AA53" s="59"/>
      <c r="AB53" s="59"/>
      <c r="AC53" s="59"/>
    </row>
    <row r="54" spans="1:29" ht="23.1" customHeight="1" x14ac:dyDescent="0.25">
      <c r="A54" s="357">
        <v>35</v>
      </c>
      <c r="B54" s="138" t="str">
        <f>IF('Proje ve Personel Bilgileri'!C51&gt;0,'Proje ve Personel Bilgileri'!C51,"")</f>
        <v/>
      </c>
      <c r="C54" s="154">
        <f>IF('G011A (Ocak-Temmuz)'!C54&lt;&gt;"",'G011A (Ocak-Temmuz)'!C54,0)</f>
        <v>0</v>
      </c>
      <c r="D54" s="155">
        <f>IF('G011A (Ocak-Temmuz)'!L54&lt;&gt;"",'G011A (Ocak-Temmuz)'!L54,0)</f>
        <v>0</v>
      </c>
      <c r="E54" s="147">
        <f>IF('G011A (Şubat-Ağustos)'!C54&lt;&gt;"",'G011A (Şubat-Ağustos)'!C54,0)</f>
        <v>0</v>
      </c>
      <c r="F54" s="146">
        <f>IF('G011A (Şubat-Ağustos)'!L54&lt;&gt;"",'G011A (Şubat-Ağustos)'!L54,0)</f>
        <v>0</v>
      </c>
      <c r="G54" s="147">
        <f>IF('G011A (Mart-Eylül)'!C54&lt;&gt;"",'G011A (Mart-Eylül)'!C54,0)</f>
        <v>0</v>
      </c>
      <c r="H54" s="146">
        <f>IF('G011A (Mart-Eylül)'!L54&lt;&gt;"",'G011A (Mart-Eylül)'!L54,0)</f>
        <v>0</v>
      </c>
      <c r="I54" s="147">
        <f>IF('G011A (Nisan-Ekim)'!C54&lt;&gt;"",'G011A (Nisan-Ekim)'!C54,0)</f>
        <v>0</v>
      </c>
      <c r="J54" s="146">
        <f>IF('G011A (Nisan-Ekim)'!L54&lt;&gt;"",'G011A (Nisan-Ekim)'!L54,0)</f>
        <v>0</v>
      </c>
      <c r="K54" s="147">
        <f>IF('G011A (Mayıs-Kasım)'!C54&lt;&gt;"",'G011A (Mayıs-Kasım)'!C54,0)</f>
        <v>0</v>
      </c>
      <c r="L54" s="146">
        <f>IF('G011A (Mayıs-Kasım)'!L54&lt;&gt;"",'G011A (Mayıs-Kasım)'!L54,0)</f>
        <v>0</v>
      </c>
      <c r="M54" s="147">
        <f>IF('G011A (Haziran-Aralık)'!C54&lt;&gt;"",'G011A (Haziran-Aralık)'!C54,0)</f>
        <v>0</v>
      </c>
      <c r="N54" s="146">
        <f>IF('G011A (Haziran-Aralık)'!L54&lt;&gt;"",'G011A (Haziran-Aralık)'!L54,0)</f>
        <v>0</v>
      </c>
      <c r="O54" s="154">
        <f t="shared" si="11"/>
        <v>0</v>
      </c>
      <c r="P54" s="155">
        <f t="shared" si="12"/>
        <v>0</v>
      </c>
      <c r="Q54" s="155">
        <f t="shared" si="13"/>
        <v>0</v>
      </c>
      <c r="R54" s="156">
        <f t="shared" si="14"/>
        <v>0</v>
      </c>
      <c r="S54" s="59"/>
      <c r="T54" s="135">
        <f t="shared" si="15"/>
        <v>0</v>
      </c>
      <c r="U54" s="135">
        <f t="shared" si="16"/>
        <v>0</v>
      </c>
      <c r="V54" s="135">
        <f t="shared" si="17"/>
        <v>0</v>
      </c>
      <c r="W54" s="135">
        <f t="shared" si="18"/>
        <v>0</v>
      </c>
      <c r="X54" s="135">
        <f t="shared" si="19"/>
        <v>0</v>
      </c>
      <c r="Y54" s="135">
        <f t="shared" si="20"/>
        <v>0</v>
      </c>
      <c r="Z54" s="135">
        <f t="shared" si="21"/>
        <v>0</v>
      </c>
      <c r="AA54" s="59"/>
      <c r="AB54" s="59"/>
      <c r="AC54" s="59"/>
    </row>
    <row r="55" spans="1:29" ht="23.1" customHeight="1" x14ac:dyDescent="0.25">
      <c r="A55" s="357">
        <v>36</v>
      </c>
      <c r="B55" s="138" t="str">
        <f>IF('Proje ve Personel Bilgileri'!C52&gt;0,'Proje ve Personel Bilgileri'!C52,"")</f>
        <v/>
      </c>
      <c r="C55" s="154">
        <f>IF('G011A (Ocak-Temmuz)'!C55&lt;&gt;"",'G011A (Ocak-Temmuz)'!C55,0)</f>
        <v>0</v>
      </c>
      <c r="D55" s="155">
        <f>IF('G011A (Ocak-Temmuz)'!L55&lt;&gt;"",'G011A (Ocak-Temmuz)'!L55,0)</f>
        <v>0</v>
      </c>
      <c r="E55" s="147">
        <f>IF('G011A (Şubat-Ağustos)'!C55&lt;&gt;"",'G011A (Şubat-Ağustos)'!C55,0)</f>
        <v>0</v>
      </c>
      <c r="F55" s="146">
        <f>IF('G011A (Şubat-Ağustos)'!L55&lt;&gt;"",'G011A (Şubat-Ağustos)'!L55,0)</f>
        <v>0</v>
      </c>
      <c r="G55" s="147">
        <f>IF('G011A (Mart-Eylül)'!C55&lt;&gt;"",'G011A (Mart-Eylül)'!C55,0)</f>
        <v>0</v>
      </c>
      <c r="H55" s="146">
        <f>IF('G011A (Mart-Eylül)'!L55&lt;&gt;"",'G011A (Mart-Eylül)'!L55,0)</f>
        <v>0</v>
      </c>
      <c r="I55" s="147">
        <f>IF('G011A (Nisan-Ekim)'!C55&lt;&gt;"",'G011A (Nisan-Ekim)'!C55,0)</f>
        <v>0</v>
      </c>
      <c r="J55" s="146">
        <f>IF('G011A (Nisan-Ekim)'!L55&lt;&gt;"",'G011A (Nisan-Ekim)'!L55,0)</f>
        <v>0</v>
      </c>
      <c r="K55" s="147">
        <f>IF('G011A (Mayıs-Kasım)'!C55&lt;&gt;"",'G011A (Mayıs-Kasım)'!C55,0)</f>
        <v>0</v>
      </c>
      <c r="L55" s="146">
        <f>IF('G011A (Mayıs-Kasım)'!L55&lt;&gt;"",'G011A (Mayıs-Kasım)'!L55,0)</f>
        <v>0</v>
      </c>
      <c r="M55" s="147">
        <f>IF('G011A (Haziran-Aralık)'!C55&lt;&gt;"",'G011A (Haziran-Aralık)'!C55,0)</f>
        <v>0</v>
      </c>
      <c r="N55" s="146">
        <f>IF('G011A (Haziran-Aralık)'!L55&lt;&gt;"",'G011A (Haziran-Aralık)'!L55,0)</f>
        <v>0</v>
      </c>
      <c r="O55" s="154">
        <f t="shared" si="11"/>
        <v>0</v>
      </c>
      <c r="P55" s="155">
        <f t="shared" si="12"/>
        <v>0</v>
      </c>
      <c r="Q55" s="155">
        <f t="shared" si="13"/>
        <v>0</v>
      </c>
      <c r="R55" s="156">
        <f t="shared" si="14"/>
        <v>0</v>
      </c>
      <c r="S55" s="59"/>
      <c r="T55" s="135">
        <f t="shared" si="15"/>
        <v>0</v>
      </c>
      <c r="U55" s="135">
        <f t="shared" si="16"/>
        <v>0</v>
      </c>
      <c r="V55" s="135">
        <f t="shared" si="17"/>
        <v>0</v>
      </c>
      <c r="W55" s="135">
        <f t="shared" si="18"/>
        <v>0</v>
      </c>
      <c r="X55" s="135">
        <f t="shared" si="19"/>
        <v>0</v>
      </c>
      <c r="Y55" s="135">
        <f t="shared" si="20"/>
        <v>0</v>
      </c>
      <c r="Z55" s="135">
        <f t="shared" si="21"/>
        <v>0</v>
      </c>
      <c r="AA55" s="59"/>
      <c r="AB55" s="59"/>
      <c r="AC55" s="59"/>
    </row>
    <row r="56" spans="1:29" ht="23.1" customHeight="1" x14ac:dyDescent="0.25">
      <c r="A56" s="357">
        <v>37</v>
      </c>
      <c r="B56" s="138" t="str">
        <f>IF('Proje ve Personel Bilgileri'!C53&gt;0,'Proje ve Personel Bilgileri'!C53,"")</f>
        <v/>
      </c>
      <c r="C56" s="154">
        <f>IF('G011A (Ocak-Temmuz)'!C56&lt;&gt;"",'G011A (Ocak-Temmuz)'!C56,0)</f>
        <v>0</v>
      </c>
      <c r="D56" s="155">
        <f>IF('G011A (Ocak-Temmuz)'!L56&lt;&gt;"",'G011A (Ocak-Temmuz)'!L56,0)</f>
        <v>0</v>
      </c>
      <c r="E56" s="147">
        <f>IF('G011A (Şubat-Ağustos)'!C56&lt;&gt;"",'G011A (Şubat-Ağustos)'!C56,0)</f>
        <v>0</v>
      </c>
      <c r="F56" s="146">
        <f>IF('G011A (Şubat-Ağustos)'!L56&lt;&gt;"",'G011A (Şubat-Ağustos)'!L56,0)</f>
        <v>0</v>
      </c>
      <c r="G56" s="147">
        <f>IF('G011A (Mart-Eylül)'!C56&lt;&gt;"",'G011A (Mart-Eylül)'!C56,0)</f>
        <v>0</v>
      </c>
      <c r="H56" s="146">
        <f>IF('G011A (Mart-Eylül)'!L56&lt;&gt;"",'G011A (Mart-Eylül)'!L56,0)</f>
        <v>0</v>
      </c>
      <c r="I56" s="147">
        <f>IF('G011A (Nisan-Ekim)'!C56&lt;&gt;"",'G011A (Nisan-Ekim)'!C56,0)</f>
        <v>0</v>
      </c>
      <c r="J56" s="146">
        <f>IF('G011A (Nisan-Ekim)'!L56&lt;&gt;"",'G011A (Nisan-Ekim)'!L56,0)</f>
        <v>0</v>
      </c>
      <c r="K56" s="147">
        <f>IF('G011A (Mayıs-Kasım)'!C56&lt;&gt;"",'G011A (Mayıs-Kasım)'!C56,0)</f>
        <v>0</v>
      </c>
      <c r="L56" s="146">
        <f>IF('G011A (Mayıs-Kasım)'!L56&lt;&gt;"",'G011A (Mayıs-Kasım)'!L56,0)</f>
        <v>0</v>
      </c>
      <c r="M56" s="147">
        <f>IF('G011A (Haziran-Aralık)'!C56&lt;&gt;"",'G011A (Haziran-Aralık)'!C56,0)</f>
        <v>0</v>
      </c>
      <c r="N56" s="146">
        <f>IF('G011A (Haziran-Aralık)'!L56&lt;&gt;"",'G011A (Haziran-Aralık)'!L56,0)</f>
        <v>0</v>
      </c>
      <c r="O56" s="154">
        <f t="shared" si="11"/>
        <v>0</v>
      </c>
      <c r="P56" s="155">
        <f t="shared" si="12"/>
        <v>0</v>
      </c>
      <c r="Q56" s="155">
        <f t="shared" si="13"/>
        <v>0</v>
      </c>
      <c r="R56" s="156">
        <f t="shared" si="14"/>
        <v>0</v>
      </c>
      <c r="S56" s="59"/>
      <c r="T56" s="135">
        <f t="shared" si="15"/>
        <v>0</v>
      </c>
      <c r="U56" s="135">
        <f t="shared" si="16"/>
        <v>0</v>
      </c>
      <c r="V56" s="135">
        <f t="shared" si="17"/>
        <v>0</v>
      </c>
      <c r="W56" s="135">
        <f t="shared" si="18"/>
        <v>0</v>
      </c>
      <c r="X56" s="135">
        <f t="shared" si="19"/>
        <v>0</v>
      </c>
      <c r="Y56" s="135">
        <f t="shared" si="20"/>
        <v>0</v>
      </c>
      <c r="Z56" s="135">
        <f t="shared" si="21"/>
        <v>0</v>
      </c>
      <c r="AA56" s="59"/>
      <c r="AB56" s="59"/>
      <c r="AC56" s="59"/>
    </row>
    <row r="57" spans="1:29" ht="23.1" customHeight="1" x14ac:dyDescent="0.25">
      <c r="A57" s="357">
        <v>38</v>
      </c>
      <c r="B57" s="138" t="str">
        <f>IF('Proje ve Personel Bilgileri'!C54&gt;0,'Proje ve Personel Bilgileri'!C54,"")</f>
        <v/>
      </c>
      <c r="C57" s="154">
        <f>IF('G011A (Ocak-Temmuz)'!C57&lt;&gt;"",'G011A (Ocak-Temmuz)'!C57,0)</f>
        <v>0</v>
      </c>
      <c r="D57" s="155">
        <f>IF('G011A (Ocak-Temmuz)'!L57&lt;&gt;"",'G011A (Ocak-Temmuz)'!L57,0)</f>
        <v>0</v>
      </c>
      <c r="E57" s="147">
        <f>IF('G011A (Şubat-Ağustos)'!C57&lt;&gt;"",'G011A (Şubat-Ağustos)'!C57,0)</f>
        <v>0</v>
      </c>
      <c r="F57" s="146">
        <f>IF('G011A (Şubat-Ağustos)'!L57&lt;&gt;"",'G011A (Şubat-Ağustos)'!L57,0)</f>
        <v>0</v>
      </c>
      <c r="G57" s="147">
        <f>IF('G011A (Mart-Eylül)'!C57&lt;&gt;"",'G011A (Mart-Eylül)'!C57,0)</f>
        <v>0</v>
      </c>
      <c r="H57" s="146">
        <f>IF('G011A (Mart-Eylül)'!L57&lt;&gt;"",'G011A (Mart-Eylül)'!L57,0)</f>
        <v>0</v>
      </c>
      <c r="I57" s="147">
        <f>IF('G011A (Nisan-Ekim)'!C57&lt;&gt;"",'G011A (Nisan-Ekim)'!C57,0)</f>
        <v>0</v>
      </c>
      <c r="J57" s="146">
        <f>IF('G011A (Nisan-Ekim)'!L57&lt;&gt;"",'G011A (Nisan-Ekim)'!L57,0)</f>
        <v>0</v>
      </c>
      <c r="K57" s="147">
        <f>IF('G011A (Mayıs-Kasım)'!C57&lt;&gt;"",'G011A (Mayıs-Kasım)'!C57,0)</f>
        <v>0</v>
      </c>
      <c r="L57" s="146">
        <f>IF('G011A (Mayıs-Kasım)'!L57&lt;&gt;"",'G011A (Mayıs-Kasım)'!L57,0)</f>
        <v>0</v>
      </c>
      <c r="M57" s="147">
        <f>IF('G011A (Haziran-Aralık)'!C57&lt;&gt;"",'G011A (Haziran-Aralık)'!C57,0)</f>
        <v>0</v>
      </c>
      <c r="N57" s="146">
        <f>IF('G011A (Haziran-Aralık)'!L57&lt;&gt;"",'G011A (Haziran-Aralık)'!L57,0)</f>
        <v>0</v>
      </c>
      <c r="O57" s="154">
        <f t="shared" si="11"/>
        <v>0</v>
      </c>
      <c r="P57" s="155">
        <f t="shared" si="12"/>
        <v>0</v>
      </c>
      <c r="Q57" s="155">
        <f t="shared" si="13"/>
        <v>0</v>
      </c>
      <c r="R57" s="156">
        <f t="shared" si="14"/>
        <v>0</v>
      </c>
      <c r="S57" s="59"/>
      <c r="T57" s="135">
        <f t="shared" si="15"/>
        <v>0</v>
      </c>
      <c r="U57" s="135">
        <f t="shared" si="16"/>
        <v>0</v>
      </c>
      <c r="V57" s="135">
        <f t="shared" si="17"/>
        <v>0</v>
      </c>
      <c r="W57" s="135">
        <f t="shared" si="18"/>
        <v>0</v>
      </c>
      <c r="X57" s="135">
        <f t="shared" si="19"/>
        <v>0</v>
      </c>
      <c r="Y57" s="135">
        <f t="shared" si="20"/>
        <v>0</v>
      </c>
      <c r="Z57" s="135">
        <f t="shared" si="21"/>
        <v>0</v>
      </c>
      <c r="AA57" s="59"/>
      <c r="AB57" s="59"/>
      <c r="AC57" s="59"/>
    </row>
    <row r="58" spans="1:29" ht="23.1" customHeight="1" x14ac:dyDescent="0.25">
      <c r="A58" s="357">
        <v>39</v>
      </c>
      <c r="B58" s="138" t="str">
        <f>IF('Proje ve Personel Bilgileri'!C55&gt;0,'Proje ve Personel Bilgileri'!C55,"")</f>
        <v/>
      </c>
      <c r="C58" s="154">
        <f>IF('G011A (Ocak-Temmuz)'!C58&lt;&gt;"",'G011A (Ocak-Temmuz)'!C58,0)</f>
        <v>0</v>
      </c>
      <c r="D58" s="155">
        <f>IF('G011A (Ocak-Temmuz)'!L58&lt;&gt;"",'G011A (Ocak-Temmuz)'!L58,0)</f>
        <v>0</v>
      </c>
      <c r="E58" s="147">
        <f>IF('G011A (Şubat-Ağustos)'!C58&lt;&gt;"",'G011A (Şubat-Ağustos)'!C58,0)</f>
        <v>0</v>
      </c>
      <c r="F58" s="146">
        <f>IF('G011A (Şubat-Ağustos)'!L58&lt;&gt;"",'G011A (Şubat-Ağustos)'!L58,0)</f>
        <v>0</v>
      </c>
      <c r="G58" s="147">
        <f>IF('G011A (Mart-Eylül)'!C58&lt;&gt;"",'G011A (Mart-Eylül)'!C58,0)</f>
        <v>0</v>
      </c>
      <c r="H58" s="146">
        <f>IF('G011A (Mart-Eylül)'!L58&lt;&gt;"",'G011A (Mart-Eylül)'!L58,0)</f>
        <v>0</v>
      </c>
      <c r="I58" s="147">
        <f>IF('G011A (Nisan-Ekim)'!C58&lt;&gt;"",'G011A (Nisan-Ekim)'!C58,0)</f>
        <v>0</v>
      </c>
      <c r="J58" s="146">
        <f>IF('G011A (Nisan-Ekim)'!L58&lt;&gt;"",'G011A (Nisan-Ekim)'!L58,0)</f>
        <v>0</v>
      </c>
      <c r="K58" s="147">
        <f>IF('G011A (Mayıs-Kasım)'!C58&lt;&gt;"",'G011A (Mayıs-Kasım)'!C58,0)</f>
        <v>0</v>
      </c>
      <c r="L58" s="146">
        <f>IF('G011A (Mayıs-Kasım)'!L58&lt;&gt;"",'G011A (Mayıs-Kasım)'!L58,0)</f>
        <v>0</v>
      </c>
      <c r="M58" s="147">
        <f>IF('G011A (Haziran-Aralık)'!C58&lt;&gt;"",'G011A (Haziran-Aralık)'!C58,0)</f>
        <v>0</v>
      </c>
      <c r="N58" s="146">
        <f>IF('G011A (Haziran-Aralık)'!L58&lt;&gt;"",'G011A (Haziran-Aralık)'!L58,0)</f>
        <v>0</v>
      </c>
      <c r="O58" s="154">
        <f t="shared" si="11"/>
        <v>0</v>
      </c>
      <c r="P58" s="155">
        <f t="shared" si="12"/>
        <v>0</v>
      </c>
      <c r="Q58" s="155">
        <f t="shared" si="13"/>
        <v>0</v>
      </c>
      <c r="R58" s="156">
        <f t="shared" si="14"/>
        <v>0</v>
      </c>
      <c r="S58" s="59"/>
      <c r="T58" s="135">
        <f t="shared" si="15"/>
        <v>0</v>
      </c>
      <c r="U58" s="135">
        <f t="shared" si="16"/>
        <v>0</v>
      </c>
      <c r="V58" s="135">
        <f t="shared" si="17"/>
        <v>0</v>
      </c>
      <c r="W58" s="135">
        <f t="shared" si="18"/>
        <v>0</v>
      </c>
      <c r="X58" s="135">
        <f t="shared" si="19"/>
        <v>0</v>
      </c>
      <c r="Y58" s="135">
        <f t="shared" si="20"/>
        <v>0</v>
      </c>
      <c r="Z58" s="135">
        <f t="shared" si="21"/>
        <v>0</v>
      </c>
      <c r="AA58" s="59"/>
      <c r="AB58" s="59"/>
      <c r="AC58" s="59"/>
    </row>
    <row r="59" spans="1:29" ht="23.1" customHeight="1" thickBot="1" x14ac:dyDescent="0.3">
      <c r="A59" s="358">
        <v>40</v>
      </c>
      <c r="B59" s="140" t="str">
        <f>IF('Proje ve Personel Bilgileri'!C56&gt;0,'Proje ve Personel Bilgileri'!C56,"")</f>
        <v/>
      </c>
      <c r="C59" s="157">
        <f>IF('G011A (Ocak-Temmuz)'!C59&lt;&gt;"",'G011A (Ocak-Temmuz)'!C59,0)</f>
        <v>0</v>
      </c>
      <c r="D59" s="158">
        <f>IF('G011A (Ocak-Temmuz)'!L59&lt;&gt;"",'G011A (Ocak-Temmuz)'!L59,0)</f>
        <v>0</v>
      </c>
      <c r="E59" s="151">
        <f>IF('G011A (Şubat-Ağustos)'!C59&lt;&gt;"",'G011A (Şubat-Ağustos)'!C59,0)</f>
        <v>0</v>
      </c>
      <c r="F59" s="150">
        <f>IF('G011A (Şubat-Ağustos)'!L59&lt;&gt;"",'G011A (Şubat-Ağustos)'!L59,0)</f>
        <v>0</v>
      </c>
      <c r="G59" s="151">
        <f>IF('G011A (Mart-Eylül)'!C59&lt;&gt;"",'G011A (Mart-Eylül)'!C59,0)</f>
        <v>0</v>
      </c>
      <c r="H59" s="150">
        <f>IF('G011A (Mart-Eylül)'!L59&lt;&gt;"",'G011A (Mart-Eylül)'!L59,0)</f>
        <v>0</v>
      </c>
      <c r="I59" s="151">
        <f>IF('G011A (Nisan-Ekim)'!C59&lt;&gt;"",'G011A (Nisan-Ekim)'!C59,0)</f>
        <v>0</v>
      </c>
      <c r="J59" s="150">
        <f>IF('G011A (Nisan-Ekim)'!L59&lt;&gt;"",'G011A (Nisan-Ekim)'!L59,0)</f>
        <v>0</v>
      </c>
      <c r="K59" s="151">
        <f>IF('G011A (Mayıs-Kasım)'!C59&lt;&gt;"",'G011A (Mayıs-Kasım)'!C59,0)</f>
        <v>0</v>
      </c>
      <c r="L59" s="150">
        <f>IF('G011A (Mayıs-Kasım)'!L59&lt;&gt;"",'G011A (Mayıs-Kasım)'!L59,0)</f>
        <v>0</v>
      </c>
      <c r="M59" s="151">
        <f>IF('G011A (Haziran-Aralık)'!C59&lt;&gt;"",'G011A (Haziran-Aralık)'!C59,0)</f>
        <v>0</v>
      </c>
      <c r="N59" s="150">
        <f>IF('G011A (Haziran-Aralık)'!L59&lt;&gt;"",'G011A (Haziran-Aralık)'!L59,0)</f>
        <v>0</v>
      </c>
      <c r="O59" s="157">
        <f t="shared" si="11"/>
        <v>0</v>
      </c>
      <c r="P59" s="158">
        <f t="shared" si="12"/>
        <v>0</v>
      </c>
      <c r="Q59" s="158">
        <f t="shared" si="13"/>
        <v>0</v>
      </c>
      <c r="R59" s="159">
        <f t="shared" si="14"/>
        <v>0</v>
      </c>
      <c r="S59" s="59"/>
      <c r="T59" s="135">
        <f t="shared" si="15"/>
        <v>0</v>
      </c>
      <c r="U59" s="135">
        <f t="shared" si="16"/>
        <v>0</v>
      </c>
      <c r="V59" s="135">
        <f t="shared" si="17"/>
        <v>0</v>
      </c>
      <c r="W59" s="135">
        <f t="shared" si="18"/>
        <v>0</v>
      </c>
      <c r="X59" s="135">
        <f t="shared" si="19"/>
        <v>0</v>
      </c>
      <c r="Y59" s="135">
        <f t="shared" si="20"/>
        <v>0</v>
      </c>
      <c r="Z59" s="135">
        <f t="shared" si="21"/>
        <v>0</v>
      </c>
      <c r="AA59" s="135">
        <f>IF(ISERROR(IF(SUM(C40:R59)&gt;0,1,0)),1,IF(SUM(C40:R59)&gt;0,1,0))</f>
        <v>0</v>
      </c>
      <c r="AB59" s="59"/>
      <c r="AC59" s="59"/>
    </row>
    <row r="60" spans="1:29" x14ac:dyDescent="0.25">
      <c r="A60" s="59"/>
      <c r="B60" s="7"/>
      <c r="C60" s="7"/>
      <c r="D60" s="7"/>
      <c r="E60" s="7"/>
      <c r="F60" s="7"/>
      <c r="G60" s="7"/>
      <c r="H60" s="7"/>
      <c r="I60" s="7"/>
      <c r="J60" s="2"/>
      <c r="K60" s="59"/>
      <c r="L60" s="89"/>
      <c r="M60" s="89"/>
      <c r="N60" s="89"/>
      <c r="O60" s="89"/>
      <c r="P60" s="89"/>
      <c r="Q60" s="89"/>
      <c r="R60" s="59"/>
      <c r="S60" s="59"/>
      <c r="T60" s="59"/>
      <c r="U60" s="59"/>
      <c r="V60" s="59"/>
      <c r="W60" s="59"/>
      <c r="X60" s="59"/>
      <c r="Y60" s="59"/>
      <c r="Z60" s="59"/>
      <c r="AA60" s="59"/>
      <c r="AB60" s="59"/>
      <c r="AC60" s="59"/>
    </row>
    <row r="61" spans="1:29" x14ac:dyDescent="0.25">
      <c r="A61" s="359" t="s">
        <v>130</v>
      </c>
      <c r="B61" s="7"/>
      <c r="C61" s="7"/>
      <c r="D61" s="7"/>
      <c r="E61" s="7"/>
      <c r="F61" s="7"/>
      <c r="G61" s="7"/>
      <c r="H61" s="7"/>
      <c r="I61" s="7"/>
      <c r="J61" s="2"/>
      <c r="K61" s="59"/>
      <c r="L61" s="89"/>
      <c r="M61" s="89"/>
      <c r="N61" s="89"/>
      <c r="O61" s="89"/>
      <c r="P61" s="89"/>
      <c r="Q61" s="89"/>
      <c r="R61" s="59"/>
      <c r="S61" s="59"/>
      <c r="T61" s="59"/>
      <c r="U61" s="59"/>
      <c r="V61" s="59"/>
      <c r="W61" s="59"/>
      <c r="X61" s="59"/>
      <c r="Y61" s="59"/>
      <c r="Z61" s="59"/>
      <c r="AA61" s="59"/>
      <c r="AB61" s="59"/>
      <c r="AC61" s="59"/>
    </row>
    <row r="62" spans="1:29" x14ac:dyDescent="0.25">
      <c r="A62" s="59"/>
      <c r="B62" s="59"/>
      <c r="C62" s="89"/>
      <c r="D62" s="59"/>
      <c r="E62" s="59"/>
      <c r="F62" s="59"/>
      <c r="G62" s="59"/>
      <c r="H62" s="59"/>
      <c r="I62" s="59"/>
      <c r="J62" s="2"/>
      <c r="K62" s="59"/>
      <c r="L62" s="89"/>
      <c r="M62" s="89"/>
      <c r="N62" s="89"/>
      <c r="O62" s="89"/>
      <c r="P62" s="59"/>
      <c r="Q62" s="59"/>
      <c r="R62" s="59"/>
      <c r="S62" s="59"/>
      <c r="T62" s="59"/>
      <c r="U62" s="59"/>
      <c r="V62" s="59"/>
      <c r="W62" s="59"/>
      <c r="X62" s="59"/>
      <c r="Y62" s="59"/>
      <c r="Z62" s="59"/>
      <c r="AA62" s="59"/>
      <c r="AB62" s="59"/>
      <c r="AC62" s="59"/>
    </row>
    <row r="63" spans="1:29" ht="19.7" x14ac:dyDescent="0.35">
      <c r="A63" s="349" t="s">
        <v>30</v>
      </c>
      <c r="B63" s="350">
        <f ca="1">imzatarihi</f>
        <v>45653</v>
      </c>
      <c r="C63" s="538" t="s">
        <v>31</v>
      </c>
      <c r="D63" s="538"/>
      <c r="E63" s="351" t="str">
        <f>IF(kurulusyetkilisi&gt;0,kurulusyetkilisi,"")</f>
        <v/>
      </c>
      <c r="F63" s="59"/>
      <c r="G63" s="209"/>
      <c r="H63" s="208"/>
      <c r="I63" s="208"/>
      <c r="J63" s="2"/>
      <c r="K63" s="59"/>
      <c r="L63" s="89"/>
      <c r="M63" s="89"/>
      <c r="N63" s="89"/>
      <c r="O63" s="89"/>
      <c r="P63" s="59"/>
      <c r="Q63" s="59"/>
      <c r="R63" s="59"/>
      <c r="S63" s="59"/>
      <c r="T63" s="59"/>
      <c r="U63" s="59"/>
      <c r="V63" s="59"/>
      <c r="W63" s="59"/>
      <c r="X63" s="59"/>
      <c r="Y63" s="59"/>
      <c r="Z63" s="59"/>
      <c r="AA63" s="59"/>
      <c r="AB63" s="59"/>
      <c r="AC63" s="59"/>
    </row>
    <row r="64" spans="1:29" ht="19.7" x14ac:dyDescent="0.35">
      <c r="A64" s="211"/>
      <c r="B64" s="211"/>
      <c r="C64" s="538" t="s">
        <v>32</v>
      </c>
      <c r="D64" s="538"/>
      <c r="E64" s="537"/>
      <c r="F64" s="537"/>
      <c r="G64" s="537"/>
      <c r="H64" s="56"/>
      <c r="I64" s="56"/>
      <c r="J64" s="2"/>
      <c r="K64" s="59"/>
      <c r="L64" s="89"/>
      <c r="M64" s="89"/>
      <c r="N64" s="89"/>
      <c r="O64" s="89"/>
      <c r="P64" s="59"/>
      <c r="Q64" s="59"/>
      <c r="R64" s="59"/>
      <c r="S64" s="59"/>
      <c r="T64" s="59"/>
      <c r="U64" s="59"/>
      <c r="V64" s="59"/>
      <c r="W64" s="59"/>
      <c r="X64" s="59"/>
      <c r="Y64" s="59"/>
      <c r="Z64" s="59"/>
      <c r="AA64" s="59"/>
      <c r="AB64" s="59"/>
      <c r="AC64" s="59"/>
    </row>
  </sheetData>
  <sheetProtection algorithmName="SHA-512" hashValue="JJONbzftZAGIOFtZG0vbJ0VNgCGkJV7ep9KU1vEffuN+/3vbXue26BL+Q7LdYn4PKXe1zKYFBGfwwdDZVvh49g==" saltValue="O/X+qYEv+sadF4Fy7v3MGA==" spinCount="100000" sheet="1" objects="1" scenarios="1"/>
  <mergeCells count="40">
    <mergeCell ref="C64:D64"/>
    <mergeCell ref="E64:G64"/>
    <mergeCell ref="A38:A39"/>
    <mergeCell ref="B38:B39"/>
    <mergeCell ref="C38:D38"/>
    <mergeCell ref="E38:F38"/>
    <mergeCell ref="G38:H38"/>
    <mergeCell ref="Q38:Q39"/>
    <mergeCell ref="R38:R39"/>
    <mergeCell ref="C63:D63"/>
    <mergeCell ref="I38:J38"/>
    <mergeCell ref="K38:L38"/>
    <mergeCell ref="M38:N38"/>
    <mergeCell ref="O38:O39"/>
    <mergeCell ref="P38:P39"/>
    <mergeCell ref="A1:R1"/>
    <mergeCell ref="B4:R4"/>
    <mergeCell ref="B5:R5"/>
    <mergeCell ref="A2:R2"/>
    <mergeCell ref="O6:O7"/>
    <mergeCell ref="P6:P7"/>
    <mergeCell ref="Q6:Q7"/>
    <mergeCell ref="R6:R7"/>
    <mergeCell ref="K6:L6"/>
    <mergeCell ref="M6:N6"/>
    <mergeCell ref="A3:R3"/>
    <mergeCell ref="A6:A7"/>
    <mergeCell ref="B6:B7"/>
    <mergeCell ref="C6:D6"/>
    <mergeCell ref="E6:F6"/>
    <mergeCell ref="G6:H6"/>
    <mergeCell ref="A34:R34"/>
    <mergeCell ref="A35:R35"/>
    <mergeCell ref="B36:R36"/>
    <mergeCell ref="B37:R37"/>
    <mergeCell ref="I6:J6"/>
    <mergeCell ref="C32:D32"/>
    <mergeCell ref="E32:G32"/>
    <mergeCell ref="C31:D31"/>
    <mergeCell ref="A33:R33"/>
  </mergeCells>
  <pageMargins left="0.70866141732283472" right="0.70866141732283472" top="0.78740157480314965" bottom="0.78740157480314965" header="0.31496062992125984" footer="0.31496062992125984"/>
  <pageSetup paperSize="9" scale="57" fitToHeight="10" orientation="landscape" r:id="rId1"/>
  <rowBreaks count="1" manualBreakCount="1">
    <brk id="32" max="17" man="1"/>
  </rowBreaks>
  <ignoredErrors>
    <ignoredError sqref="U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2"/>
  <dimension ref="A1:U68"/>
  <sheetViews>
    <sheetView showGridLines="0" zoomScale="80" zoomScaleNormal="80" workbookViewId="0">
      <selection activeCell="E9" sqref="E9"/>
    </sheetView>
  </sheetViews>
  <sheetFormatPr defaultColWidth="8.75" defaultRowHeight="14.3" x14ac:dyDescent="0.25"/>
  <cols>
    <col min="1" max="1" width="10.25" customWidth="1"/>
    <col min="2" max="2" width="33" customWidth="1"/>
    <col min="3" max="3" width="15" customWidth="1"/>
    <col min="4" max="4" width="15" hidden="1" customWidth="1"/>
    <col min="5" max="9" width="4.75" customWidth="1"/>
    <col min="10" max="10" width="12.75" customWidth="1"/>
    <col min="11" max="11" width="15.25" customWidth="1"/>
    <col min="12" max="12" width="13.75" customWidth="1"/>
    <col min="13" max="13" width="7.375" customWidth="1"/>
    <col min="14" max="14" width="17" customWidth="1"/>
    <col min="15" max="15" width="19.625" customWidth="1"/>
    <col min="16" max="16" width="15.75" customWidth="1"/>
    <col min="17" max="17" width="11.25" style="10" bestFit="1" customWidth="1"/>
    <col min="18" max="19" width="8.75" style="207" customWidth="1"/>
  </cols>
  <sheetData>
    <row r="1" spans="1:21" ht="16.3" x14ac:dyDescent="0.3">
      <c r="A1" s="573" t="s">
        <v>44</v>
      </c>
      <c r="B1" s="573"/>
      <c r="C1" s="573"/>
      <c r="D1" s="573"/>
      <c r="E1" s="573"/>
      <c r="F1" s="573"/>
      <c r="G1" s="573"/>
      <c r="H1" s="573"/>
      <c r="I1" s="573"/>
      <c r="J1" s="573"/>
      <c r="K1" s="573"/>
      <c r="L1" s="573"/>
      <c r="M1" s="573"/>
      <c r="N1" s="573"/>
      <c r="O1" s="573"/>
      <c r="P1" s="573"/>
      <c r="Q1" s="363"/>
      <c r="R1" s="361"/>
      <c r="S1" s="105" t="str">
        <f>CONCATENATE("A1:P",SUM(R:R)*32)</f>
        <v>A1:P32</v>
      </c>
      <c r="U1" s="207" t="str">
        <f>IF(COUNTA(D43:I62)&gt;0,"A1:P68","A1:P34")</f>
        <v>A1:P34</v>
      </c>
    </row>
    <row r="2" spans="1:21" x14ac:dyDescent="0.25">
      <c r="A2" s="563" t="str">
        <f>IF(YilDonem&lt;&gt;"",CONCATENATE(YilDonem," dönemine aittir."),"")</f>
        <v/>
      </c>
      <c r="B2" s="563"/>
      <c r="C2" s="563"/>
      <c r="D2" s="563"/>
      <c r="E2" s="563"/>
      <c r="F2" s="563"/>
      <c r="G2" s="563"/>
      <c r="H2" s="563"/>
      <c r="I2" s="563"/>
      <c r="J2" s="563"/>
      <c r="K2" s="563"/>
      <c r="L2" s="563"/>
      <c r="M2" s="563"/>
      <c r="N2" s="563"/>
      <c r="O2" s="563"/>
      <c r="P2" s="563"/>
      <c r="Q2" s="363"/>
      <c r="R2" s="361"/>
      <c r="S2" s="361"/>
    </row>
    <row r="3" spans="1:21" ht="19.7" thickBot="1" x14ac:dyDescent="0.4">
      <c r="A3" s="564" t="s">
        <v>62</v>
      </c>
      <c r="B3" s="564"/>
      <c r="C3" s="564"/>
      <c r="D3" s="564"/>
      <c r="E3" s="564"/>
      <c r="F3" s="564"/>
      <c r="G3" s="564"/>
      <c r="H3" s="564"/>
      <c r="I3" s="564"/>
      <c r="J3" s="564"/>
      <c r="K3" s="564"/>
      <c r="L3" s="564"/>
      <c r="M3" s="564"/>
      <c r="N3" s="564"/>
      <c r="O3" s="564"/>
      <c r="P3" s="564"/>
      <c r="Q3" s="363"/>
      <c r="R3" s="361"/>
      <c r="S3" s="361"/>
    </row>
    <row r="4" spans="1:21" ht="31.6" customHeight="1" thickBot="1" x14ac:dyDescent="0.3">
      <c r="A4" s="565" t="s">
        <v>212</v>
      </c>
      <c r="B4" s="567"/>
      <c r="C4" s="565" t="str">
        <f>IF(ProjeNo&gt;0,ProjeNo,"")</f>
        <v/>
      </c>
      <c r="D4" s="566"/>
      <c r="E4" s="566"/>
      <c r="F4" s="566"/>
      <c r="G4" s="566"/>
      <c r="H4" s="566"/>
      <c r="I4" s="566"/>
      <c r="J4" s="566"/>
      <c r="K4" s="566"/>
      <c r="L4" s="566"/>
      <c r="M4" s="566"/>
      <c r="N4" s="566"/>
      <c r="O4" s="566"/>
      <c r="P4" s="567"/>
      <c r="Q4" s="363"/>
      <c r="R4" s="361"/>
      <c r="S4" s="361"/>
    </row>
    <row r="5" spans="1:21" ht="42.8" customHeight="1" thickBot="1" x14ac:dyDescent="0.3">
      <c r="A5" s="581" t="s">
        <v>213</v>
      </c>
      <c r="B5" s="582"/>
      <c r="C5" s="583" t="str">
        <f>IF(ProjeAdi&gt;0,ProjeAdi,"")</f>
        <v/>
      </c>
      <c r="D5" s="584"/>
      <c r="E5" s="584"/>
      <c r="F5" s="584"/>
      <c r="G5" s="584"/>
      <c r="H5" s="584"/>
      <c r="I5" s="584"/>
      <c r="J5" s="584"/>
      <c r="K5" s="584"/>
      <c r="L5" s="584"/>
      <c r="M5" s="584"/>
      <c r="N5" s="584"/>
      <c r="O5" s="584"/>
      <c r="P5" s="585"/>
      <c r="Q5" s="363"/>
      <c r="R5" s="361"/>
      <c r="S5" s="361"/>
    </row>
    <row r="6" spans="1:21" ht="31.6" customHeight="1" thickBot="1" x14ac:dyDescent="0.3">
      <c r="A6" s="565" t="s">
        <v>0</v>
      </c>
      <c r="B6" s="580"/>
      <c r="C6" s="586" t="str">
        <f>IF(BasvuruTarihi&lt;&gt;"",BasvuruTarihi,"")</f>
        <v/>
      </c>
      <c r="D6" s="587"/>
      <c r="E6" s="587"/>
      <c r="F6" s="587"/>
      <c r="G6" s="587"/>
      <c r="H6" s="587"/>
      <c r="I6" s="587"/>
      <c r="J6" s="587"/>
      <c r="K6" s="587"/>
      <c r="L6" s="587"/>
      <c r="M6" s="587"/>
      <c r="N6" s="587"/>
      <c r="O6" s="587"/>
      <c r="P6" s="588"/>
      <c r="Q6" s="363"/>
      <c r="R6" s="361"/>
      <c r="S6" s="361"/>
    </row>
    <row r="7" spans="1:21" ht="21.75" customHeight="1" thickBot="1" x14ac:dyDescent="0.3">
      <c r="A7" s="591" t="s">
        <v>3</v>
      </c>
      <c r="B7" s="591" t="s">
        <v>4</v>
      </c>
      <c r="C7" s="578" t="s">
        <v>131</v>
      </c>
      <c r="D7" s="578" t="s">
        <v>147</v>
      </c>
      <c r="E7" s="593" t="s">
        <v>45</v>
      </c>
      <c r="F7" s="593"/>
      <c r="G7" s="593"/>
      <c r="H7" s="593"/>
      <c r="I7" s="593"/>
      <c r="J7" s="589" t="s">
        <v>51</v>
      </c>
      <c r="K7" s="578" t="s">
        <v>61</v>
      </c>
      <c r="L7" s="578" t="s">
        <v>58</v>
      </c>
      <c r="M7" s="578" t="s">
        <v>59</v>
      </c>
      <c r="N7" s="578" t="s">
        <v>261</v>
      </c>
      <c r="O7" s="578" t="s">
        <v>60</v>
      </c>
      <c r="P7" s="578" t="s">
        <v>52</v>
      </c>
      <c r="Q7" s="363"/>
      <c r="R7" s="361"/>
      <c r="S7" s="361"/>
    </row>
    <row r="8" spans="1:21" ht="110.05" customHeight="1" thickBot="1" x14ac:dyDescent="0.3">
      <c r="A8" s="592"/>
      <c r="B8" s="592"/>
      <c r="C8" s="579"/>
      <c r="D8" s="594"/>
      <c r="E8" s="471" t="s">
        <v>46</v>
      </c>
      <c r="F8" s="471" t="s">
        <v>47</v>
      </c>
      <c r="G8" s="471" t="s">
        <v>48</v>
      </c>
      <c r="H8" s="471" t="s">
        <v>49</v>
      </c>
      <c r="I8" s="471" t="s">
        <v>50</v>
      </c>
      <c r="J8" s="590"/>
      <c r="K8" s="579"/>
      <c r="L8" s="579"/>
      <c r="M8" s="579"/>
      <c r="N8" s="579"/>
      <c r="O8" s="579"/>
      <c r="P8" s="579"/>
      <c r="Q8" s="363"/>
      <c r="R8" s="361"/>
      <c r="S8" s="361"/>
    </row>
    <row r="9" spans="1:21" ht="18" customHeight="1" x14ac:dyDescent="0.25">
      <c r="A9" s="356">
        <v>1</v>
      </c>
      <c r="B9" s="136" t="str">
        <f>IF('Proje ve Personel Bilgileri'!C17&gt;0,'Proje ve Personel Bilgileri'!C17,"")</f>
        <v/>
      </c>
      <c r="C9" s="137" t="str">
        <f>IF('Proje ve Personel Bilgileri'!C17&gt;0,'Proje ve Personel Bilgileri'!D17,"")</f>
        <v/>
      </c>
      <c r="D9" s="203"/>
      <c r="E9" s="83"/>
      <c r="F9" s="83"/>
      <c r="G9" s="83"/>
      <c r="H9" s="83"/>
      <c r="I9" s="83"/>
      <c r="J9" s="84"/>
      <c r="K9" s="142" t="str">
        <f t="shared" ref="K9:K28" si="0">IF(AND(BasvuruTarihi&gt;0,J9&gt;0),DAYS360(J9,BasvuruTarihi)/30,"")</f>
        <v/>
      </c>
      <c r="L9" s="143" t="str">
        <f>IF('Proje ve Personel Bilgileri'!C17&gt;0,AUcret,"")</f>
        <v/>
      </c>
      <c r="M9" s="144" t="str">
        <f>IF(LEN(B9)&gt;0,5,"")</f>
        <v/>
      </c>
      <c r="N9" s="143" t="str">
        <f>IFERROR(IF('Proje ve Personel Bilgileri'!C17&gt;0,L9*M9,""),"")</f>
        <v/>
      </c>
      <c r="O9" s="143" t="str">
        <f>IF('Proje ve Personel Bilgileri'!C17&gt;0,G011B!R8,"")</f>
        <v/>
      </c>
      <c r="P9" s="145" t="str">
        <f>IF('Proje ve Personel Bilgileri'!C17&gt;0,MIN(N9,O9),"")</f>
        <v/>
      </c>
      <c r="Q9" s="363"/>
      <c r="R9" s="362"/>
      <c r="S9" s="361"/>
    </row>
    <row r="10" spans="1:21" ht="18" customHeight="1" x14ac:dyDescent="0.25">
      <c r="A10" s="357">
        <v>2</v>
      </c>
      <c r="B10" s="138" t="str">
        <f>IF('Proje ve Personel Bilgileri'!C18&gt;0,'Proje ve Personel Bilgileri'!C18,"")</f>
        <v/>
      </c>
      <c r="C10" s="139" t="str">
        <f>IF('Proje ve Personel Bilgileri'!C18&gt;0,'Proje ve Personel Bilgileri'!D18,"")</f>
        <v/>
      </c>
      <c r="D10" s="204"/>
      <c r="E10" s="314"/>
      <c r="F10" s="314"/>
      <c r="G10" s="314"/>
      <c r="H10" s="314"/>
      <c r="I10" s="314"/>
      <c r="J10" s="85"/>
      <c r="K10" s="119" t="str">
        <f t="shared" si="0"/>
        <v/>
      </c>
      <c r="L10" s="146" t="str">
        <f>IF('Proje ve Personel Bilgileri'!C18&gt;0,AUcret,"")</f>
        <v/>
      </c>
      <c r="M10" s="147" t="str">
        <f t="shared" ref="M10:M28" si="1">IF(LEN(B10)&gt;0,5,"")</f>
        <v/>
      </c>
      <c r="N10" s="146" t="str">
        <f>IFERROR(IF('Proje ve Personel Bilgileri'!C18&gt;0,L10*M10,""),"")</f>
        <v/>
      </c>
      <c r="O10" s="146" t="str">
        <f>IF('Proje ve Personel Bilgileri'!C18&gt;0,G011B!R9,"")</f>
        <v/>
      </c>
      <c r="P10" s="148" t="str">
        <f>IF('Proje ve Personel Bilgileri'!C18&gt;0,MIN(N10,O10),"")</f>
        <v/>
      </c>
      <c r="Q10" s="363"/>
      <c r="R10" s="362"/>
      <c r="S10" s="361"/>
    </row>
    <row r="11" spans="1:21" ht="18" customHeight="1" x14ac:dyDescent="0.25">
      <c r="A11" s="357">
        <v>3</v>
      </c>
      <c r="B11" s="138" t="str">
        <f>IF('Proje ve Personel Bilgileri'!C19&gt;0,'Proje ve Personel Bilgileri'!C19,"")</f>
        <v/>
      </c>
      <c r="C11" s="139" t="str">
        <f>IF('Proje ve Personel Bilgileri'!C19&gt;0,'Proje ve Personel Bilgileri'!D19,"")</f>
        <v/>
      </c>
      <c r="D11" s="204"/>
      <c r="E11" s="314"/>
      <c r="F11" s="314"/>
      <c r="G11" s="314"/>
      <c r="H11" s="314"/>
      <c r="I11" s="314"/>
      <c r="J11" s="85"/>
      <c r="K11" s="119" t="str">
        <f t="shared" si="0"/>
        <v/>
      </c>
      <c r="L11" s="146" t="str">
        <f>IF('Proje ve Personel Bilgileri'!C19&gt;0,AUcret,"")</f>
        <v/>
      </c>
      <c r="M11" s="147" t="str">
        <f t="shared" si="1"/>
        <v/>
      </c>
      <c r="N11" s="146" t="str">
        <f>IFERROR(IF('Proje ve Personel Bilgileri'!C19&gt;0,L11*M11,""),"")</f>
        <v/>
      </c>
      <c r="O11" s="146" t="str">
        <f>IF('Proje ve Personel Bilgileri'!C19&gt;0,G011B!R10,"")</f>
        <v/>
      </c>
      <c r="P11" s="148" t="str">
        <f>IF('Proje ve Personel Bilgileri'!C19&gt;0,MIN(N11,O11),"")</f>
        <v/>
      </c>
      <c r="Q11" s="363"/>
      <c r="R11" s="362"/>
      <c r="S11" s="361"/>
    </row>
    <row r="12" spans="1:21" ht="18" customHeight="1" x14ac:dyDescent="0.25">
      <c r="A12" s="357">
        <v>4</v>
      </c>
      <c r="B12" s="138" t="str">
        <f>IF('Proje ve Personel Bilgileri'!C20&gt;0,'Proje ve Personel Bilgileri'!C20,"")</f>
        <v/>
      </c>
      <c r="C12" s="139" t="str">
        <f>IF('Proje ve Personel Bilgileri'!C20&gt;0,'Proje ve Personel Bilgileri'!D20,"")</f>
        <v/>
      </c>
      <c r="D12" s="204"/>
      <c r="E12" s="314"/>
      <c r="F12" s="314"/>
      <c r="G12" s="314"/>
      <c r="H12" s="314"/>
      <c r="I12" s="314"/>
      <c r="J12" s="85"/>
      <c r="K12" s="119" t="str">
        <f t="shared" si="0"/>
        <v/>
      </c>
      <c r="L12" s="146" t="str">
        <f>IF('Proje ve Personel Bilgileri'!C20&gt;0,AUcret,"")</f>
        <v/>
      </c>
      <c r="M12" s="147" t="str">
        <f t="shared" si="1"/>
        <v/>
      </c>
      <c r="N12" s="146" t="str">
        <f>IFERROR(IF('Proje ve Personel Bilgileri'!C20&gt;0,L12*M12,""),"")</f>
        <v/>
      </c>
      <c r="O12" s="146" t="str">
        <f>IF('Proje ve Personel Bilgileri'!C20&gt;0,G011B!R11,"")</f>
        <v/>
      </c>
      <c r="P12" s="148" t="str">
        <f>IF('Proje ve Personel Bilgileri'!C20&gt;0,MIN(N12,O12),"")</f>
        <v/>
      </c>
      <c r="Q12" s="363"/>
      <c r="R12" s="362"/>
      <c r="S12" s="361"/>
    </row>
    <row r="13" spans="1:21" ht="18" customHeight="1" x14ac:dyDescent="0.25">
      <c r="A13" s="357">
        <v>5</v>
      </c>
      <c r="B13" s="138" t="str">
        <f>IF('Proje ve Personel Bilgileri'!C21&gt;0,'Proje ve Personel Bilgileri'!C21,"")</f>
        <v/>
      </c>
      <c r="C13" s="139" t="str">
        <f>IF('Proje ve Personel Bilgileri'!C21&gt;0,'Proje ve Personel Bilgileri'!D21,"")</f>
        <v/>
      </c>
      <c r="D13" s="204"/>
      <c r="E13" s="314"/>
      <c r="F13" s="314"/>
      <c r="G13" s="314"/>
      <c r="H13" s="314"/>
      <c r="I13" s="314"/>
      <c r="J13" s="85"/>
      <c r="K13" s="119" t="str">
        <f t="shared" si="0"/>
        <v/>
      </c>
      <c r="L13" s="146" t="str">
        <f>IF('Proje ve Personel Bilgileri'!C21&gt;0,AUcret,"")</f>
        <v/>
      </c>
      <c r="M13" s="147" t="str">
        <f t="shared" si="1"/>
        <v/>
      </c>
      <c r="N13" s="146" t="str">
        <f>IFERROR(IF('Proje ve Personel Bilgileri'!C21&gt;0,L13*M13,""),"")</f>
        <v/>
      </c>
      <c r="O13" s="146" t="str">
        <f>IF('Proje ve Personel Bilgileri'!C21&gt;0,G011B!R12,"")</f>
        <v/>
      </c>
      <c r="P13" s="148" t="str">
        <f>IF('Proje ve Personel Bilgileri'!C21&gt;0,MIN(N13,O13),"")</f>
        <v/>
      </c>
      <c r="Q13" s="363"/>
      <c r="R13" s="362"/>
      <c r="S13" s="361"/>
    </row>
    <row r="14" spans="1:21" ht="18" customHeight="1" x14ac:dyDescent="0.25">
      <c r="A14" s="357">
        <v>6</v>
      </c>
      <c r="B14" s="138" t="str">
        <f>IF('Proje ve Personel Bilgileri'!C22&gt;0,'Proje ve Personel Bilgileri'!C22,"")</f>
        <v/>
      </c>
      <c r="C14" s="139" t="str">
        <f>IF('Proje ve Personel Bilgileri'!C22&gt;0,'Proje ve Personel Bilgileri'!D22,"")</f>
        <v/>
      </c>
      <c r="D14" s="204"/>
      <c r="E14" s="314"/>
      <c r="F14" s="314"/>
      <c r="G14" s="314"/>
      <c r="H14" s="314"/>
      <c r="I14" s="314"/>
      <c r="J14" s="85"/>
      <c r="K14" s="119" t="str">
        <f t="shared" si="0"/>
        <v/>
      </c>
      <c r="L14" s="146" t="str">
        <f>IF('Proje ve Personel Bilgileri'!C22&gt;0,AUcret,"")</f>
        <v/>
      </c>
      <c r="M14" s="147" t="str">
        <f t="shared" si="1"/>
        <v/>
      </c>
      <c r="N14" s="146" t="str">
        <f>IFERROR(IF('Proje ve Personel Bilgileri'!C22&gt;0,L14*M14,""),"")</f>
        <v/>
      </c>
      <c r="O14" s="146" t="str">
        <f>IF('Proje ve Personel Bilgileri'!C22&gt;0,G011B!R13,"")</f>
        <v/>
      </c>
      <c r="P14" s="148" t="str">
        <f>IF('Proje ve Personel Bilgileri'!C22&gt;0,MIN(N14,O14),"")</f>
        <v/>
      </c>
      <c r="Q14" s="363"/>
      <c r="R14" s="362"/>
      <c r="S14" s="361"/>
    </row>
    <row r="15" spans="1:21" ht="18" customHeight="1" x14ac:dyDescent="0.25">
      <c r="A15" s="357">
        <v>7</v>
      </c>
      <c r="B15" s="138" t="str">
        <f>IF('Proje ve Personel Bilgileri'!C23&gt;0,'Proje ve Personel Bilgileri'!C23,"")</f>
        <v/>
      </c>
      <c r="C15" s="139" t="str">
        <f>IF('Proje ve Personel Bilgileri'!C23&gt;0,'Proje ve Personel Bilgileri'!D23,"")</f>
        <v/>
      </c>
      <c r="D15" s="204"/>
      <c r="E15" s="314"/>
      <c r="F15" s="314"/>
      <c r="G15" s="314"/>
      <c r="H15" s="314"/>
      <c r="I15" s="314"/>
      <c r="J15" s="85"/>
      <c r="K15" s="119" t="str">
        <f t="shared" si="0"/>
        <v/>
      </c>
      <c r="L15" s="146" t="str">
        <f>IF('Proje ve Personel Bilgileri'!C23&gt;0,AUcret,"")</f>
        <v/>
      </c>
      <c r="M15" s="147" t="str">
        <f t="shared" si="1"/>
        <v/>
      </c>
      <c r="N15" s="146" t="str">
        <f>IFERROR(IF('Proje ve Personel Bilgileri'!C23&gt;0,L15*M15,""),"")</f>
        <v/>
      </c>
      <c r="O15" s="146" t="str">
        <f>IF('Proje ve Personel Bilgileri'!C23&gt;0,G011B!R14,"")</f>
        <v/>
      </c>
      <c r="P15" s="148" t="str">
        <f>IF('Proje ve Personel Bilgileri'!C23&gt;0,MIN(N15,O15),"")</f>
        <v/>
      </c>
      <c r="Q15" s="363"/>
      <c r="R15" s="362"/>
      <c r="S15" s="361"/>
    </row>
    <row r="16" spans="1:21" ht="18" customHeight="1" x14ac:dyDescent="0.25">
      <c r="A16" s="357">
        <v>8</v>
      </c>
      <c r="B16" s="138" t="str">
        <f>IF('Proje ve Personel Bilgileri'!C24&gt;0,'Proje ve Personel Bilgileri'!C24,"")</f>
        <v/>
      </c>
      <c r="C16" s="139" t="str">
        <f>IF('Proje ve Personel Bilgileri'!C24&gt;0,'Proje ve Personel Bilgileri'!D24,"")</f>
        <v/>
      </c>
      <c r="D16" s="204"/>
      <c r="E16" s="314"/>
      <c r="F16" s="314"/>
      <c r="G16" s="314"/>
      <c r="H16" s="314"/>
      <c r="I16" s="314"/>
      <c r="J16" s="85"/>
      <c r="K16" s="119" t="str">
        <f t="shared" si="0"/>
        <v/>
      </c>
      <c r="L16" s="146" t="str">
        <f>IF('Proje ve Personel Bilgileri'!C24&gt;0,AUcret,"")</f>
        <v/>
      </c>
      <c r="M16" s="147" t="str">
        <f t="shared" si="1"/>
        <v/>
      </c>
      <c r="N16" s="146" t="str">
        <f>IFERROR(IF('Proje ve Personel Bilgileri'!C24&gt;0,L16*M16,""),"")</f>
        <v/>
      </c>
      <c r="O16" s="146" t="str">
        <f>IF('Proje ve Personel Bilgileri'!C24&gt;0,G011B!R15,"")</f>
        <v/>
      </c>
      <c r="P16" s="148" t="str">
        <f>IF('Proje ve Personel Bilgileri'!C24&gt;0,MIN(N16,O16),"")</f>
        <v/>
      </c>
      <c r="Q16" s="363"/>
      <c r="R16" s="362"/>
      <c r="S16" s="361"/>
    </row>
    <row r="17" spans="1:19" ht="18" customHeight="1" x14ac:dyDescent="0.25">
      <c r="A17" s="357">
        <v>9</v>
      </c>
      <c r="B17" s="138" t="str">
        <f>IF('Proje ve Personel Bilgileri'!C25&gt;0,'Proje ve Personel Bilgileri'!C25,"")</f>
        <v/>
      </c>
      <c r="C17" s="139" t="str">
        <f>IF('Proje ve Personel Bilgileri'!C25&gt;0,'Proje ve Personel Bilgileri'!D25,"")</f>
        <v/>
      </c>
      <c r="D17" s="204"/>
      <c r="E17" s="314"/>
      <c r="F17" s="314"/>
      <c r="G17" s="314"/>
      <c r="H17" s="314"/>
      <c r="I17" s="314"/>
      <c r="J17" s="85"/>
      <c r="K17" s="119" t="str">
        <f t="shared" si="0"/>
        <v/>
      </c>
      <c r="L17" s="146" t="str">
        <f>IF('Proje ve Personel Bilgileri'!C25&gt;0,AUcret,"")</f>
        <v/>
      </c>
      <c r="M17" s="147" t="str">
        <f t="shared" si="1"/>
        <v/>
      </c>
      <c r="N17" s="146" t="str">
        <f>IFERROR(IF('Proje ve Personel Bilgileri'!C25&gt;0,L17*M17,""),"")</f>
        <v/>
      </c>
      <c r="O17" s="146" t="str">
        <f>IF('Proje ve Personel Bilgileri'!C25&gt;0,G011B!R16,"")</f>
        <v/>
      </c>
      <c r="P17" s="148" t="str">
        <f>IF('Proje ve Personel Bilgileri'!C25&gt;0,MIN(N17,O17),"")</f>
        <v/>
      </c>
      <c r="Q17" s="363"/>
      <c r="R17" s="362"/>
      <c r="S17" s="361"/>
    </row>
    <row r="18" spans="1:19" ht="18" customHeight="1" x14ac:dyDescent="0.25">
      <c r="A18" s="357">
        <v>10</v>
      </c>
      <c r="B18" s="138" t="str">
        <f>IF('Proje ve Personel Bilgileri'!C26&gt;0,'Proje ve Personel Bilgileri'!C26,"")</f>
        <v/>
      </c>
      <c r="C18" s="139" t="str">
        <f>IF('Proje ve Personel Bilgileri'!C26&gt;0,'Proje ve Personel Bilgileri'!D26,"")</f>
        <v/>
      </c>
      <c r="D18" s="204"/>
      <c r="E18" s="314"/>
      <c r="F18" s="314"/>
      <c r="G18" s="314"/>
      <c r="H18" s="314"/>
      <c r="I18" s="314"/>
      <c r="J18" s="85"/>
      <c r="K18" s="119" t="str">
        <f t="shared" si="0"/>
        <v/>
      </c>
      <c r="L18" s="146" t="str">
        <f>IF('Proje ve Personel Bilgileri'!C26&gt;0,AUcret,"")</f>
        <v/>
      </c>
      <c r="M18" s="147" t="str">
        <f t="shared" si="1"/>
        <v/>
      </c>
      <c r="N18" s="146" t="str">
        <f>IFERROR(IF('Proje ve Personel Bilgileri'!C26&gt;0,L18*M18,""),"")</f>
        <v/>
      </c>
      <c r="O18" s="146" t="str">
        <f>IF('Proje ve Personel Bilgileri'!C26&gt;0,G011B!R17,"")</f>
        <v/>
      </c>
      <c r="P18" s="148" t="str">
        <f>IF('Proje ve Personel Bilgileri'!C26&gt;0,MIN(N18,O18),"")</f>
        <v/>
      </c>
      <c r="Q18" s="363"/>
      <c r="R18" s="362"/>
      <c r="S18" s="361"/>
    </row>
    <row r="19" spans="1:19" ht="18" customHeight="1" x14ac:dyDescent="0.25">
      <c r="A19" s="357">
        <v>11</v>
      </c>
      <c r="B19" s="138" t="str">
        <f>IF('Proje ve Personel Bilgileri'!C27&gt;0,'Proje ve Personel Bilgileri'!C27,"")</f>
        <v/>
      </c>
      <c r="C19" s="139" t="str">
        <f>IF('Proje ve Personel Bilgileri'!C27&gt;0,'Proje ve Personel Bilgileri'!D27,"")</f>
        <v/>
      </c>
      <c r="D19" s="204"/>
      <c r="E19" s="314"/>
      <c r="F19" s="314"/>
      <c r="G19" s="314"/>
      <c r="H19" s="314"/>
      <c r="I19" s="314"/>
      <c r="J19" s="85"/>
      <c r="K19" s="119" t="str">
        <f t="shared" si="0"/>
        <v/>
      </c>
      <c r="L19" s="146" t="str">
        <f>IF('Proje ve Personel Bilgileri'!C27&gt;0,AUcret,"")</f>
        <v/>
      </c>
      <c r="M19" s="147" t="str">
        <f t="shared" si="1"/>
        <v/>
      </c>
      <c r="N19" s="146" t="str">
        <f>IFERROR(IF('Proje ve Personel Bilgileri'!C27&gt;0,L19*M19,""),"")</f>
        <v/>
      </c>
      <c r="O19" s="146" t="str">
        <f>IF('Proje ve Personel Bilgileri'!C27&gt;0,G011B!R18,"")</f>
        <v/>
      </c>
      <c r="P19" s="148" t="str">
        <f>IF('Proje ve Personel Bilgileri'!C27&gt;0,MIN(N19,O19),"")</f>
        <v/>
      </c>
      <c r="Q19" s="363"/>
      <c r="R19" s="362"/>
      <c r="S19" s="361"/>
    </row>
    <row r="20" spans="1:19" ht="18" customHeight="1" x14ac:dyDescent="0.25">
      <c r="A20" s="357">
        <v>12</v>
      </c>
      <c r="B20" s="138" t="str">
        <f>IF('Proje ve Personel Bilgileri'!C28&gt;0,'Proje ve Personel Bilgileri'!C28,"")</f>
        <v/>
      </c>
      <c r="C20" s="139" t="str">
        <f>IF('Proje ve Personel Bilgileri'!C28&gt;0,'Proje ve Personel Bilgileri'!D28,"")</f>
        <v/>
      </c>
      <c r="D20" s="204"/>
      <c r="E20" s="314"/>
      <c r="F20" s="314"/>
      <c r="G20" s="314"/>
      <c r="H20" s="314"/>
      <c r="I20" s="314"/>
      <c r="J20" s="85"/>
      <c r="K20" s="119" t="str">
        <f t="shared" si="0"/>
        <v/>
      </c>
      <c r="L20" s="146" t="str">
        <f>IF('Proje ve Personel Bilgileri'!C28&gt;0,AUcret,"")</f>
        <v/>
      </c>
      <c r="M20" s="147" t="str">
        <f t="shared" si="1"/>
        <v/>
      </c>
      <c r="N20" s="146" t="str">
        <f>IFERROR(IF('Proje ve Personel Bilgileri'!C28&gt;0,L20*M20,""),"")</f>
        <v/>
      </c>
      <c r="O20" s="146" t="str">
        <f>IF('Proje ve Personel Bilgileri'!C28&gt;0,G011B!R19,"")</f>
        <v/>
      </c>
      <c r="P20" s="148" t="str">
        <f>IF('Proje ve Personel Bilgileri'!C28&gt;0,MIN(N20,O20),"")</f>
        <v/>
      </c>
      <c r="Q20" s="363"/>
      <c r="R20" s="362"/>
      <c r="S20" s="361"/>
    </row>
    <row r="21" spans="1:19" ht="18" customHeight="1" x14ac:dyDescent="0.25">
      <c r="A21" s="357">
        <v>13</v>
      </c>
      <c r="B21" s="138" t="str">
        <f>IF('Proje ve Personel Bilgileri'!C29&gt;0,'Proje ve Personel Bilgileri'!C29,"")</f>
        <v/>
      </c>
      <c r="C21" s="139" t="str">
        <f>IF('Proje ve Personel Bilgileri'!C29&gt;0,'Proje ve Personel Bilgileri'!D29,"")</f>
        <v/>
      </c>
      <c r="D21" s="204"/>
      <c r="E21" s="314"/>
      <c r="F21" s="314"/>
      <c r="G21" s="314"/>
      <c r="H21" s="314"/>
      <c r="I21" s="314"/>
      <c r="J21" s="85"/>
      <c r="K21" s="119" t="str">
        <f t="shared" si="0"/>
        <v/>
      </c>
      <c r="L21" s="146" t="str">
        <f>IF('Proje ve Personel Bilgileri'!C29&gt;0,AUcret,"")</f>
        <v/>
      </c>
      <c r="M21" s="147" t="str">
        <f t="shared" si="1"/>
        <v/>
      </c>
      <c r="N21" s="146" t="str">
        <f>IFERROR(IF('Proje ve Personel Bilgileri'!C29&gt;0,L21*M21,""),"")</f>
        <v/>
      </c>
      <c r="O21" s="146" t="str">
        <f>IF('Proje ve Personel Bilgileri'!C29&gt;0,G011B!R20,"")</f>
        <v/>
      </c>
      <c r="P21" s="148" t="str">
        <f>IF('Proje ve Personel Bilgileri'!C29&gt;0,MIN(N21,O21),"")</f>
        <v/>
      </c>
      <c r="Q21" s="363"/>
      <c r="R21" s="362"/>
      <c r="S21" s="361"/>
    </row>
    <row r="22" spans="1:19" ht="18" customHeight="1" x14ac:dyDescent="0.25">
      <c r="A22" s="357">
        <v>14</v>
      </c>
      <c r="B22" s="138" t="str">
        <f>IF('Proje ve Personel Bilgileri'!C30&gt;0,'Proje ve Personel Bilgileri'!C30,"")</f>
        <v/>
      </c>
      <c r="C22" s="139" t="str">
        <f>IF('Proje ve Personel Bilgileri'!C30&gt;0,'Proje ve Personel Bilgileri'!D30,"")</f>
        <v/>
      </c>
      <c r="D22" s="204"/>
      <c r="E22" s="314"/>
      <c r="F22" s="314"/>
      <c r="G22" s="314"/>
      <c r="H22" s="314"/>
      <c r="I22" s="314"/>
      <c r="J22" s="85"/>
      <c r="K22" s="119" t="str">
        <f t="shared" si="0"/>
        <v/>
      </c>
      <c r="L22" s="146" t="str">
        <f>IF('Proje ve Personel Bilgileri'!C30&gt;0,AUcret,"")</f>
        <v/>
      </c>
      <c r="M22" s="147" t="str">
        <f t="shared" si="1"/>
        <v/>
      </c>
      <c r="N22" s="146" t="str">
        <f>IFERROR(IF('Proje ve Personel Bilgileri'!C30&gt;0,L22*M22,""),"")</f>
        <v/>
      </c>
      <c r="O22" s="146" t="str">
        <f>IF('Proje ve Personel Bilgileri'!C30&gt;0,G011B!R21,"")</f>
        <v/>
      </c>
      <c r="P22" s="148" t="str">
        <f>IF('Proje ve Personel Bilgileri'!C30&gt;0,MIN(N22,O22),"")</f>
        <v/>
      </c>
      <c r="Q22" s="363"/>
      <c r="R22" s="362"/>
      <c r="S22" s="361"/>
    </row>
    <row r="23" spans="1:19" ht="18" customHeight="1" x14ac:dyDescent="0.25">
      <c r="A23" s="357">
        <v>15</v>
      </c>
      <c r="B23" s="138" t="str">
        <f>IF('Proje ve Personel Bilgileri'!C31&gt;0,'Proje ve Personel Bilgileri'!C31,"")</f>
        <v/>
      </c>
      <c r="C23" s="139" t="str">
        <f>IF('Proje ve Personel Bilgileri'!C31&gt;0,'Proje ve Personel Bilgileri'!D31,"")</f>
        <v/>
      </c>
      <c r="D23" s="204"/>
      <c r="E23" s="314"/>
      <c r="F23" s="314"/>
      <c r="G23" s="314"/>
      <c r="H23" s="314"/>
      <c r="I23" s="314"/>
      <c r="J23" s="85"/>
      <c r="K23" s="119" t="str">
        <f t="shared" si="0"/>
        <v/>
      </c>
      <c r="L23" s="146" t="str">
        <f>IF('Proje ve Personel Bilgileri'!C31&gt;0,AUcret,"")</f>
        <v/>
      </c>
      <c r="M23" s="147" t="str">
        <f t="shared" si="1"/>
        <v/>
      </c>
      <c r="N23" s="146" t="str">
        <f>IFERROR(IF('Proje ve Personel Bilgileri'!C31&gt;0,L23*M23,""),"")</f>
        <v/>
      </c>
      <c r="O23" s="146" t="str">
        <f>IF('Proje ve Personel Bilgileri'!C31&gt;0,G011B!R22,"")</f>
        <v/>
      </c>
      <c r="P23" s="148" t="str">
        <f>IF('Proje ve Personel Bilgileri'!C31&gt;0,MIN(N23,O23),"")</f>
        <v/>
      </c>
      <c r="Q23" s="363"/>
      <c r="R23" s="362"/>
      <c r="S23" s="361"/>
    </row>
    <row r="24" spans="1:19" ht="18" customHeight="1" x14ac:dyDescent="0.25">
      <c r="A24" s="357">
        <v>16</v>
      </c>
      <c r="B24" s="138" t="str">
        <f>IF('Proje ve Personel Bilgileri'!C32&gt;0,'Proje ve Personel Bilgileri'!C32,"")</f>
        <v/>
      </c>
      <c r="C24" s="139" t="str">
        <f>IF('Proje ve Personel Bilgileri'!C32&gt;0,'Proje ve Personel Bilgileri'!D32,"")</f>
        <v/>
      </c>
      <c r="D24" s="204"/>
      <c r="E24" s="314"/>
      <c r="F24" s="314"/>
      <c r="G24" s="314"/>
      <c r="H24" s="314"/>
      <c r="I24" s="314"/>
      <c r="J24" s="85"/>
      <c r="K24" s="119" t="str">
        <f t="shared" si="0"/>
        <v/>
      </c>
      <c r="L24" s="146" t="str">
        <f>IF('Proje ve Personel Bilgileri'!C32&gt;0,AUcret,"")</f>
        <v/>
      </c>
      <c r="M24" s="147" t="str">
        <f t="shared" si="1"/>
        <v/>
      </c>
      <c r="N24" s="146" t="str">
        <f>IFERROR(IF('Proje ve Personel Bilgileri'!C32&gt;0,L24*M24,""),"")</f>
        <v/>
      </c>
      <c r="O24" s="146" t="str">
        <f>IF('Proje ve Personel Bilgileri'!C32&gt;0,G011B!R23,"")</f>
        <v/>
      </c>
      <c r="P24" s="148" t="str">
        <f>IF('Proje ve Personel Bilgileri'!C32&gt;0,MIN(N24,O24),"")</f>
        <v/>
      </c>
      <c r="Q24" s="363"/>
      <c r="R24" s="362"/>
      <c r="S24" s="361"/>
    </row>
    <row r="25" spans="1:19" ht="18" customHeight="1" x14ac:dyDescent="0.25">
      <c r="A25" s="357">
        <v>17</v>
      </c>
      <c r="B25" s="138" t="str">
        <f>IF('Proje ve Personel Bilgileri'!C33&gt;0,'Proje ve Personel Bilgileri'!C33,"")</f>
        <v/>
      </c>
      <c r="C25" s="139" t="str">
        <f>IF('Proje ve Personel Bilgileri'!C33&gt;0,'Proje ve Personel Bilgileri'!D33,"")</f>
        <v/>
      </c>
      <c r="D25" s="204"/>
      <c r="E25" s="314"/>
      <c r="F25" s="314"/>
      <c r="G25" s="314"/>
      <c r="H25" s="314"/>
      <c r="I25" s="314"/>
      <c r="J25" s="85"/>
      <c r="K25" s="119" t="str">
        <f t="shared" si="0"/>
        <v/>
      </c>
      <c r="L25" s="146" t="str">
        <f>IF('Proje ve Personel Bilgileri'!C33&gt;0,AUcret,"")</f>
        <v/>
      </c>
      <c r="M25" s="147" t="str">
        <f t="shared" si="1"/>
        <v/>
      </c>
      <c r="N25" s="146" t="str">
        <f>IFERROR(IF('Proje ve Personel Bilgileri'!C33&gt;0,L25*M25,""),"")</f>
        <v/>
      </c>
      <c r="O25" s="146" t="str">
        <f>IF('Proje ve Personel Bilgileri'!C33&gt;0,G011B!R24,"")</f>
        <v/>
      </c>
      <c r="P25" s="148" t="str">
        <f>IF('Proje ve Personel Bilgileri'!C33&gt;0,MIN(N25,O25),"")</f>
        <v/>
      </c>
      <c r="Q25" s="363"/>
      <c r="R25" s="362"/>
      <c r="S25" s="361"/>
    </row>
    <row r="26" spans="1:19" ht="18" customHeight="1" x14ac:dyDescent="0.25">
      <c r="A26" s="357">
        <v>18</v>
      </c>
      <c r="B26" s="138" t="str">
        <f>IF('Proje ve Personel Bilgileri'!C34&gt;0,'Proje ve Personel Bilgileri'!C34,"")</f>
        <v/>
      </c>
      <c r="C26" s="139" t="str">
        <f>IF('Proje ve Personel Bilgileri'!C34&gt;0,'Proje ve Personel Bilgileri'!D34,"")</f>
        <v/>
      </c>
      <c r="D26" s="204"/>
      <c r="E26" s="314"/>
      <c r="F26" s="314"/>
      <c r="G26" s="314"/>
      <c r="H26" s="314"/>
      <c r="I26" s="314"/>
      <c r="J26" s="85"/>
      <c r="K26" s="119" t="str">
        <f t="shared" si="0"/>
        <v/>
      </c>
      <c r="L26" s="146" t="str">
        <f>IF('Proje ve Personel Bilgileri'!C34&gt;0,AUcret,"")</f>
        <v/>
      </c>
      <c r="M26" s="147" t="str">
        <f t="shared" si="1"/>
        <v/>
      </c>
      <c r="N26" s="146" t="str">
        <f>IFERROR(IF('Proje ve Personel Bilgileri'!C34&gt;0,L26*M26,""),"")</f>
        <v/>
      </c>
      <c r="O26" s="146" t="str">
        <f>IF('Proje ve Personel Bilgileri'!C34&gt;0,G011B!R25,"")</f>
        <v/>
      </c>
      <c r="P26" s="148" t="str">
        <f>IF('Proje ve Personel Bilgileri'!C34&gt;0,MIN(N26,O26),"")</f>
        <v/>
      </c>
      <c r="Q26" s="363"/>
      <c r="R26" s="362"/>
      <c r="S26" s="361"/>
    </row>
    <row r="27" spans="1:19" ht="18" customHeight="1" x14ac:dyDescent="0.25">
      <c r="A27" s="357">
        <v>19</v>
      </c>
      <c r="B27" s="138" t="str">
        <f>IF('Proje ve Personel Bilgileri'!C35&gt;0,'Proje ve Personel Bilgileri'!C35,"")</f>
        <v/>
      </c>
      <c r="C27" s="139" t="str">
        <f>IF('Proje ve Personel Bilgileri'!C35&gt;0,'Proje ve Personel Bilgileri'!D35,"")</f>
        <v/>
      </c>
      <c r="D27" s="204"/>
      <c r="E27" s="314"/>
      <c r="F27" s="314"/>
      <c r="G27" s="314"/>
      <c r="H27" s="314"/>
      <c r="I27" s="314"/>
      <c r="J27" s="85"/>
      <c r="K27" s="119" t="str">
        <f t="shared" si="0"/>
        <v/>
      </c>
      <c r="L27" s="146" t="str">
        <f>IF('Proje ve Personel Bilgileri'!C35&gt;0,AUcret,"")</f>
        <v/>
      </c>
      <c r="M27" s="147" t="str">
        <f t="shared" si="1"/>
        <v/>
      </c>
      <c r="N27" s="146" t="str">
        <f>IFERROR(IF('Proje ve Personel Bilgileri'!C35&gt;0,L27*M27,""),"")</f>
        <v/>
      </c>
      <c r="O27" s="146" t="str">
        <f>IF('Proje ve Personel Bilgileri'!C35&gt;0,G011B!R26,"")</f>
        <v/>
      </c>
      <c r="P27" s="148" t="str">
        <f>IF('Proje ve Personel Bilgileri'!C35&gt;0,MIN(N27,O27),"")</f>
        <v/>
      </c>
      <c r="Q27" s="363"/>
      <c r="R27" s="362"/>
      <c r="S27" s="361"/>
    </row>
    <row r="28" spans="1:19" ht="18" customHeight="1" thickBot="1" x14ac:dyDescent="0.3">
      <c r="A28" s="358">
        <v>20</v>
      </c>
      <c r="B28" s="140" t="str">
        <f>IF('Proje ve Personel Bilgileri'!C36&gt;0,'Proje ve Personel Bilgileri'!C36,"")</f>
        <v/>
      </c>
      <c r="C28" s="141" t="str">
        <f>IF('Proje ve Personel Bilgileri'!C36&gt;0,'Proje ve Personel Bilgileri'!D36,"")</f>
        <v/>
      </c>
      <c r="D28" s="205"/>
      <c r="E28" s="86"/>
      <c r="F28" s="86"/>
      <c r="G28" s="86"/>
      <c r="H28" s="86"/>
      <c r="I28" s="86"/>
      <c r="J28" s="87"/>
      <c r="K28" s="149" t="str">
        <f t="shared" si="0"/>
        <v/>
      </c>
      <c r="L28" s="150" t="str">
        <f>IF('Proje ve Personel Bilgileri'!C36&gt;0,AUcret,"")</f>
        <v/>
      </c>
      <c r="M28" s="151" t="str">
        <f t="shared" si="1"/>
        <v/>
      </c>
      <c r="N28" s="150" t="str">
        <f>IFERROR(IF('Proje ve Personel Bilgileri'!C36&gt;0,L28*M28,""),"")</f>
        <v/>
      </c>
      <c r="O28" s="150" t="str">
        <f>IF('Proje ve Personel Bilgileri'!C36&gt;0,G011B!R27,"")</f>
        <v/>
      </c>
      <c r="P28" s="152" t="str">
        <f>IF('Proje ve Personel Bilgileri'!C36&gt;0,MIN(N28,O28),"")</f>
        <v/>
      </c>
      <c r="Q28" s="363"/>
      <c r="R28" s="292">
        <v>1</v>
      </c>
      <c r="S28" s="361"/>
    </row>
    <row r="29" spans="1:19" x14ac:dyDescent="0.25">
      <c r="A29" s="135" t="s">
        <v>55</v>
      </c>
      <c r="B29" s="59"/>
      <c r="C29" s="59"/>
      <c r="D29" s="59"/>
      <c r="E29" s="59"/>
      <c r="F29" s="59"/>
      <c r="G29" s="59"/>
      <c r="H29" s="59"/>
      <c r="I29" s="59"/>
      <c r="J29" s="59"/>
      <c r="K29" s="59"/>
      <c r="L29" s="59"/>
      <c r="M29" s="59"/>
      <c r="N29" s="59"/>
      <c r="O29" s="59"/>
      <c r="P29" s="59"/>
      <c r="Q29" s="363"/>
      <c r="R29" s="362"/>
      <c r="S29" s="361"/>
    </row>
    <row r="30" spans="1:19" x14ac:dyDescent="0.25">
      <c r="A30" s="135" t="s">
        <v>57</v>
      </c>
      <c r="B30" s="59"/>
      <c r="C30" s="59"/>
      <c r="D30" s="59"/>
      <c r="E30" s="59"/>
      <c r="F30" s="59"/>
      <c r="G30" s="59"/>
      <c r="H30" s="59"/>
      <c r="I30" s="59"/>
      <c r="J30" s="59"/>
      <c r="K30" s="59"/>
      <c r="L30" s="59"/>
      <c r="M30" s="59"/>
      <c r="N30" s="59"/>
      <c r="O30" s="59"/>
      <c r="P30" s="59"/>
      <c r="Q30" s="363"/>
      <c r="R30" s="362"/>
      <c r="S30" s="361"/>
    </row>
    <row r="31" spans="1:19" x14ac:dyDescent="0.25">
      <c r="A31" s="135" t="s">
        <v>56</v>
      </c>
      <c r="B31" s="59"/>
      <c r="C31" s="59"/>
      <c r="D31" s="59"/>
      <c r="E31" s="59"/>
      <c r="F31" s="59"/>
      <c r="G31" s="59"/>
      <c r="H31" s="59"/>
      <c r="I31" s="59"/>
      <c r="J31" s="59"/>
      <c r="K31" s="59"/>
      <c r="L31" s="59"/>
      <c r="M31" s="59"/>
      <c r="N31" s="59"/>
      <c r="O31" s="59"/>
      <c r="P31" s="59"/>
      <c r="Q31" s="363"/>
      <c r="R31" s="362"/>
      <c r="S31" s="361"/>
    </row>
    <row r="32" spans="1:19" x14ac:dyDescent="0.25">
      <c r="A32" s="59"/>
      <c r="B32" s="59"/>
      <c r="C32" s="59"/>
      <c r="D32" s="59"/>
      <c r="E32" s="59"/>
      <c r="F32" s="59"/>
      <c r="G32" s="59"/>
      <c r="H32" s="59"/>
      <c r="I32" s="59"/>
      <c r="J32" s="59"/>
      <c r="K32" s="59"/>
      <c r="L32" s="59"/>
      <c r="M32" s="59"/>
      <c r="N32" s="59"/>
      <c r="O32" s="59"/>
      <c r="P32" s="59"/>
      <c r="Q32" s="363"/>
      <c r="R32" s="361"/>
      <c r="S32" s="361"/>
    </row>
    <row r="33" spans="1:19" ht="19.7" x14ac:dyDescent="0.35">
      <c r="A33" s="349" t="s">
        <v>30</v>
      </c>
      <c r="B33" s="350">
        <f ca="1">imzatarihi</f>
        <v>45653</v>
      </c>
      <c r="C33" s="538" t="s">
        <v>31</v>
      </c>
      <c r="D33" s="538"/>
      <c r="E33" s="351" t="str">
        <f>IF(kurulusyetkilisi&gt;0,kurulusyetkilisi,"")</f>
        <v/>
      </c>
      <c r="F33" s="59"/>
      <c r="G33" s="209"/>
      <c r="H33" s="208"/>
      <c r="I33" s="208"/>
      <c r="J33" s="2"/>
      <c r="K33" s="59"/>
      <c r="L33" s="89"/>
      <c r="M33" s="89"/>
      <c r="N33" s="89"/>
      <c r="O33" s="89"/>
      <c r="P33" s="59"/>
      <c r="Q33" s="363"/>
      <c r="R33" s="361"/>
      <c r="S33" s="361"/>
    </row>
    <row r="34" spans="1:19" ht="19.7" x14ac:dyDescent="0.35">
      <c r="A34" s="211"/>
      <c r="B34" s="211"/>
      <c r="C34" s="538" t="s">
        <v>32</v>
      </c>
      <c r="D34" s="538"/>
      <c r="E34" s="537"/>
      <c r="F34" s="537"/>
      <c r="G34" s="537"/>
      <c r="H34" s="56"/>
      <c r="I34" s="56"/>
      <c r="J34" s="2"/>
      <c r="K34" s="59"/>
      <c r="L34" s="89"/>
      <c r="M34" s="89"/>
      <c r="N34" s="89"/>
      <c r="O34" s="89"/>
      <c r="P34" s="59"/>
      <c r="Q34" s="363"/>
      <c r="R34" s="361"/>
      <c r="S34" s="361"/>
    </row>
    <row r="35" spans="1:19" ht="16.3" x14ac:dyDescent="0.3">
      <c r="A35" s="573" t="s">
        <v>44</v>
      </c>
      <c r="B35" s="573"/>
      <c r="C35" s="573"/>
      <c r="D35" s="573"/>
      <c r="E35" s="573"/>
      <c r="F35" s="573"/>
      <c r="G35" s="573"/>
      <c r="H35" s="573"/>
      <c r="I35" s="573"/>
      <c r="J35" s="573"/>
      <c r="K35" s="573"/>
      <c r="L35" s="573"/>
      <c r="M35" s="573"/>
      <c r="N35" s="573"/>
      <c r="O35" s="573"/>
      <c r="P35" s="573"/>
      <c r="Q35" s="363"/>
      <c r="R35" s="361"/>
      <c r="S35" s="361"/>
    </row>
    <row r="36" spans="1:19" x14ac:dyDescent="0.25">
      <c r="A36" s="563" t="str">
        <f>IF(YilDonem&lt;&gt;"",CONCATENATE(YilDonem," dönemine aittir."),"")</f>
        <v/>
      </c>
      <c r="B36" s="563"/>
      <c r="C36" s="563"/>
      <c r="D36" s="563"/>
      <c r="E36" s="563"/>
      <c r="F36" s="563"/>
      <c r="G36" s="563"/>
      <c r="H36" s="563"/>
      <c r="I36" s="563"/>
      <c r="J36" s="563"/>
      <c r="K36" s="563"/>
      <c r="L36" s="563"/>
      <c r="M36" s="563"/>
      <c r="N36" s="563"/>
      <c r="O36" s="563"/>
      <c r="P36" s="563"/>
      <c r="Q36" s="363"/>
      <c r="R36" s="361"/>
      <c r="S36" s="361"/>
    </row>
    <row r="37" spans="1:19" ht="19.7" thickBot="1" x14ac:dyDescent="0.4">
      <c r="A37" s="564" t="s">
        <v>62</v>
      </c>
      <c r="B37" s="564"/>
      <c r="C37" s="564"/>
      <c r="D37" s="564"/>
      <c r="E37" s="564"/>
      <c r="F37" s="564"/>
      <c r="G37" s="564"/>
      <c r="H37" s="564"/>
      <c r="I37" s="564"/>
      <c r="J37" s="564"/>
      <c r="K37" s="564"/>
      <c r="L37" s="564"/>
      <c r="M37" s="564"/>
      <c r="N37" s="564"/>
      <c r="O37" s="564"/>
      <c r="P37" s="564"/>
      <c r="Q37" s="363"/>
      <c r="R37" s="361"/>
      <c r="S37" s="361"/>
    </row>
    <row r="38" spans="1:19" ht="31.6" customHeight="1" thickBot="1" x14ac:dyDescent="0.3">
      <c r="A38" s="565" t="s">
        <v>212</v>
      </c>
      <c r="B38" s="567"/>
      <c r="C38" s="565" t="str">
        <f>IF(ProjeNo&gt;0,ProjeNo,"")</f>
        <v/>
      </c>
      <c r="D38" s="566"/>
      <c r="E38" s="566"/>
      <c r="F38" s="566"/>
      <c r="G38" s="566"/>
      <c r="H38" s="566"/>
      <c r="I38" s="566"/>
      <c r="J38" s="566"/>
      <c r="K38" s="566"/>
      <c r="L38" s="566"/>
      <c r="M38" s="566"/>
      <c r="N38" s="566"/>
      <c r="O38" s="566"/>
      <c r="P38" s="567"/>
      <c r="Q38" s="363"/>
      <c r="R38" s="361"/>
      <c r="S38" s="361"/>
    </row>
    <row r="39" spans="1:19" ht="42.8" customHeight="1" thickBot="1" x14ac:dyDescent="0.3">
      <c r="A39" s="581" t="s">
        <v>213</v>
      </c>
      <c r="B39" s="582"/>
      <c r="C39" s="583" t="str">
        <f>IF(ProjeAdi&gt;0,ProjeAdi,"")</f>
        <v/>
      </c>
      <c r="D39" s="584"/>
      <c r="E39" s="584"/>
      <c r="F39" s="584"/>
      <c r="G39" s="584"/>
      <c r="H39" s="584"/>
      <c r="I39" s="584"/>
      <c r="J39" s="584"/>
      <c r="K39" s="584"/>
      <c r="L39" s="584"/>
      <c r="M39" s="584"/>
      <c r="N39" s="584"/>
      <c r="O39" s="584"/>
      <c r="P39" s="585"/>
      <c r="Q39" s="363"/>
      <c r="R39" s="361"/>
      <c r="S39" s="361"/>
    </row>
    <row r="40" spans="1:19" ht="31.6" customHeight="1" thickBot="1" x14ac:dyDescent="0.3">
      <c r="A40" s="565" t="s">
        <v>0</v>
      </c>
      <c r="B40" s="580"/>
      <c r="C40" s="586" t="str">
        <f>IF(BasvuruTarihi&lt;&gt;"",BasvuruTarihi,"")</f>
        <v/>
      </c>
      <c r="D40" s="587"/>
      <c r="E40" s="587"/>
      <c r="F40" s="587"/>
      <c r="G40" s="587"/>
      <c r="H40" s="587"/>
      <c r="I40" s="587"/>
      <c r="J40" s="587"/>
      <c r="K40" s="587"/>
      <c r="L40" s="587"/>
      <c r="M40" s="587"/>
      <c r="N40" s="587"/>
      <c r="O40" s="587"/>
      <c r="P40" s="588"/>
      <c r="Q40" s="363"/>
      <c r="R40" s="361"/>
      <c r="S40" s="361"/>
    </row>
    <row r="41" spans="1:19" ht="14.95" customHeight="1" thickBot="1" x14ac:dyDescent="0.3">
      <c r="A41" s="591" t="s">
        <v>3</v>
      </c>
      <c r="B41" s="591" t="s">
        <v>4</v>
      </c>
      <c r="C41" s="578" t="s">
        <v>131</v>
      </c>
      <c r="D41" s="578" t="s">
        <v>147</v>
      </c>
      <c r="E41" s="593" t="s">
        <v>45</v>
      </c>
      <c r="F41" s="593"/>
      <c r="G41" s="593"/>
      <c r="H41" s="593"/>
      <c r="I41" s="593"/>
      <c r="J41" s="589" t="s">
        <v>51</v>
      </c>
      <c r="K41" s="578" t="s">
        <v>61</v>
      </c>
      <c r="L41" s="578" t="s">
        <v>58</v>
      </c>
      <c r="M41" s="578" t="s">
        <v>59</v>
      </c>
      <c r="N41" s="578" t="s">
        <v>261</v>
      </c>
      <c r="O41" s="578" t="s">
        <v>60</v>
      </c>
      <c r="P41" s="578" t="s">
        <v>52</v>
      </c>
      <c r="Q41" s="363"/>
      <c r="R41" s="361"/>
      <c r="S41" s="361"/>
    </row>
    <row r="42" spans="1:19" ht="110.05" customHeight="1" thickBot="1" x14ac:dyDescent="0.3">
      <c r="A42" s="592"/>
      <c r="B42" s="592"/>
      <c r="C42" s="579"/>
      <c r="D42" s="594"/>
      <c r="E42" s="471" t="s">
        <v>46</v>
      </c>
      <c r="F42" s="471" t="s">
        <v>47</v>
      </c>
      <c r="G42" s="471" t="s">
        <v>48</v>
      </c>
      <c r="H42" s="471" t="s">
        <v>49</v>
      </c>
      <c r="I42" s="471" t="s">
        <v>50</v>
      </c>
      <c r="J42" s="590"/>
      <c r="K42" s="579"/>
      <c r="L42" s="579"/>
      <c r="M42" s="579"/>
      <c r="N42" s="579"/>
      <c r="O42" s="579"/>
      <c r="P42" s="579"/>
      <c r="Q42" s="363"/>
      <c r="R42" s="361"/>
      <c r="S42" s="361"/>
    </row>
    <row r="43" spans="1:19" ht="18" customHeight="1" x14ac:dyDescent="0.25">
      <c r="A43" s="356">
        <v>21</v>
      </c>
      <c r="B43" s="136" t="str">
        <f>IF('Proje ve Personel Bilgileri'!C37&gt;0,'Proje ve Personel Bilgileri'!C37,"")</f>
        <v/>
      </c>
      <c r="C43" s="137" t="str">
        <f>IF('Proje ve Personel Bilgileri'!C37&gt;0,'Proje ve Personel Bilgileri'!D37,"")</f>
        <v/>
      </c>
      <c r="D43" s="203"/>
      <c r="E43" s="83"/>
      <c r="F43" s="83"/>
      <c r="G43" s="83"/>
      <c r="H43" s="83"/>
      <c r="I43" s="83"/>
      <c r="J43" s="84"/>
      <c r="K43" s="142" t="str">
        <f t="shared" ref="K43" si="2">IF(AND(BasvuruTarihi&gt;0,J43&gt;0),DAYS360(J43,BasvuruTarihi)/30,"")</f>
        <v/>
      </c>
      <c r="L43" s="143" t="str">
        <f>IF('Proje ve Personel Bilgileri'!C37&gt;0,AUcret,"")</f>
        <v/>
      </c>
      <c r="M43" s="144" t="str">
        <f>IF(LEN(B43)&gt;0,5,"")</f>
        <v/>
      </c>
      <c r="N43" s="143" t="str">
        <f>IF('Proje ve Personel Bilgileri'!C37&gt;0,L43*M43,"")</f>
        <v/>
      </c>
      <c r="O43" s="143" t="str">
        <f>IF('Proje ve Personel Bilgileri'!C37&gt;0,G011B!R40,"")</f>
        <v/>
      </c>
      <c r="P43" s="145" t="str">
        <f>IF('Proje ve Personel Bilgileri'!C37&gt;0,MIN(N43,O43),"")</f>
        <v/>
      </c>
      <c r="Q43" s="363"/>
      <c r="R43" s="362"/>
      <c r="S43" s="361"/>
    </row>
    <row r="44" spans="1:19" ht="18" customHeight="1" x14ac:dyDescent="0.25">
      <c r="A44" s="357">
        <v>22</v>
      </c>
      <c r="B44" s="138" t="str">
        <f>IF('Proje ve Personel Bilgileri'!C38&gt;0,'Proje ve Personel Bilgileri'!C38,"")</f>
        <v/>
      </c>
      <c r="C44" s="139" t="str">
        <f>IF('Proje ve Personel Bilgileri'!C38&gt;0,'Proje ve Personel Bilgileri'!D38,"")</f>
        <v/>
      </c>
      <c r="D44" s="204"/>
      <c r="E44" s="314"/>
      <c r="F44" s="314"/>
      <c r="G44" s="314"/>
      <c r="H44" s="314"/>
      <c r="I44" s="314"/>
      <c r="J44" s="85"/>
      <c r="K44" s="119" t="str">
        <f t="shared" ref="K44:K62" si="3">IF(AND(BasvuruTarihi&gt;0,J44&gt;0),DAYS360(J44,BasvuruTarihi)/30,"")</f>
        <v/>
      </c>
      <c r="L44" s="146" t="str">
        <f>IF('Proje ve Personel Bilgileri'!C38&gt;0,AUcret,"")</f>
        <v/>
      </c>
      <c r="M44" s="147" t="str">
        <f t="shared" ref="M44:M62" si="4">IF(LEN(B44)&gt;0,5,"")</f>
        <v/>
      </c>
      <c r="N44" s="146" t="str">
        <f>IF('Proje ve Personel Bilgileri'!C38&gt;0,L44*M44,"")</f>
        <v/>
      </c>
      <c r="O44" s="146" t="str">
        <f>IF('Proje ve Personel Bilgileri'!C38&gt;0,G011B!R41,"")</f>
        <v/>
      </c>
      <c r="P44" s="148" t="str">
        <f>IF('Proje ve Personel Bilgileri'!C38&gt;0,MIN(N44,O44),"")</f>
        <v/>
      </c>
      <c r="Q44" s="363"/>
      <c r="R44" s="362"/>
      <c r="S44" s="361"/>
    </row>
    <row r="45" spans="1:19" ht="18" customHeight="1" x14ac:dyDescent="0.25">
      <c r="A45" s="357">
        <v>23</v>
      </c>
      <c r="B45" s="138" t="str">
        <f>IF('Proje ve Personel Bilgileri'!C39&gt;0,'Proje ve Personel Bilgileri'!C39,"")</f>
        <v/>
      </c>
      <c r="C45" s="139" t="str">
        <f>IF('Proje ve Personel Bilgileri'!C39&gt;0,'Proje ve Personel Bilgileri'!D39,"")</f>
        <v/>
      </c>
      <c r="D45" s="204"/>
      <c r="E45" s="314"/>
      <c r="F45" s="314"/>
      <c r="G45" s="314"/>
      <c r="H45" s="314"/>
      <c r="I45" s="314"/>
      <c r="J45" s="85"/>
      <c r="K45" s="119" t="str">
        <f t="shared" si="3"/>
        <v/>
      </c>
      <c r="L45" s="146" t="str">
        <f>IF('Proje ve Personel Bilgileri'!C39&gt;0,AUcret,"")</f>
        <v/>
      </c>
      <c r="M45" s="147" t="str">
        <f t="shared" si="4"/>
        <v/>
      </c>
      <c r="N45" s="146" t="str">
        <f>IF('Proje ve Personel Bilgileri'!C39&gt;0,L45*M45,"")</f>
        <v/>
      </c>
      <c r="O45" s="146" t="str">
        <f>IF('Proje ve Personel Bilgileri'!C39&gt;0,G011B!R42,"")</f>
        <v/>
      </c>
      <c r="P45" s="148" t="str">
        <f>IF('Proje ve Personel Bilgileri'!C39&gt;0,MIN(N45,O45),"")</f>
        <v/>
      </c>
      <c r="Q45" s="363"/>
      <c r="R45" s="362"/>
      <c r="S45" s="361"/>
    </row>
    <row r="46" spans="1:19" ht="18" customHeight="1" x14ac:dyDescent="0.25">
      <c r="A46" s="357">
        <v>24</v>
      </c>
      <c r="B46" s="138" t="str">
        <f>IF('Proje ve Personel Bilgileri'!C40&gt;0,'Proje ve Personel Bilgileri'!C40,"")</f>
        <v/>
      </c>
      <c r="C46" s="139" t="str">
        <f>IF('Proje ve Personel Bilgileri'!C40&gt;0,'Proje ve Personel Bilgileri'!D40,"")</f>
        <v/>
      </c>
      <c r="D46" s="204"/>
      <c r="E46" s="314"/>
      <c r="F46" s="314"/>
      <c r="G46" s="314"/>
      <c r="H46" s="314"/>
      <c r="I46" s="314"/>
      <c r="J46" s="85"/>
      <c r="K46" s="119" t="str">
        <f t="shared" si="3"/>
        <v/>
      </c>
      <c r="L46" s="146" t="str">
        <f>IF('Proje ve Personel Bilgileri'!C40&gt;0,AUcret,"")</f>
        <v/>
      </c>
      <c r="M46" s="147" t="str">
        <f t="shared" si="4"/>
        <v/>
      </c>
      <c r="N46" s="146" t="str">
        <f>IF('Proje ve Personel Bilgileri'!C40&gt;0,L46*M46,"")</f>
        <v/>
      </c>
      <c r="O46" s="146" t="str">
        <f>IF('Proje ve Personel Bilgileri'!C40&gt;0,G011B!R43,"")</f>
        <v/>
      </c>
      <c r="P46" s="148" t="str">
        <f>IF('Proje ve Personel Bilgileri'!C40&gt;0,MIN(N46,O46),"")</f>
        <v/>
      </c>
      <c r="Q46" s="363"/>
      <c r="R46" s="362"/>
      <c r="S46" s="361"/>
    </row>
    <row r="47" spans="1:19" ht="18" customHeight="1" x14ac:dyDescent="0.25">
      <c r="A47" s="357">
        <v>25</v>
      </c>
      <c r="B47" s="138" t="str">
        <f>IF('Proje ve Personel Bilgileri'!C41&gt;0,'Proje ve Personel Bilgileri'!C41,"")</f>
        <v/>
      </c>
      <c r="C47" s="139" t="str">
        <f>IF('Proje ve Personel Bilgileri'!C41&gt;0,'Proje ve Personel Bilgileri'!D41,"")</f>
        <v/>
      </c>
      <c r="D47" s="204"/>
      <c r="E47" s="314"/>
      <c r="F47" s="314"/>
      <c r="G47" s="314"/>
      <c r="H47" s="314"/>
      <c r="I47" s="314"/>
      <c r="J47" s="85"/>
      <c r="K47" s="119" t="str">
        <f t="shared" si="3"/>
        <v/>
      </c>
      <c r="L47" s="146" t="str">
        <f>IF('Proje ve Personel Bilgileri'!C41&gt;0,AUcret,"")</f>
        <v/>
      </c>
      <c r="M47" s="147" t="str">
        <f t="shared" si="4"/>
        <v/>
      </c>
      <c r="N47" s="146" t="str">
        <f>IF('Proje ve Personel Bilgileri'!C41&gt;0,L47*M47,"")</f>
        <v/>
      </c>
      <c r="O47" s="146" t="str">
        <f>IF('Proje ve Personel Bilgileri'!C41&gt;0,G011B!R44,"")</f>
        <v/>
      </c>
      <c r="P47" s="148" t="str">
        <f>IF('Proje ve Personel Bilgileri'!C41&gt;0,MIN(N47,O47),"")</f>
        <v/>
      </c>
      <c r="Q47" s="363"/>
      <c r="R47" s="362"/>
      <c r="S47" s="361"/>
    </row>
    <row r="48" spans="1:19" ht="18" customHeight="1" x14ac:dyDescent="0.25">
      <c r="A48" s="357">
        <v>26</v>
      </c>
      <c r="B48" s="138" t="str">
        <f>IF('Proje ve Personel Bilgileri'!C42&gt;0,'Proje ve Personel Bilgileri'!C42,"")</f>
        <v/>
      </c>
      <c r="C48" s="139" t="str">
        <f>IF('Proje ve Personel Bilgileri'!C42&gt;0,'Proje ve Personel Bilgileri'!D42,"")</f>
        <v/>
      </c>
      <c r="D48" s="204"/>
      <c r="E48" s="314"/>
      <c r="F48" s="314"/>
      <c r="G48" s="314"/>
      <c r="H48" s="314"/>
      <c r="I48" s="314"/>
      <c r="J48" s="85"/>
      <c r="K48" s="119" t="str">
        <f t="shared" si="3"/>
        <v/>
      </c>
      <c r="L48" s="146" t="str">
        <f>IF('Proje ve Personel Bilgileri'!C42&gt;0,AUcret,"")</f>
        <v/>
      </c>
      <c r="M48" s="147" t="str">
        <f t="shared" si="4"/>
        <v/>
      </c>
      <c r="N48" s="146" t="str">
        <f>IF('Proje ve Personel Bilgileri'!C42&gt;0,L48*M48,"")</f>
        <v/>
      </c>
      <c r="O48" s="146" t="str">
        <f>IF('Proje ve Personel Bilgileri'!C42&gt;0,G011B!R45,"")</f>
        <v/>
      </c>
      <c r="P48" s="148" t="str">
        <f>IF('Proje ve Personel Bilgileri'!C42&gt;0,MIN(N48,O48),"")</f>
        <v/>
      </c>
      <c r="Q48" s="363"/>
      <c r="R48" s="362"/>
      <c r="S48" s="361"/>
    </row>
    <row r="49" spans="1:19" ht="18" customHeight="1" x14ac:dyDescent="0.25">
      <c r="A49" s="357">
        <v>27</v>
      </c>
      <c r="B49" s="138" t="str">
        <f>IF('Proje ve Personel Bilgileri'!C43&gt;0,'Proje ve Personel Bilgileri'!C43,"")</f>
        <v/>
      </c>
      <c r="C49" s="139" t="str">
        <f>IF('Proje ve Personel Bilgileri'!C43&gt;0,'Proje ve Personel Bilgileri'!D43,"")</f>
        <v/>
      </c>
      <c r="D49" s="204"/>
      <c r="E49" s="314"/>
      <c r="F49" s="314"/>
      <c r="G49" s="314"/>
      <c r="H49" s="314"/>
      <c r="I49" s="314"/>
      <c r="J49" s="85"/>
      <c r="K49" s="119" t="str">
        <f t="shared" si="3"/>
        <v/>
      </c>
      <c r="L49" s="146" t="str">
        <f>IF('Proje ve Personel Bilgileri'!C43&gt;0,AUcret,"")</f>
        <v/>
      </c>
      <c r="M49" s="147" t="str">
        <f t="shared" si="4"/>
        <v/>
      </c>
      <c r="N49" s="146" t="str">
        <f>IF('Proje ve Personel Bilgileri'!C43&gt;0,L49*M49,"")</f>
        <v/>
      </c>
      <c r="O49" s="146" t="str">
        <f>IF('Proje ve Personel Bilgileri'!C43&gt;0,G011B!R46,"")</f>
        <v/>
      </c>
      <c r="P49" s="148" t="str">
        <f>IF('Proje ve Personel Bilgileri'!C43&gt;0,MIN(N49,O49),"")</f>
        <v/>
      </c>
      <c r="Q49" s="363"/>
      <c r="R49" s="362"/>
      <c r="S49" s="361"/>
    </row>
    <row r="50" spans="1:19" ht="18" customHeight="1" x14ac:dyDescent="0.25">
      <c r="A50" s="357">
        <v>28</v>
      </c>
      <c r="B50" s="138" t="str">
        <f>IF('Proje ve Personel Bilgileri'!C44&gt;0,'Proje ve Personel Bilgileri'!C44,"")</f>
        <v/>
      </c>
      <c r="C50" s="139" t="str">
        <f>IF('Proje ve Personel Bilgileri'!C44&gt;0,'Proje ve Personel Bilgileri'!D44,"")</f>
        <v/>
      </c>
      <c r="D50" s="204"/>
      <c r="E50" s="314"/>
      <c r="F50" s="314"/>
      <c r="G50" s="314"/>
      <c r="H50" s="314"/>
      <c r="I50" s="314"/>
      <c r="J50" s="85"/>
      <c r="K50" s="119" t="str">
        <f t="shared" si="3"/>
        <v/>
      </c>
      <c r="L50" s="146" t="str">
        <f>IF('Proje ve Personel Bilgileri'!C44&gt;0,AUcret,"")</f>
        <v/>
      </c>
      <c r="M50" s="147" t="str">
        <f t="shared" si="4"/>
        <v/>
      </c>
      <c r="N50" s="146" t="str">
        <f>IF('Proje ve Personel Bilgileri'!C44&gt;0,L50*M50,"")</f>
        <v/>
      </c>
      <c r="O50" s="146" t="str">
        <f>IF('Proje ve Personel Bilgileri'!C44&gt;0,G011B!R47,"")</f>
        <v/>
      </c>
      <c r="P50" s="148" t="str">
        <f>IF('Proje ve Personel Bilgileri'!C44&gt;0,MIN(N50,O50),"")</f>
        <v/>
      </c>
      <c r="Q50" s="363"/>
      <c r="R50" s="362"/>
      <c r="S50" s="361"/>
    </row>
    <row r="51" spans="1:19" ht="18" customHeight="1" x14ac:dyDescent="0.25">
      <c r="A51" s="357">
        <v>29</v>
      </c>
      <c r="B51" s="138" t="str">
        <f>IF('Proje ve Personel Bilgileri'!C45&gt;0,'Proje ve Personel Bilgileri'!C45,"")</f>
        <v/>
      </c>
      <c r="C51" s="139" t="str">
        <f>IF('Proje ve Personel Bilgileri'!C45&gt;0,'Proje ve Personel Bilgileri'!D45,"")</f>
        <v/>
      </c>
      <c r="D51" s="204"/>
      <c r="E51" s="314"/>
      <c r="F51" s="314"/>
      <c r="G51" s="314"/>
      <c r="H51" s="314"/>
      <c r="I51" s="314"/>
      <c r="J51" s="85"/>
      <c r="K51" s="119" t="str">
        <f t="shared" si="3"/>
        <v/>
      </c>
      <c r="L51" s="146" t="str">
        <f>IF('Proje ve Personel Bilgileri'!C45&gt;0,AUcret,"")</f>
        <v/>
      </c>
      <c r="M51" s="147" t="str">
        <f t="shared" si="4"/>
        <v/>
      </c>
      <c r="N51" s="146" t="str">
        <f>IF('Proje ve Personel Bilgileri'!C45&gt;0,L51*M51,"")</f>
        <v/>
      </c>
      <c r="O51" s="146" t="str">
        <f>IF('Proje ve Personel Bilgileri'!C45&gt;0,G011B!R48,"")</f>
        <v/>
      </c>
      <c r="P51" s="148" t="str">
        <f>IF('Proje ve Personel Bilgileri'!C45&gt;0,MIN(N51,O51),"")</f>
        <v/>
      </c>
      <c r="Q51" s="363"/>
      <c r="R51" s="362"/>
      <c r="S51" s="361"/>
    </row>
    <row r="52" spans="1:19" ht="18" customHeight="1" x14ac:dyDescent="0.25">
      <c r="A52" s="357">
        <v>30</v>
      </c>
      <c r="B52" s="138" t="str">
        <f>IF('Proje ve Personel Bilgileri'!C46&gt;0,'Proje ve Personel Bilgileri'!C46,"")</f>
        <v/>
      </c>
      <c r="C52" s="139" t="str">
        <f>IF('Proje ve Personel Bilgileri'!C46&gt;0,'Proje ve Personel Bilgileri'!D46,"")</f>
        <v/>
      </c>
      <c r="D52" s="204"/>
      <c r="E52" s="314"/>
      <c r="F52" s="314"/>
      <c r="G52" s="314"/>
      <c r="H52" s="314"/>
      <c r="I52" s="314"/>
      <c r="J52" s="85"/>
      <c r="K52" s="119" t="str">
        <f t="shared" si="3"/>
        <v/>
      </c>
      <c r="L52" s="146" t="str">
        <f>IF('Proje ve Personel Bilgileri'!C46&gt;0,AUcret,"")</f>
        <v/>
      </c>
      <c r="M52" s="147" t="str">
        <f t="shared" si="4"/>
        <v/>
      </c>
      <c r="N52" s="146" t="str">
        <f>IF('Proje ve Personel Bilgileri'!C46&gt;0,L52*M52,"")</f>
        <v/>
      </c>
      <c r="O52" s="146" t="str">
        <f>IF('Proje ve Personel Bilgileri'!C46&gt;0,G011B!R49,"")</f>
        <v/>
      </c>
      <c r="P52" s="148" t="str">
        <f>IF('Proje ve Personel Bilgileri'!C46&gt;0,MIN(N52,O52),"")</f>
        <v/>
      </c>
      <c r="Q52" s="363"/>
      <c r="R52" s="362"/>
      <c r="S52" s="361"/>
    </row>
    <row r="53" spans="1:19" ht="18" customHeight="1" x14ac:dyDescent="0.25">
      <c r="A53" s="357">
        <v>31</v>
      </c>
      <c r="B53" s="138" t="str">
        <f>IF('Proje ve Personel Bilgileri'!C47&gt;0,'Proje ve Personel Bilgileri'!C47,"")</f>
        <v/>
      </c>
      <c r="C53" s="139" t="str">
        <f>IF('Proje ve Personel Bilgileri'!C47&gt;0,'Proje ve Personel Bilgileri'!D47,"")</f>
        <v/>
      </c>
      <c r="D53" s="204"/>
      <c r="E53" s="314"/>
      <c r="F53" s="314"/>
      <c r="G53" s="314"/>
      <c r="H53" s="314"/>
      <c r="I53" s="314"/>
      <c r="J53" s="85"/>
      <c r="K53" s="119" t="str">
        <f t="shared" si="3"/>
        <v/>
      </c>
      <c r="L53" s="146" t="str">
        <f>IF('Proje ve Personel Bilgileri'!C47&gt;0,AUcret,"")</f>
        <v/>
      </c>
      <c r="M53" s="147" t="str">
        <f t="shared" si="4"/>
        <v/>
      </c>
      <c r="N53" s="146" t="str">
        <f>IF('Proje ve Personel Bilgileri'!C47&gt;0,L53*M53,"")</f>
        <v/>
      </c>
      <c r="O53" s="146" t="str">
        <f>IF('Proje ve Personel Bilgileri'!C47&gt;0,G011B!R50,"")</f>
        <v/>
      </c>
      <c r="P53" s="148" t="str">
        <f>IF('Proje ve Personel Bilgileri'!C47&gt;0,MIN(N53,O53),"")</f>
        <v/>
      </c>
      <c r="Q53" s="363"/>
      <c r="R53" s="362"/>
      <c r="S53" s="361"/>
    </row>
    <row r="54" spans="1:19" ht="18" customHeight="1" x14ac:dyDescent="0.25">
      <c r="A54" s="357">
        <v>32</v>
      </c>
      <c r="B54" s="138" t="str">
        <f>IF('Proje ve Personel Bilgileri'!C48&gt;0,'Proje ve Personel Bilgileri'!C48,"")</f>
        <v/>
      </c>
      <c r="C54" s="139" t="str">
        <f>IF('Proje ve Personel Bilgileri'!C48&gt;0,'Proje ve Personel Bilgileri'!D48,"")</f>
        <v/>
      </c>
      <c r="D54" s="204"/>
      <c r="E54" s="314"/>
      <c r="F54" s="314"/>
      <c r="G54" s="314"/>
      <c r="H54" s="314"/>
      <c r="I54" s="314"/>
      <c r="J54" s="85"/>
      <c r="K54" s="119" t="str">
        <f t="shared" si="3"/>
        <v/>
      </c>
      <c r="L54" s="146" t="str">
        <f>IF('Proje ve Personel Bilgileri'!C48&gt;0,AUcret,"")</f>
        <v/>
      </c>
      <c r="M54" s="147" t="str">
        <f t="shared" si="4"/>
        <v/>
      </c>
      <c r="N54" s="146" t="str">
        <f>IF('Proje ve Personel Bilgileri'!C48&gt;0,L54*M54,"")</f>
        <v/>
      </c>
      <c r="O54" s="146" t="str">
        <f>IF('Proje ve Personel Bilgileri'!C48&gt;0,G011B!R51,"")</f>
        <v/>
      </c>
      <c r="P54" s="148" t="str">
        <f>IF('Proje ve Personel Bilgileri'!C48&gt;0,MIN(N54,O54),"")</f>
        <v/>
      </c>
      <c r="Q54" s="363"/>
      <c r="R54" s="362"/>
      <c r="S54" s="361"/>
    </row>
    <row r="55" spans="1:19" ht="18" customHeight="1" x14ac:dyDescent="0.25">
      <c r="A55" s="357">
        <v>33</v>
      </c>
      <c r="B55" s="138" t="str">
        <f>IF('Proje ve Personel Bilgileri'!C49&gt;0,'Proje ve Personel Bilgileri'!C49,"")</f>
        <v/>
      </c>
      <c r="C55" s="139" t="str">
        <f>IF('Proje ve Personel Bilgileri'!C49&gt;0,'Proje ve Personel Bilgileri'!D49,"")</f>
        <v/>
      </c>
      <c r="D55" s="204"/>
      <c r="E55" s="314"/>
      <c r="F55" s="314"/>
      <c r="G55" s="314"/>
      <c r="H55" s="314"/>
      <c r="I55" s="314"/>
      <c r="J55" s="85"/>
      <c r="K55" s="119" t="str">
        <f t="shared" si="3"/>
        <v/>
      </c>
      <c r="L55" s="146" t="str">
        <f>IF('Proje ve Personel Bilgileri'!C49&gt;0,AUcret,"")</f>
        <v/>
      </c>
      <c r="M55" s="147" t="str">
        <f t="shared" si="4"/>
        <v/>
      </c>
      <c r="N55" s="146" t="str">
        <f>IF('Proje ve Personel Bilgileri'!C49&gt;0,L55*M55,"")</f>
        <v/>
      </c>
      <c r="O55" s="146" t="str">
        <f>IF('Proje ve Personel Bilgileri'!C49&gt;0,G011B!R52,"")</f>
        <v/>
      </c>
      <c r="P55" s="148" t="str">
        <f>IF('Proje ve Personel Bilgileri'!C49&gt;0,MIN(N55,O55),"")</f>
        <v/>
      </c>
      <c r="Q55" s="363"/>
      <c r="R55" s="362"/>
      <c r="S55" s="361"/>
    </row>
    <row r="56" spans="1:19" ht="18" customHeight="1" x14ac:dyDescent="0.25">
      <c r="A56" s="357">
        <v>34</v>
      </c>
      <c r="B56" s="138" t="str">
        <f>IF('Proje ve Personel Bilgileri'!C50&gt;0,'Proje ve Personel Bilgileri'!C50,"")</f>
        <v/>
      </c>
      <c r="C56" s="139" t="str">
        <f>IF('Proje ve Personel Bilgileri'!C50&gt;0,'Proje ve Personel Bilgileri'!D50,"")</f>
        <v/>
      </c>
      <c r="D56" s="204"/>
      <c r="E56" s="314"/>
      <c r="F56" s="314"/>
      <c r="G56" s="314"/>
      <c r="H56" s="314"/>
      <c r="I56" s="314"/>
      <c r="J56" s="85"/>
      <c r="K56" s="119" t="str">
        <f t="shared" si="3"/>
        <v/>
      </c>
      <c r="L56" s="146" t="str">
        <f>IF('Proje ve Personel Bilgileri'!C50&gt;0,AUcret,"")</f>
        <v/>
      </c>
      <c r="M56" s="147" t="str">
        <f t="shared" si="4"/>
        <v/>
      </c>
      <c r="N56" s="146" t="str">
        <f>IF('Proje ve Personel Bilgileri'!C50&gt;0,L56*M56,"")</f>
        <v/>
      </c>
      <c r="O56" s="146" t="str">
        <f>IF('Proje ve Personel Bilgileri'!C50&gt;0,G011B!R53,"")</f>
        <v/>
      </c>
      <c r="P56" s="148" t="str">
        <f>IF('Proje ve Personel Bilgileri'!C50&gt;0,MIN(N56,O56),"")</f>
        <v/>
      </c>
      <c r="Q56" s="363"/>
      <c r="R56" s="362"/>
      <c r="S56" s="361"/>
    </row>
    <row r="57" spans="1:19" ht="18" customHeight="1" x14ac:dyDescent="0.25">
      <c r="A57" s="357">
        <v>35</v>
      </c>
      <c r="B57" s="138" t="str">
        <f>IF('Proje ve Personel Bilgileri'!C51&gt;0,'Proje ve Personel Bilgileri'!C51,"")</f>
        <v/>
      </c>
      <c r="C57" s="139" t="str">
        <f>IF('Proje ve Personel Bilgileri'!C51&gt;0,'Proje ve Personel Bilgileri'!D51,"")</f>
        <v/>
      </c>
      <c r="D57" s="204"/>
      <c r="E57" s="314"/>
      <c r="F57" s="314"/>
      <c r="G57" s="314"/>
      <c r="H57" s="314"/>
      <c r="I57" s="314"/>
      <c r="J57" s="85"/>
      <c r="K57" s="119" t="str">
        <f t="shared" si="3"/>
        <v/>
      </c>
      <c r="L57" s="146" t="str">
        <f>IF('Proje ve Personel Bilgileri'!C51&gt;0,AUcret,"")</f>
        <v/>
      </c>
      <c r="M57" s="147" t="str">
        <f t="shared" si="4"/>
        <v/>
      </c>
      <c r="N57" s="146" t="str">
        <f>IF('Proje ve Personel Bilgileri'!C51&gt;0,L57*M57,"")</f>
        <v/>
      </c>
      <c r="O57" s="146" t="str">
        <f>IF('Proje ve Personel Bilgileri'!C51&gt;0,G011B!R54,"")</f>
        <v/>
      </c>
      <c r="P57" s="148" t="str">
        <f>IF('Proje ve Personel Bilgileri'!C51&gt;0,MIN(N57,O57),"")</f>
        <v/>
      </c>
      <c r="Q57" s="363"/>
      <c r="R57" s="362"/>
      <c r="S57" s="361"/>
    </row>
    <row r="58" spans="1:19" ht="18" customHeight="1" x14ac:dyDescent="0.25">
      <c r="A58" s="357">
        <v>36</v>
      </c>
      <c r="B58" s="138" t="str">
        <f>IF('Proje ve Personel Bilgileri'!C52&gt;0,'Proje ve Personel Bilgileri'!C52,"")</f>
        <v/>
      </c>
      <c r="C58" s="139" t="str">
        <f>IF('Proje ve Personel Bilgileri'!C52&gt;0,'Proje ve Personel Bilgileri'!D52,"")</f>
        <v/>
      </c>
      <c r="D58" s="204"/>
      <c r="E58" s="314"/>
      <c r="F58" s="314"/>
      <c r="G58" s="314"/>
      <c r="H58" s="314"/>
      <c r="I58" s="314"/>
      <c r="J58" s="85"/>
      <c r="K58" s="119" t="str">
        <f t="shared" si="3"/>
        <v/>
      </c>
      <c r="L58" s="146" t="str">
        <f>IF('Proje ve Personel Bilgileri'!C52&gt;0,AUcret,"")</f>
        <v/>
      </c>
      <c r="M58" s="147" t="str">
        <f t="shared" si="4"/>
        <v/>
      </c>
      <c r="N58" s="146" t="str">
        <f>IF('Proje ve Personel Bilgileri'!C52&gt;0,L58*M58,"")</f>
        <v/>
      </c>
      <c r="O58" s="146" t="str">
        <f>IF('Proje ve Personel Bilgileri'!C52&gt;0,G011B!R55,"")</f>
        <v/>
      </c>
      <c r="P58" s="148" t="str">
        <f>IF('Proje ve Personel Bilgileri'!C52&gt;0,MIN(N58,O58),"")</f>
        <v/>
      </c>
      <c r="Q58" s="363"/>
      <c r="R58" s="362"/>
      <c r="S58" s="361"/>
    </row>
    <row r="59" spans="1:19" ht="18" customHeight="1" x14ac:dyDescent="0.25">
      <c r="A59" s="357">
        <v>37</v>
      </c>
      <c r="B59" s="138" t="str">
        <f>IF('Proje ve Personel Bilgileri'!C53&gt;0,'Proje ve Personel Bilgileri'!C53,"")</f>
        <v/>
      </c>
      <c r="C59" s="139" t="str">
        <f>IF('Proje ve Personel Bilgileri'!C53&gt;0,'Proje ve Personel Bilgileri'!D53,"")</f>
        <v/>
      </c>
      <c r="D59" s="204"/>
      <c r="E59" s="314"/>
      <c r="F59" s="314"/>
      <c r="G59" s="314"/>
      <c r="H59" s="314"/>
      <c r="I59" s="314"/>
      <c r="J59" s="85"/>
      <c r="K59" s="119" t="str">
        <f t="shared" si="3"/>
        <v/>
      </c>
      <c r="L59" s="146" t="str">
        <f>IF('Proje ve Personel Bilgileri'!C53&gt;0,AUcret,"")</f>
        <v/>
      </c>
      <c r="M59" s="147" t="str">
        <f t="shared" si="4"/>
        <v/>
      </c>
      <c r="N59" s="146" t="str">
        <f>IF('Proje ve Personel Bilgileri'!C53&gt;0,L59*M59,"")</f>
        <v/>
      </c>
      <c r="O59" s="146" t="str">
        <f>IF('Proje ve Personel Bilgileri'!C53&gt;0,G011B!R56,"")</f>
        <v/>
      </c>
      <c r="P59" s="148" t="str">
        <f>IF('Proje ve Personel Bilgileri'!C53&gt;0,MIN(N59,O59),"")</f>
        <v/>
      </c>
      <c r="Q59" s="363"/>
      <c r="R59" s="362"/>
      <c r="S59" s="361"/>
    </row>
    <row r="60" spans="1:19" ht="18" customHeight="1" x14ac:dyDescent="0.25">
      <c r="A60" s="357">
        <v>38</v>
      </c>
      <c r="B60" s="138" t="str">
        <f>IF('Proje ve Personel Bilgileri'!C54&gt;0,'Proje ve Personel Bilgileri'!C54,"")</f>
        <v/>
      </c>
      <c r="C60" s="139" t="str">
        <f>IF('Proje ve Personel Bilgileri'!C54&gt;0,'Proje ve Personel Bilgileri'!D54,"")</f>
        <v/>
      </c>
      <c r="D60" s="204"/>
      <c r="E60" s="314"/>
      <c r="F60" s="314"/>
      <c r="G60" s="314"/>
      <c r="H60" s="314"/>
      <c r="I60" s="314"/>
      <c r="J60" s="85"/>
      <c r="K60" s="119" t="str">
        <f t="shared" si="3"/>
        <v/>
      </c>
      <c r="L60" s="146" t="str">
        <f>IF('Proje ve Personel Bilgileri'!C54&gt;0,AUcret,"")</f>
        <v/>
      </c>
      <c r="M60" s="147" t="str">
        <f t="shared" si="4"/>
        <v/>
      </c>
      <c r="N60" s="146" t="str">
        <f>IF('Proje ve Personel Bilgileri'!C54&gt;0,L60*M60,"")</f>
        <v/>
      </c>
      <c r="O60" s="146" t="str">
        <f>IF('Proje ve Personel Bilgileri'!C54&gt;0,G011B!R57,"")</f>
        <v/>
      </c>
      <c r="P60" s="148" t="str">
        <f>IF('Proje ve Personel Bilgileri'!C54&gt;0,MIN(N60,O60),"")</f>
        <v/>
      </c>
      <c r="Q60" s="363"/>
      <c r="R60" s="362"/>
      <c r="S60" s="361"/>
    </row>
    <row r="61" spans="1:19" ht="18" customHeight="1" x14ac:dyDescent="0.25">
      <c r="A61" s="357">
        <v>39</v>
      </c>
      <c r="B61" s="138" t="str">
        <f>IF('Proje ve Personel Bilgileri'!C55&gt;0,'Proje ve Personel Bilgileri'!C55,"")</f>
        <v/>
      </c>
      <c r="C61" s="139" t="str">
        <f>IF('Proje ve Personel Bilgileri'!C55&gt;0,'Proje ve Personel Bilgileri'!D55,"")</f>
        <v/>
      </c>
      <c r="D61" s="204"/>
      <c r="E61" s="314"/>
      <c r="F61" s="314"/>
      <c r="G61" s="314"/>
      <c r="H61" s="314"/>
      <c r="I61" s="314"/>
      <c r="J61" s="85"/>
      <c r="K61" s="119" t="str">
        <f t="shared" si="3"/>
        <v/>
      </c>
      <c r="L61" s="146" t="str">
        <f>IF('Proje ve Personel Bilgileri'!C55&gt;0,AUcret,"")</f>
        <v/>
      </c>
      <c r="M61" s="147" t="str">
        <f t="shared" si="4"/>
        <v/>
      </c>
      <c r="N61" s="146" t="str">
        <f>IF('Proje ve Personel Bilgileri'!C55&gt;0,L61*M61,"")</f>
        <v/>
      </c>
      <c r="O61" s="146" t="str">
        <f>IF('Proje ve Personel Bilgileri'!C55&gt;0,G011B!R58,"")</f>
        <v/>
      </c>
      <c r="P61" s="148" t="str">
        <f>IF('Proje ve Personel Bilgileri'!C55&gt;0,MIN(N61,O61),"")</f>
        <v/>
      </c>
      <c r="Q61" s="363"/>
      <c r="R61" s="362"/>
      <c r="S61" s="361"/>
    </row>
    <row r="62" spans="1:19" ht="18" customHeight="1" thickBot="1" x14ac:dyDescent="0.3">
      <c r="A62" s="358">
        <v>40</v>
      </c>
      <c r="B62" s="140" t="str">
        <f>IF('Proje ve Personel Bilgileri'!C56&gt;0,'Proje ve Personel Bilgileri'!C56,"")</f>
        <v/>
      </c>
      <c r="C62" s="141" t="str">
        <f>IF('Proje ve Personel Bilgileri'!C56&gt;0,'Proje ve Personel Bilgileri'!D56,"")</f>
        <v/>
      </c>
      <c r="D62" s="205"/>
      <c r="E62" s="86"/>
      <c r="F62" s="86"/>
      <c r="G62" s="86"/>
      <c r="H62" s="86"/>
      <c r="I62" s="86"/>
      <c r="J62" s="87"/>
      <c r="K62" s="149" t="str">
        <f t="shared" si="3"/>
        <v/>
      </c>
      <c r="L62" s="150" t="str">
        <f>IF('Proje ve Personel Bilgileri'!C56&gt;0,AUcret,"")</f>
        <v/>
      </c>
      <c r="M62" s="151" t="str">
        <f t="shared" si="4"/>
        <v/>
      </c>
      <c r="N62" s="150" t="str">
        <f>IF('Proje ve Personel Bilgileri'!C56&gt;0,L62*M62,"")</f>
        <v/>
      </c>
      <c r="O62" s="150" t="str">
        <f>IF('Proje ve Personel Bilgileri'!C56&gt;0,G011B!R59,"")</f>
        <v/>
      </c>
      <c r="P62" s="152" t="str">
        <f>IF('Proje ve Personel Bilgileri'!C56&gt;0,MIN(N62,O62),"")</f>
        <v/>
      </c>
      <c r="Q62" s="363"/>
      <c r="R62" s="292">
        <f>IF(ISERROR(IF(SUM(L43:L62)&gt;0,1,0)),1,IF(SUM(L43:L62)&gt;0,1,0))</f>
        <v>0</v>
      </c>
      <c r="S62" s="361"/>
    </row>
    <row r="63" spans="1:19" x14ac:dyDescent="0.25">
      <c r="A63" s="135" t="s">
        <v>55</v>
      </c>
      <c r="B63" s="59"/>
      <c r="C63" s="59"/>
      <c r="D63" s="59"/>
      <c r="E63" s="59"/>
      <c r="F63" s="59"/>
      <c r="G63" s="59"/>
      <c r="H63" s="59"/>
      <c r="I63" s="59"/>
      <c r="J63" s="59"/>
      <c r="K63" s="59"/>
      <c r="L63" s="59"/>
      <c r="M63" s="59"/>
      <c r="N63" s="59"/>
      <c r="O63" s="59"/>
      <c r="P63" s="59"/>
      <c r="Q63" s="363"/>
      <c r="R63" s="361"/>
      <c r="S63" s="361"/>
    </row>
    <row r="64" spans="1:19" x14ac:dyDescent="0.25">
      <c r="A64" s="135" t="s">
        <v>57</v>
      </c>
      <c r="B64" s="59"/>
      <c r="C64" s="59"/>
      <c r="D64" s="59"/>
      <c r="E64" s="59"/>
      <c r="F64" s="59"/>
      <c r="G64" s="59"/>
      <c r="H64" s="59"/>
      <c r="I64" s="59"/>
      <c r="J64" s="59"/>
      <c r="K64" s="59"/>
      <c r="L64" s="59"/>
      <c r="M64" s="59"/>
      <c r="N64" s="59"/>
      <c r="O64" s="59"/>
      <c r="P64" s="59"/>
      <c r="Q64" s="363"/>
      <c r="R64" s="361"/>
      <c r="S64" s="361"/>
    </row>
    <row r="65" spans="1:19" x14ac:dyDescent="0.25">
      <c r="A65" s="135" t="s">
        <v>56</v>
      </c>
      <c r="B65" s="59"/>
      <c r="C65" s="59"/>
      <c r="D65" s="59"/>
      <c r="E65" s="59"/>
      <c r="F65" s="59"/>
      <c r="G65" s="59"/>
      <c r="H65" s="59"/>
      <c r="I65" s="59"/>
      <c r="J65" s="59"/>
      <c r="K65" s="59"/>
      <c r="L65" s="59"/>
      <c r="M65" s="59"/>
      <c r="N65" s="59"/>
      <c r="O65" s="59"/>
      <c r="P65" s="59"/>
      <c r="Q65" s="363"/>
      <c r="R65" s="361"/>
      <c r="S65" s="361"/>
    </row>
    <row r="66" spans="1:19" x14ac:dyDescent="0.25">
      <c r="A66" s="59"/>
      <c r="B66" s="59"/>
      <c r="C66" s="59"/>
      <c r="D66" s="59"/>
      <c r="E66" s="59"/>
      <c r="F66" s="59"/>
      <c r="G66" s="59"/>
      <c r="H66" s="59"/>
      <c r="I66" s="59"/>
      <c r="J66" s="59"/>
      <c r="K66" s="59"/>
      <c r="L66" s="59"/>
      <c r="M66" s="59"/>
      <c r="N66" s="59"/>
      <c r="O66" s="59"/>
      <c r="P66" s="59"/>
      <c r="Q66" s="363"/>
      <c r="R66" s="361"/>
      <c r="S66" s="361"/>
    </row>
    <row r="67" spans="1:19" ht="19.7" x14ac:dyDescent="0.35">
      <c r="A67" s="349" t="s">
        <v>30</v>
      </c>
      <c r="B67" s="350">
        <f ca="1">imzatarihi</f>
        <v>45653</v>
      </c>
      <c r="C67" s="538" t="s">
        <v>31</v>
      </c>
      <c r="D67" s="538"/>
      <c r="E67" s="351" t="str">
        <f>IF(kurulusyetkilisi&gt;0,kurulusyetkilisi,"")</f>
        <v/>
      </c>
      <c r="F67" s="59"/>
      <c r="G67" s="209"/>
      <c r="H67" s="208"/>
      <c r="I67" s="208"/>
      <c r="J67" s="2"/>
      <c r="K67" s="59"/>
      <c r="L67" s="89"/>
      <c r="M67" s="89"/>
      <c r="N67" s="89"/>
      <c r="O67" s="89"/>
      <c r="P67" s="59"/>
      <c r="Q67" s="363"/>
      <c r="R67" s="361"/>
      <c r="S67" s="361"/>
    </row>
    <row r="68" spans="1:19" ht="19.7" x14ac:dyDescent="0.35">
      <c r="A68" s="211"/>
      <c r="B68" s="211"/>
      <c r="C68" s="538" t="s">
        <v>32</v>
      </c>
      <c r="D68" s="538"/>
      <c r="E68" s="537"/>
      <c r="F68" s="537"/>
      <c r="G68" s="537"/>
      <c r="H68" s="56"/>
      <c r="I68" s="56"/>
      <c r="J68" s="2"/>
      <c r="K68" s="59"/>
      <c r="L68" s="89"/>
      <c r="M68" s="89"/>
      <c r="N68" s="89"/>
      <c r="O68" s="89"/>
      <c r="P68" s="59"/>
      <c r="Q68" s="363"/>
      <c r="R68" s="361"/>
      <c r="S68" s="361"/>
    </row>
  </sheetData>
  <sheetProtection algorithmName="SHA-512" hashValue="svVFbr9VTO0WI6skKtylYcFmtjG+3xnFgBVh/ExGpnzPCPZ2N53V19XT4coEwXBxVyVXrO1MmEsT4g9nt0+Aaw==" saltValue="Hn8rqD9KHeZtvb+red45mA==" spinCount="100000" sheet="1" objects="1" scenarios="1"/>
  <mergeCells count="48">
    <mergeCell ref="C67:D67"/>
    <mergeCell ref="C68:D68"/>
    <mergeCell ref="E68:G68"/>
    <mergeCell ref="A39:B39"/>
    <mergeCell ref="C39:P39"/>
    <mergeCell ref="A40:B40"/>
    <mergeCell ref="C40:P40"/>
    <mergeCell ref="A41:A42"/>
    <mergeCell ref="B41:B42"/>
    <mergeCell ref="C41:C42"/>
    <mergeCell ref="E41:I41"/>
    <mergeCell ref="J41:J42"/>
    <mergeCell ref="K41:K42"/>
    <mergeCell ref="L41:L42"/>
    <mergeCell ref="M41:M42"/>
    <mergeCell ref="N41:N42"/>
    <mergeCell ref="O41:O42"/>
    <mergeCell ref="P41:P42"/>
    <mergeCell ref="D41:D42"/>
    <mergeCell ref="A37:P37"/>
    <mergeCell ref="A38:B38"/>
    <mergeCell ref="C38:P38"/>
    <mergeCell ref="A7:A8"/>
    <mergeCell ref="B7:B8"/>
    <mergeCell ref="C7:C8"/>
    <mergeCell ref="E7:I7"/>
    <mergeCell ref="D7:D8"/>
    <mergeCell ref="C33:D33"/>
    <mergeCell ref="C34:D34"/>
    <mergeCell ref="E34:G34"/>
    <mergeCell ref="A35:P35"/>
    <mergeCell ref="A36:P36"/>
    <mergeCell ref="A1:P1"/>
    <mergeCell ref="P7:P8"/>
    <mergeCell ref="A6:B6"/>
    <mergeCell ref="A4:B4"/>
    <mergeCell ref="A5:B5"/>
    <mergeCell ref="C4:P4"/>
    <mergeCell ref="C5:P5"/>
    <mergeCell ref="C6:P6"/>
    <mergeCell ref="J7:J8"/>
    <mergeCell ref="K7:K8"/>
    <mergeCell ref="A2:P2"/>
    <mergeCell ref="L7:L8"/>
    <mergeCell ref="M7:M8"/>
    <mergeCell ref="N7:N8"/>
    <mergeCell ref="A3:P3"/>
    <mergeCell ref="O7:O8"/>
  </mergeCells>
  <dataValidations count="2">
    <dataValidation type="list" allowBlank="1" showInputMessage="1" showErrorMessage="1" prompt="Mezuniyet durumuna göre X seçiniz._x000a_" sqref="E43:I62 E9:I28" xr:uid="{00000000-0002-0000-0D00-000000000000}">
      <formula1>"X"</formula1>
    </dataValidation>
    <dataValidation type="list" allowBlank="1" showInputMessage="1" showErrorMessage="1" prompt="Kuruluş Ortağı Olan Kamu Kurumu/ Üniversite Personeli için X seçiniz." sqref="D9:D28 D43:D62" xr:uid="{00000000-0002-0000-0D00-000001000000}">
      <formula1>"X"</formula1>
    </dataValidation>
  </dataValidations>
  <pageMargins left="0.51181102362204722" right="0.51181102362204722" top="0.74803149606299213" bottom="0.74803149606299213" header="0.31496062992125984" footer="0.31496062992125984"/>
  <pageSetup paperSize="9" scale="65" orientation="landscape" r:id="rId1"/>
  <rowBreaks count="1" manualBreakCount="1">
    <brk id="34" max="14" man="1"/>
  </rowBreaks>
  <colBreaks count="1" manualBreakCount="1">
    <brk id="1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3"/>
  <dimension ref="A1:P825"/>
  <sheetViews>
    <sheetView showGridLines="0" zoomScale="90" zoomScaleNormal="90" zoomScaleSheetLayoutView="40" workbookViewId="0">
      <selection activeCell="B8" sqref="B8"/>
    </sheetView>
  </sheetViews>
  <sheetFormatPr defaultColWidth="8.75" defaultRowHeight="14.3" x14ac:dyDescent="0.25"/>
  <cols>
    <col min="1" max="1" width="8.25" customWidth="1"/>
    <col min="2" max="2" width="33" customWidth="1"/>
    <col min="3" max="3" width="16.75" customWidth="1"/>
    <col min="4" max="4" width="39.75" customWidth="1"/>
    <col min="5" max="7" width="10.75" customWidth="1"/>
    <col min="8" max="9" width="15.75" customWidth="1"/>
    <col min="10" max="10" width="12.75" hidden="1" customWidth="1"/>
    <col min="11" max="11" width="9.75" hidden="1" customWidth="1"/>
    <col min="12" max="12" width="12.25" hidden="1" customWidth="1"/>
    <col min="13" max="13" width="56.375" customWidth="1"/>
    <col min="14" max="14" width="12.25" hidden="1" customWidth="1"/>
    <col min="15" max="16" width="8.75" hidden="1" customWidth="1"/>
  </cols>
  <sheetData>
    <row r="1" spans="1:16" ht="16.3" x14ac:dyDescent="0.3">
      <c r="A1" s="573" t="s">
        <v>63</v>
      </c>
      <c r="B1" s="573"/>
      <c r="C1" s="573"/>
      <c r="D1" s="573"/>
      <c r="E1" s="573"/>
      <c r="F1" s="573"/>
      <c r="G1" s="573"/>
      <c r="H1" s="573"/>
      <c r="I1" s="573"/>
      <c r="J1" s="59"/>
      <c r="K1" s="59"/>
      <c r="L1" s="59"/>
      <c r="M1" s="59"/>
      <c r="N1" s="59"/>
      <c r="O1" s="59"/>
      <c r="P1" s="102" t="str">
        <f>CONCATENATE("A1:I",SUM(N:N)*33)</f>
        <v>A1:I33</v>
      </c>
    </row>
    <row r="2" spans="1:16" x14ac:dyDescent="0.25">
      <c r="A2" s="563" t="str">
        <f>IF(YilDonem&lt;&gt;"",CONCATENATE(YilDonem," dönemine aittir."),"")</f>
        <v/>
      </c>
      <c r="B2" s="563"/>
      <c r="C2" s="563"/>
      <c r="D2" s="563"/>
      <c r="E2" s="563"/>
      <c r="F2" s="563"/>
      <c r="G2" s="563"/>
      <c r="H2" s="563"/>
      <c r="I2" s="563"/>
      <c r="J2" s="59"/>
      <c r="K2" s="59"/>
      <c r="L2" s="59"/>
      <c r="M2" s="59"/>
      <c r="N2" s="59"/>
      <c r="O2" s="59"/>
      <c r="P2" s="59"/>
    </row>
    <row r="3" spans="1:16" ht="19.7" thickBot="1" x14ac:dyDescent="0.4">
      <c r="A3" s="608" t="s">
        <v>72</v>
      </c>
      <c r="B3" s="608"/>
      <c r="C3" s="608"/>
      <c r="D3" s="608"/>
      <c r="E3" s="608"/>
      <c r="F3" s="608"/>
      <c r="G3" s="608"/>
      <c r="H3" s="608"/>
      <c r="I3" s="608"/>
      <c r="J3" s="59"/>
      <c r="K3" s="59"/>
      <c r="L3" s="59"/>
      <c r="M3" s="59"/>
      <c r="N3" s="59"/>
      <c r="O3" s="59"/>
      <c r="P3" s="59"/>
    </row>
    <row r="4" spans="1:16" ht="19.55" customHeight="1" thickBot="1" x14ac:dyDescent="0.3">
      <c r="A4" s="565" t="s">
        <v>212</v>
      </c>
      <c r="B4" s="567"/>
      <c r="C4" s="565" t="str">
        <f>IF(ProjeNo&gt;0,ProjeNo,"")</f>
        <v/>
      </c>
      <c r="D4" s="566"/>
      <c r="E4" s="566"/>
      <c r="F4" s="566"/>
      <c r="G4" s="566"/>
      <c r="H4" s="566"/>
      <c r="I4" s="567"/>
      <c r="J4" s="59"/>
      <c r="K4" s="59"/>
      <c r="L4" s="59"/>
      <c r="M4" s="59"/>
      <c r="N4" s="59"/>
      <c r="O4" s="59"/>
      <c r="P4" s="59"/>
    </row>
    <row r="5" spans="1:16" ht="29.25" customHeight="1" thickBot="1" x14ac:dyDescent="0.3">
      <c r="A5" s="607" t="s">
        <v>213</v>
      </c>
      <c r="B5" s="580"/>
      <c r="C5" s="583" t="str">
        <f>IF(ProjeAdi&gt;0,ProjeAdi,"")</f>
        <v/>
      </c>
      <c r="D5" s="584"/>
      <c r="E5" s="584"/>
      <c r="F5" s="584"/>
      <c r="G5" s="584"/>
      <c r="H5" s="584"/>
      <c r="I5" s="585"/>
      <c r="J5" s="59"/>
      <c r="K5" s="59"/>
      <c r="L5" s="59"/>
      <c r="M5" s="59"/>
      <c r="N5" s="59"/>
      <c r="O5" s="59"/>
      <c r="P5" s="59"/>
    </row>
    <row r="6" spans="1:16" ht="26.35" customHeight="1" thickBot="1" x14ac:dyDescent="0.3">
      <c r="A6" s="565" t="s">
        <v>64</v>
      </c>
      <c r="B6" s="567"/>
      <c r="C6" s="9"/>
      <c r="D6" s="604"/>
      <c r="E6" s="605"/>
      <c r="F6" s="605"/>
      <c r="G6" s="605"/>
      <c r="H6" s="605"/>
      <c r="I6" s="606"/>
      <c r="J6" s="59"/>
      <c r="K6" s="59"/>
      <c r="L6" s="59"/>
      <c r="M6" s="450"/>
      <c r="N6" s="59"/>
      <c r="O6" s="59"/>
      <c r="P6" s="59"/>
    </row>
    <row r="7" spans="1:16" s="1" customFormat="1" ht="29.25" thickBot="1" x14ac:dyDescent="0.3">
      <c r="A7" s="353" t="s">
        <v>3</v>
      </c>
      <c r="B7" s="353" t="s">
        <v>4</v>
      </c>
      <c r="C7" s="353" t="s">
        <v>54</v>
      </c>
      <c r="D7" s="353" t="s">
        <v>136</v>
      </c>
      <c r="E7" s="353" t="s">
        <v>65</v>
      </c>
      <c r="F7" s="353" t="s">
        <v>66</v>
      </c>
      <c r="G7" s="353" t="s">
        <v>67</v>
      </c>
      <c r="H7" s="353" t="s">
        <v>68</v>
      </c>
      <c r="I7" s="353" t="s">
        <v>69</v>
      </c>
      <c r="J7" s="365" t="s">
        <v>73</v>
      </c>
      <c r="K7" s="366" t="s">
        <v>74</v>
      </c>
      <c r="L7" s="366" t="s">
        <v>66</v>
      </c>
      <c r="M7" s="352"/>
      <c r="N7" s="352"/>
      <c r="O7" s="352"/>
      <c r="P7" s="352"/>
    </row>
    <row r="8" spans="1:16" ht="20.05" customHeight="1" x14ac:dyDescent="0.25">
      <c r="A8" s="367">
        <v>1</v>
      </c>
      <c r="B8" s="74"/>
      <c r="C8" s="117" t="str">
        <f t="shared" ref="C8:C27" si="0">IF(B8&lt;&gt;"",VLOOKUP(B8,PersonelTablo,2,0),"")</f>
        <v/>
      </c>
      <c r="D8" s="118" t="str">
        <f t="shared" ref="D8:D27" si="1">IF(B8&lt;&gt;"",VLOOKUP(B8,PersonelTablo,3,0),"")</f>
        <v/>
      </c>
      <c r="E8" s="75"/>
      <c r="F8" s="76"/>
      <c r="G8" s="128" t="str">
        <f>IF(AND(B8&lt;&gt;"",L8&gt;=F8),E8*F8,"")</f>
        <v/>
      </c>
      <c r="H8" s="125" t="str">
        <f t="shared" ref="H8:H27" si="2">IF(B8&lt;&gt;"",VLOOKUP(B8,G011CTablo,15,0),"")</f>
        <v/>
      </c>
      <c r="I8" s="132" t="str">
        <f>IF(AND(B8&lt;&gt;"",J8&gt;=K8,L8&gt;0),G8*H8,"")</f>
        <v/>
      </c>
      <c r="J8" s="123" t="str">
        <f>IF(B8&gt;0,ROUNDUP(VLOOKUP(B8,G011B!$B:$R,16,0),2),"")</f>
        <v/>
      </c>
      <c r="K8" s="123" t="str">
        <f t="shared" ref="K8:K27" si="3">IF(B8&gt;0,SUMIF($B:$B,B8,$G:$G),"")</f>
        <v/>
      </c>
      <c r="L8" s="124" t="str">
        <f>IF(B8&lt;&gt;"",VLOOKUP(B8,G011B!$B:$Z,25,0),"")</f>
        <v/>
      </c>
      <c r="M8" s="153" t="str">
        <f>IF(J8&gt;=K8,"","Personelin bütün iş paketlerindeki Toplam Adam Ay değeri "&amp;K8&amp;" olup, bu değer, G011B formunda beyan edilen Çalışılan Toplam Ay değerini geçemez. Maliyeti hesaplamak için Adam/Ay Oranı veya Çalışılan Ay değerini düzeltiniz. ")</f>
        <v/>
      </c>
      <c r="N8" s="59"/>
      <c r="O8" s="59"/>
      <c r="P8" s="59"/>
    </row>
    <row r="9" spans="1:16" ht="20.05" customHeight="1" x14ac:dyDescent="0.25">
      <c r="A9" s="368">
        <v>2</v>
      </c>
      <c r="B9" s="77"/>
      <c r="C9" s="119" t="str">
        <f t="shared" si="0"/>
        <v/>
      </c>
      <c r="D9" s="120" t="str">
        <f t="shared" si="1"/>
        <v/>
      </c>
      <c r="E9" s="78"/>
      <c r="F9" s="79"/>
      <c r="G9" s="129" t="str">
        <f t="shared" ref="G9:G27" si="4">IF(AND(B9&lt;&gt;"",L9&gt;=F9),E9*F9,"")</f>
        <v/>
      </c>
      <c r="H9" s="126" t="str">
        <f t="shared" si="2"/>
        <v/>
      </c>
      <c r="I9" s="133" t="str">
        <f t="shared" ref="I9:I27" si="5">IF(AND(B9&lt;&gt;"",J9&gt;=K9,L9&gt;0),G9*H9,"")</f>
        <v/>
      </c>
      <c r="J9" s="123" t="str">
        <f>IF(B9&gt;0,ROUNDUP(VLOOKUP(B9,G011B!$B:$R,16,0),2),"")</f>
        <v/>
      </c>
      <c r="K9" s="123" t="str">
        <f t="shared" si="3"/>
        <v/>
      </c>
      <c r="L9" s="124" t="str">
        <f>IF(B9&lt;&gt;"",VLOOKUP(B9,G011B!$B:$Z,25,0),"")</f>
        <v/>
      </c>
      <c r="M9" s="153" t="str">
        <f>IF(J9&gt;=K9,"","Personelin bütün iş paketlerindeki Toplam Adam Ay değeri "&amp;K9&amp;" olup, bu değer, G011B formunda beyan edilen Çalışılan Toplam Ay değerini geçemez. Maliyeti hesaplamak için Adam/Ay Oranı veya Çalışılan Ay değerini düzeltiniz. ")</f>
        <v/>
      </c>
      <c r="N9" s="59"/>
      <c r="O9" s="59"/>
      <c r="P9" s="59"/>
    </row>
    <row r="10" spans="1:16" ht="20.05" customHeight="1" x14ac:dyDescent="0.25">
      <c r="A10" s="368">
        <v>3</v>
      </c>
      <c r="B10" s="77"/>
      <c r="C10" s="119" t="str">
        <f t="shared" si="0"/>
        <v/>
      </c>
      <c r="D10" s="120" t="str">
        <f t="shared" si="1"/>
        <v/>
      </c>
      <c r="E10" s="78"/>
      <c r="F10" s="79"/>
      <c r="G10" s="129" t="str">
        <f t="shared" si="4"/>
        <v/>
      </c>
      <c r="H10" s="126" t="str">
        <f t="shared" si="2"/>
        <v/>
      </c>
      <c r="I10" s="133" t="str">
        <f t="shared" si="5"/>
        <v/>
      </c>
      <c r="J10" s="123" t="str">
        <f>IF(B10&gt;0,ROUNDUP(VLOOKUP(B10,G011B!$B:$R,16,0),2),"")</f>
        <v/>
      </c>
      <c r="K10" s="123" t="str">
        <f t="shared" si="3"/>
        <v/>
      </c>
      <c r="L10" s="124" t="str">
        <f>IF(B10&lt;&gt;"",VLOOKUP(B10,G011B!$B:$Z,25,0),"")</f>
        <v/>
      </c>
      <c r="M10" s="153" t="str">
        <f t="shared" ref="M10:M27" si="6">IF(J10&gt;=K10,"","Personelin bütün iş paketlerindeki Toplam Adam Ay değeri "&amp;K10&amp;" olup, bu değer, G011B formunda beyan edilen Çalışılan Toplam Ay değerini geçemez. Maliyeti hesaplamak için Adam/Ay Oranı veya Çalışılan Ay değerini düzeltiniz. ")</f>
        <v/>
      </c>
      <c r="N10" s="59"/>
      <c r="O10" s="59"/>
      <c r="P10" s="59"/>
    </row>
    <row r="11" spans="1:16" ht="20.05" customHeight="1" x14ac:dyDescent="0.25">
      <c r="A11" s="368">
        <v>4</v>
      </c>
      <c r="B11" s="77"/>
      <c r="C11" s="119" t="str">
        <f t="shared" si="0"/>
        <v/>
      </c>
      <c r="D11" s="120" t="str">
        <f t="shared" si="1"/>
        <v/>
      </c>
      <c r="E11" s="78"/>
      <c r="F11" s="79"/>
      <c r="G11" s="129" t="str">
        <f t="shared" si="4"/>
        <v/>
      </c>
      <c r="H11" s="126" t="str">
        <f t="shared" si="2"/>
        <v/>
      </c>
      <c r="I11" s="133" t="str">
        <f t="shared" si="5"/>
        <v/>
      </c>
      <c r="J11" s="123" t="str">
        <f>IF(B11&gt;0,ROUNDUP(VLOOKUP(B11,G011B!$B:$R,16,0),2),"")</f>
        <v/>
      </c>
      <c r="K11" s="123" t="str">
        <f t="shared" si="3"/>
        <v/>
      </c>
      <c r="L11" s="124" t="str">
        <f>IF(B11&lt;&gt;"",VLOOKUP(B11,G011B!$B:$Z,25,0),"")</f>
        <v/>
      </c>
      <c r="M11" s="153" t="str">
        <f t="shared" si="6"/>
        <v/>
      </c>
      <c r="N11" s="59"/>
      <c r="O11" s="59"/>
      <c r="P11" s="59"/>
    </row>
    <row r="12" spans="1:16" ht="20.05" customHeight="1" x14ac:dyDescent="0.25">
      <c r="A12" s="368">
        <v>5</v>
      </c>
      <c r="B12" s="77"/>
      <c r="C12" s="119" t="str">
        <f t="shared" si="0"/>
        <v/>
      </c>
      <c r="D12" s="120" t="str">
        <f t="shared" si="1"/>
        <v/>
      </c>
      <c r="E12" s="78"/>
      <c r="F12" s="79"/>
      <c r="G12" s="129" t="str">
        <f t="shared" si="4"/>
        <v/>
      </c>
      <c r="H12" s="126" t="str">
        <f t="shared" si="2"/>
        <v/>
      </c>
      <c r="I12" s="133" t="str">
        <f t="shared" si="5"/>
        <v/>
      </c>
      <c r="J12" s="123" t="str">
        <f>IF(B12&gt;0,ROUNDUP(VLOOKUP(B12,G011B!$B:$R,16,0),2),"")</f>
        <v/>
      </c>
      <c r="K12" s="123" t="str">
        <f t="shared" si="3"/>
        <v/>
      </c>
      <c r="L12" s="124" t="str">
        <f>IF(B12&lt;&gt;"",VLOOKUP(B12,G011B!$B:$Z,25,0),"")</f>
        <v/>
      </c>
      <c r="M12" s="153" t="str">
        <f t="shared" si="6"/>
        <v/>
      </c>
      <c r="N12" s="59"/>
      <c r="O12" s="59"/>
      <c r="P12" s="59"/>
    </row>
    <row r="13" spans="1:16" ht="20.05" customHeight="1" x14ac:dyDescent="0.25">
      <c r="A13" s="368">
        <v>6</v>
      </c>
      <c r="B13" s="77"/>
      <c r="C13" s="119" t="str">
        <f t="shared" si="0"/>
        <v/>
      </c>
      <c r="D13" s="120" t="str">
        <f t="shared" si="1"/>
        <v/>
      </c>
      <c r="E13" s="78"/>
      <c r="F13" s="79"/>
      <c r="G13" s="129" t="str">
        <f t="shared" si="4"/>
        <v/>
      </c>
      <c r="H13" s="126" t="str">
        <f t="shared" si="2"/>
        <v/>
      </c>
      <c r="I13" s="133" t="str">
        <f t="shared" si="5"/>
        <v/>
      </c>
      <c r="J13" s="123" t="str">
        <f>IF(B13&gt;0,ROUNDUP(VLOOKUP(B13,G011B!$B:$R,16,0),2),"")</f>
        <v/>
      </c>
      <c r="K13" s="123" t="str">
        <f t="shared" si="3"/>
        <v/>
      </c>
      <c r="L13" s="124" t="str">
        <f>IF(B13&lt;&gt;"",VLOOKUP(B13,G011B!$B:$Z,25,0),"")</f>
        <v/>
      </c>
      <c r="M13" s="153" t="str">
        <f t="shared" si="6"/>
        <v/>
      </c>
      <c r="N13" s="59"/>
      <c r="O13" s="59"/>
      <c r="P13" s="59"/>
    </row>
    <row r="14" spans="1:16" ht="20.05" customHeight="1" x14ac:dyDescent="0.25">
      <c r="A14" s="368">
        <v>7</v>
      </c>
      <c r="B14" s="77"/>
      <c r="C14" s="119" t="str">
        <f t="shared" si="0"/>
        <v/>
      </c>
      <c r="D14" s="120" t="str">
        <f t="shared" si="1"/>
        <v/>
      </c>
      <c r="E14" s="78"/>
      <c r="F14" s="79"/>
      <c r="G14" s="129" t="str">
        <f t="shared" si="4"/>
        <v/>
      </c>
      <c r="H14" s="126" t="str">
        <f t="shared" si="2"/>
        <v/>
      </c>
      <c r="I14" s="133" t="str">
        <f t="shared" si="5"/>
        <v/>
      </c>
      <c r="J14" s="123" t="str">
        <f>IF(B14&gt;0,ROUNDUP(VLOOKUP(B14,G011B!$B:$R,16,0),2),"")</f>
        <v/>
      </c>
      <c r="K14" s="123" t="str">
        <f t="shared" si="3"/>
        <v/>
      </c>
      <c r="L14" s="124" t="str">
        <f>IF(B14&lt;&gt;"",VLOOKUP(B14,G011B!$B:$Z,25,0),"")</f>
        <v/>
      </c>
      <c r="M14" s="153" t="str">
        <f t="shared" si="6"/>
        <v/>
      </c>
      <c r="N14" s="59"/>
      <c r="O14" s="59"/>
      <c r="P14" s="59"/>
    </row>
    <row r="15" spans="1:16" ht="20.05" customHeight="1" x14ac:dyDescent="0.25">
      <c r="A15" s="368">
        <v>8</v>
      </c>
      <c r="B15" s="77"/>
      <c r="C15" s="119" t="str">
        <f t="shared" si="0"/>
        <v/>
      </c>
      <c r="D15" s="120" t="str">
        <f t="shared" si="1"/>
        <v/>
      </c>
      <c r="E15" s="78"/>
      <c r="F15" s="79"/>
      <c r="G15" s="129" t="str">
        <f t="shared" si="4"/>
        <v/>
      </c>
      <c r="H15" s="126" t="str">
        <f t="shared" si="2"/>
        <v/>
      </c>
      <c r="I15" s="133" t="str">
        <f t="shared" si="5"/>
        <v/>
      </c>
      <c r="J15" s="123" t="str">
        <f>IF(B15&gt;0,ROUNDUP(VLOOKUP(B15,G011B!$B:$R,16,0),2),"")</f>
        <v/>
      </c>
      <c r="K15" s="123" t="str">
        <f t="shared" si="3"/>
        <v/>
      </c>
      <c r="L15" s="124" t="str">
        <f>IF(B15&lt;&gt;"",VLOOKUP(B15,G011B!$B:$Z,25,0),"")</f>
        <v/>
      </c>
      <c r="M15" s="153" t="str">
        <f t="shared" si="6"/>
        <v/>
      </c>
      <c r="N15" s="59"/>
      <c r="O15" s="59"/>
      <c r="P15" s="59"/>
    </row>
    <row r="16" spans="1:16" ht="20.05" customHeight="1" x14ac:dyDescent="0.25">
      <c r="A16" s="368">
        <v>9</v>
      </c>
      <c r="B16" s="77"/>
      <c r="C16" s="119" t="str">
        <f t="shared" si="0"/>
        <v/>
      </c>
      <c r="D16" s="120" t="str">
        <f t="shared" si="1"/>
        <v/>
      </c>
      <c r="E16" s="78"/>
      <c r="F16" s="79"/>
      <c r="G16" s="129" t="str">
        <f t="shared" si="4"/>
        <v/>
      </c>
      <c r="H16" s="126" t="str">
        <f t="shared" si="2"/>
        <v/>
      </c>
      <c r="I16" s="133" t="str">
        <f t="shared" si="5"/>
        <v/>
      </c>
      <c r="J16" s="123" t="str">
        <f>IF(B16&gt;0,ROUNDUP(VLOOKUP(B16,G011B!$B:$R,16,0),2),"")</f>
        <v/>
      </c>
      <c r="K16" s="123" t="str">
        <f t="shared" si="3"/>
        <v/>
      </c>
      <c r="L16" s="124" t="str">
        <f>IF(B16&lt;&gt;"",VLOOKUP(B16,G011B!$B:$Z,25,0),"")</f>
        <v/>
      </c>
      <c r="M16" s="153" t="str">
        <f t="shared" si="6"/>
        <v/>
      </c>
      <c r="N16" s="59"/>
      <c r="O16" s="59"/>
      <c r="P16" s="59"/>
    </row>
    <row r="17" spans="1:16" ht="20.05" customHeight="1" x14ac:dyDescent="0.25">
      <c r="A17" s="368">
        <v>10</v>
      </c>
      <c r="B17" s="77"/>
      <c r="C17" s="119" t="str">
        <f t="shared" si="0"/>
        <v/>
      </c>
      <c r="D17" s="120" t="str">
        <f t="shared" si="1"/>
        <v/>
      </c>
      <c r="E17" s="78"/>
      <c r="F17" s="79"/>
      <c r="G17" s="129" t="str">
        <f t="shared" si="4"/>
        <v/>
      </c>
      <c r="H17" s="126" t="str">
        <f t="shared" si="2"/>
        <v/>
      </c>
      <c r="I17" s="133" t="str">
        <f t="shared" si="5"/>
        <v/>
      </c>
      <c r="J17" s="123" t="str">
        <f>IF(B17&gt;0,ROUNDUP(VLOOKUP(B17,G011B!$B:$R,16,0),2),"")</f>
        <v/>
      </c>
      <c r="K17" s="123" t="str">
        <f t="shared" si="3"/>
        <v/>
      </c>
      <c r="L17" s="124" t="str">
        <f>IF(B17&lt;&gt;"",VLOOKUP(B17,G011B!$B:$Z,25,0),"")</f>
        <v/>
      </c>
      <c r="M17" s="153" t="str">
        <f t="shared" si="6"/>
        <v/>
      </c>
      <c r="N17" s="59"/>
      <c r="O17" s="59"/>
      <c r="P17" s="59"/>
    </row>
    <row r="18" spans="1:16" ht="20.05" customHeight="1" x14ac:dyDescent="0.25">
      <c r="A18" s="368">
        <v>11</v>
      </c>
      <c r="B18" s="77"/>
      <c r="C18" s="119" t="str">
        <f t="shared" si="0"/>
        <v/>
      </c>
      <c r="D18" s="120" t="str">
        <f t="shared" si="1"/>
        <v/>
      </c>
      <c r="E18" s="78"/>
      <c r="F18" s="79"/>
      <c r="G18" s="129" t="str">
        <f t="shared" si="4"/>
        <v/>
      </c>
      <c r="H18" s="126" t="str">
        <f t="shared" si="2"/>
        <v/>
      </c>
      <c r="I18" s="133" t="str">
        <f t="shared" si="5"/>
        <v/>
      </c>
      <c r="J18" s="123" t="str">
        <f>IF(B18&gt;0,ROUNDUP(VLOOKUP(B18,G011B!$B:$R,16,0),2),"")</f>
        <v/>
      </c>
      <c r="K18" s="123" t="str">
        <f t="shared" si="3"/>
        <v/>
      </c>
      <c r="L18" s="124" t="str">
        <f>IF(B18&lt;&gt;"",VLOOKUP(B18,G011B!$B:$Z,25,0),"")</f>
        <v/>
      </c>
      <c r="M18" s="153" t="str">
        <f t="shared" si="6"/>
        <v/>
      </c>
      <c r="N18" s="59"/>
      <c r="O18" s="59"/>
      <c r="P18" s="59"/>
    </row>
    <row r="19" spans="1:16" ht="20.05" customHeight="1" x14ac:dyDescent="0.25">
      <c r="A19" s="368">
        <v>12</v>
      </c>
      <c r="B19" s="77"/>
      <c r="C19" s="119" t="str">
        <f t="shared" si="0"/>
        <v/>
      </c>
      <c r="D19" s="120" t="str">
        <f t="shared" si="1"/>
        <v/>
      </c>
      <c r="E19" s="78"/>
      <c r="F19" s="79"/>
      <c r="G19" s="129" t="str">
        <f t="shared" si="4"/>
        <v/>
      </c>
      <c r="H19" s="126" t="str">
        <f t="shared" si="2"/>
        <v/>
      </c>
      <c r="I19" s="133" t="str">
        <f t="shared" si="5"/>
        <v/>
      </c>
      <c r="J19" s="123" t="str">
        <f>IF(B19&gt;0,ROUNDUP(VLOOKUP(B19,G011B!$B:$R,16,0),2),"")</f>
        <v/>
      </c>
      <c r="K19" s="123" t="str">
        <f t="shared" si="3"/>
        <v/>
      </c>
      <c r="L19" s="124" t="str">
        <f>IF(B19&lt;&gt;"",VLOOKUP(B19,G011B!$B:$Z,25,0),"")</f>
        <v/>
      </c>
      <c r="M19" s="153" t="str">
        <f t="shared" si="6"/>
        <v/>
      </c>
      <c r="N19" s="59"/>
      <c r="O19" s="59"/>
      <c r="P19" s="59"/>
    </row>
    <row r="20" spans="1:16" ht="20.05" customHeight="1" x14ac:dyDescent="0.25">
      <c r="A20" s="368">
        <v>13</v>
      </c>
      <c r="B20" s="77"/>
      <c r="C20" s="119" t="str">
        <f t="shared" si="0"/>
        <v/>
      </c>
      <c r="D20" s="120" t="str">
        <f t="shared" si="1"/>
        <v/>
      </c>
      <c r="E20" s="78"/>
      <c r="F20" s="79"/>
      <c r="G20" s="129" t="str">
        <f t="shared" si="4"/>
        <v/>
      </c>
      <c r="H20" s="126" t="str">
        <f t="shared" si="2"/>
        <v/>
      </c>
      <c r="I20" s="133" t="str">
        <f t="shared" si="5"/>
        <v/>
      </c>
      <c r="J20" s="123" t="str">
        <f>IF(B20&gt;0,ROUNDUP(VLOOKUP(B20,G011B!$B:$R,16,0),2),"")</f>
        <v/>
      </c>
      <c r="K20" s="123" t="str">
        <f t="shared" si="3"/>
        <v/>
      </c>
      <c r="L20" s="124" t="str">
        <f>IF(B20&lt;&gt;"",VLOOKUP(B20,G011B!$B:$Z,25,0),"")</f>
        <v/>
      </c>
      <c r="M20" s="153" t="str">
        <f t="shared" si="6"/>
        <v/>
      </c>
      <c r="N20" s="59"/>
      <c r="O20" s="59"/>
      <c r="P20" s="59"/>
    </row>
    <row r="21" spans="1:16" ht="20.05" customHeight="1" x14ac:dyDescent="0.25">
      <c r="A21" s="368">
        <v>14</v>
      </c>
      <c r="B21" s="77"/>
      <c r="C21" s="119" t="str">
        <f t="shared" si="0"/>
        <v/>
      </c>
      <c r="D21" s="120" t="str">
        <f t="shared" si="1"/>
        <v/>
      </c>
      <c r="E21" s="78"/>
      <c r="F21" s="79"/>
      <c r="G21" s="129" t="str">
        <f t="shared" si="4"/>
        <v/>
      </c>
      <c r="H21" s="126" t="str">
        <f t="shared" si="2"/>
        <v/>
      </c>
      <c r="I21" s="133" t="str">
        <f t="shared" si="5"/>
        <v/>
      </c>
      <c r="J21" s="123" t="str">
        <f>IF(B21&gt;0,ROUNDUP(VLOOKUP(B21,G011B!$B:$R,16,0),2),"")</f>
        <v/>
      </c>
      <c r="K21" s="123" t="str">
        <f t="shared" si="3"/>
        <v/>
      </c>
      <c r="L21" s="124" t="str">
        <f>IF(B21&lt;&gt;"",VLOOKUP(B21,G011B!$B:$Z,25,0),"")</f>
        <v/>
      </c>
      <c r="M21" s="153" t="str">
        <f t="shared" si="6"/>
        <v/>
      </c>
      <c r="N21" s="59"/>
      <c r="O21" s="59"/>
      <c r="P21" s="59"/>
    </row>
    <row r="22" spans="1:16" ht="20.05" customHeight="1" x14ac:dyDescent="0.25">
      <c r="A22" s="368">
        <v>15</v>
      </c>
      <c r="B22" s="77"/>
      <c r="C22" s="119" t="str">
        <f t="shared" si="0"/>
        <v/>
      </c>
      <c r="D22" s="120" t="str">
        <f t="shared" si="1"/>
        <v/>
      </c>
      <c r="E22" s="78"/>
      <c r="F22" s="79"/>
      <c r="G22" s="129" t="str">
        <f t="shared" si="4"/>
        <v/>
      </c>
      <c r="H22" s="126" t="str">
        <f t="shared" si="2"/>
        <v/>
      </c>
      <c r="I22" s="133" t="str">
        <f t="shared" si="5"/>
        <v/>
      </c>
      <c r="J22" s="123" t="str">
        <f>IF(B22&gt;0,ROUNDUP(VLOOKUP(B22,G011B!$B:$R,16,0),2),"")</f>
        <v/>
      </c>
      <c r="K22" s="123" t="str">
        <f t="shared" si="3"/>
        <v/>
      </c>
      <c r="L22" s="124" t="str">
        <f>IF(B22&lt;&gt;"",VLOOKUP(B22,G011B!$B:$Z,25,0),"")</f>
        <v/>
      </c>
      <c r="M22" s="153" t="str">
        <f t="shared" si="6"/>
        <v/>
      </c>
      <c r="N22" s="59"/>
      <c r="O22" s="59"/>
      <c r="P22" s="59"/>
    </row>
    <row r="23" spans="1:16" ht="20.05" customHeight="1" x14ac:dyDescent="0.25">
      <c r="A23" s="368">
        <v>16</v>
      </c>
      <c r="B23" s="77"/>
      <c r="C23" s="119" t="str">
        <f t="shared" si="0"/>
        <v/>
      </c>
      <c r="D23" s="120" t="str">
        <f t="shared" si="1"/>
        <v/>
      </c>
      <c r="E23" s="78"/>
      <c r="F23" s="79"/>
      <c r="G23" s="129" t="str">
        <f t="shared" si="4"/>
        <v/>
      </c>
      <c r="H23" s="126" t="str">
        <f t="shared" si="2"/>
        <v/>
      </c>
      <c r="I23" s="133" t="str">
        <f t="shared" si="5"/>
        <v/>
      </c>
      <c r="J23" s="123" t="str">
        <f>IF(B23&gt;0,ROUNDUP(VLOOKUP(B23,G011B!$B:$R,16,0),2),"")</f>
        <v/>
      </c>
      <c r="K23" s="123" t="str">
        <f t="shared" si="3"/>
        <v/>
      </c>
      <c r="L23" s="124" t="str">
        <f>IF(B23&lt;&gt;"",VLOOKUP(B23,G011B!$B:$Z,25,0),"")</f>
        <v/>
      </c>
      <c r="M23" s="153" t="str">
        <f t="shared" si="6"/>
        <v/>
      </c>
      <c r="N23" s="59"/>
      <c r="O23" s="59"/>
      <c r="P23" s="59"/>
    </row>
    <row r="24" spans="1:16" ht="20.05" customHeight="1" x14ac:dyDescent="0.25">
      <c r="A24" s="368">
        <v>17</v>
      </c>
      <c r="B24" s="77"/>
      <c r="C24" s="119" t="str">
        <f t="shared" si="0"/>
        <v/>
      </c>
      <c r="D24" s="120" t="str">
        <f t="shared" si="1"/>
        <v/>
      </c>
      <c r="E24" s="78"/>
      <c r="F24" s="79"/>
      <c r="G24" s="129" t="str">
        <f t="shared" si="4"/>
        <v/>
      </c>
      <c r="H24" s="126" t="str">
        <f t="shared" si="2"/>
        <v/>
      </c>
      <c r="I24" s="133" t="str">
        <f t="shared" si="5"/>
        <v/>
      </c>
      <c r="J24" s="123" t="str">
        <f>IF(B24&gt;0,ROUNDUP(VLOOKUP(B24,G011B!$B:$R,16,0),2),"")</f>
        <v/>
      </c>
      <c r="K24" s="123" t="str">
        <f t="shared" si="3"/>
        <v/>
      </c>
      <c r="L24" s="124" t="str">
        <f>IF(B24&lt;&gt;"",VLOOKUP(B24,G011B!$B:$Z,25,0),"")</f>
        <v/>
      </c>
      <c r="M24" s="153" t="str">
        <f t="shared" si="6"/>
        <v/>
      </c>
      <c r="N24" s="59"/>
      <c r="O24" s="59"/>
      <c r="P24" s="59"/>
    </row>
    <row r="25" spans="1:16" ht="20.05" customHeight="1" x14ac:dyDescent="0.25">
      <c r="A25" s="368">
        <v>18</v>
      </c>
      <c r="B25" s="77"/>
      <c r="C25" s="119" t="str">
        <f t="shared" si="0"/>
        <v/>
      </c>
      <c r="D25" s="120" t="str">
        <f t="shared" si="1"/>
        <v/>
      </c>
      <c r="E25" s="78"/>
      <c r="F25" s="79"/>
      <c r="G25" s="129" t="str">
        <f t="shared" si="4"/>
        <v/>
      </c>
      <c r="H25" s="126" t="str">
        <f t="shared" si="2"/>
        <v/>
      </c>
      <c r="I25" s="133" t="str">
        <f t="shared" si="5"/>
        <v/>
      </c>
      <c r="J25" s="123" t="str">
        <f>IF(B25&gt;0,ROUNDUP(VLOOKUP(B25,G011B!$B:$R,16,0),2),"")</f>
        <v/>
      </c>
      <c r="K25" s="123" t="str">
        <f t="shared" si="3"/>
        <v/>
      </c>
      <c r="L25" s="124" t="str">
        <f>IF(B25&lt;&gt;"",VLOOKUP(B25,G011B!$B:$Z,25,0),"")</f>
        <v/>
      </c>
      <c r="M25" s="153" t="str">
        <f t="shared" si="6"/>
        <v/>
      </c>
      <c r="N25" s="59"/>
      <c r="O25" s="59"/>
      <c r="P25" s="59"/>
    </row>
    <row r="26" spans="1:16" ht="20.05" customHeight="1" x14ac:dyDescent="0.25">
      <c r="A26" s="368">
        <v>19</v>
      </c>
      <c r="B26" s="77"/>
      <c r="C26" s="119" t="str">
        <f t="shared" si="0"/>
        <v/>
      </c>
      <c r="D26" s="120" t="str">
        <f t="shared" si="1"/>
        <v/>
      </c>
      <c r="E26" s="78"/>
      <c r="F26" s="79"/>
      <c r="G26" s="129" t="str">
        <f t="shared" si="4"/>
        <v/>
      </c>
      <c r="H26" s="126" t="str">
        <f t="shared" si="2"/>
        <v/>
      </c>
      <c r="I26" s="133" t="str">
        <f t="shared" si="5"/>
        <v/>
      </c>
      <c r="J26" s="123" t="str">
        <f>IF(B26&gt;0,ROUNDUP(VLOOKUP(B26,G011B!$B:$R,16,0),2),"")</f>
        <v/>
      </c>
      <c r="K26" s="123" t="str">
        <f t="shared" si="3"/>
        <v/>
      </c>
      <c r="L26" s="124" t="str">
        <f>IF(B26&lt;&gt;"",VLOOKUP(B26,G011B!$B:$Z,25,0),"")</f>
        <v/>
      </c>
      <c r="M26" s="153" t="str">
        <f t="shared" si="6"/>
        <v/>
      </c>
      <c r="N26" s="59"/>
      <c r="O26" s="59"/>
      <c r="P26" s="59"/>
    </row>
    <row r="27" spans="1:16" ht="20.05" customHeight="1" thickBot="1" x14ac:dyDescent="0.3">
      <c r="A27" s="369">
        <v>20</v>
      </c>
      <c r="B27" s="80"/>
      <c r="C27" s="121" t="str">
        <f t="shared" si="0"/>
        <v/>
      </c>
      <c r="D27" s="122" t="str">
        <f t="shared" si="1"/>
        <v/>
      </c>
      <c r="E27" s="81"/>
      <c r="F27" s="82"/>
      <c r="G27" s="130" t="str">
        <f t="shared" si="4"/>
        <v/>
      </c>
      <c r="H27" s="127" t="str">
        <f t="shared" si="2"/>
        <v/>
      </c>
      <c r="I27" s="134" t="str">
        <f t="shared" si="5"/>
        <v/>
      </c>
      <c r="J27" s="123" t="str">
        <f>IF(B27&gt;0,ROUNDUP(VLOOKUP(B27,G011B!$B:$R,16,0),2),"")</f>
        <v/>
      </c>
      <c r="K27" s="123" t="str">
        <f t="shared" si="3"/>
        <v/>
      </c>
      <c r="L27" s="124" t="str">
        <f>IF(B27&lt;&gt;"",VLOOKUP(B27,G011B!$B:$Z,25,0),"")</f>
        <v/>
      </c>
      <c r="M27" s="153" t="str">
        <f t="shared" si="6"/>
        <v/>
      </c>
      <c r="N27" s="59"/>
      <c r="O27" s="59"/>
      <c r="P27" s="59"/>
    </row>
    <row r="28" spans="1:16" ht="20.05" customHeight="1" thickBot="1" x14ac:dyDescent="0.4">
      <c r="A28" s="595" t="s">
        <v>33</v>
      </c>
      <c r="B28" s="596"/>
      <c r="C28" s="596"/>
      <c r="D28" s="596"/>
      <c r="E28" s="596"/>
      <c r="F28" s="597"/>
      <c r="G28" s="131">
        <f>SUM(G8:G27)</f>
        <v>0</v>
      </c>
      <c r="H28" s="202"/>
      <c r="I28" s="115">
        <f>SUM(I8:I27)</f>
        <v>0</v>
      </c>
      <c r="J28" s="59"/>
      <c r="K28" s="59"/>
      <c r="L28" s="59"/>
      <c r="M28" s="59"/>
      <c r="N28" s="135">
        <v>1</v>
      </c>
      <c r="O28" s="59"/>
      <c r="P28" s="59"/>
    </row>
    <row r="29" spans="1:16" ht="20.05" customHeight="1" thickBot="1" x14ac:dyDescent="0.35">
      <c r="A29" s="598" t="s">
        <v>70</v>
      </c>
      <c r="B29" s="599"/>
      <c r="C29" s="599"/>
      <c r="D29" s="600"/>
      <c r="E29" s="104">
        <f>SUM(G:G)/2</f>
        <v>0</v>
      </c>
      <c r="F29" s="601"/>
      <c r="G29" s="602"/>
      <c r="H29" s="603"/>
      <c r="I29" s="113">
        <f>I28</f>
        <v>0</v>
      </c>
      <c r="J29" s="59"/>
      <c r="K29" s="59"/>
      <c r="L29" s="59"/>
      <c r="M29" s="59"/>
      <c r="N29" s="59"/>
      <c r="O29" s="59"/>
      <c r="P29" s="59"/>
    </row>
    <row r="30" spans="1:16" x14ac:dyDescent="0.25">
      <c r="A30" s="359" t="s">
        <v>133</v>
      </c>
      <c r="B30" s="59"/>
      <c r="C30" s="59"/>
      <c r="D30" s="59"/>
      <c r="E30" s="59"/>
      <c r="F30" s="59"/>
      <c r="G30" s="59"/>
      <c r="H30" s="59"/>
      <c r="I30" s="59"/>
      <c r="J30" s="59"/>
      <c r="K30" s="59"/>
      <c r="L30" s="59"/>
      <c r="M30" s="59"/>
      <c r="N30" s="59"/>
      <c r="O30" s="59"/>
      <c r="P30" s="59"/>
    </row>
    <row r="31" spans="1:16" x14ac:dyDescent="0.25">
      <c r="A31" s="59"/>
      <c r="B31" s="59"/>
      <c r="C31" s="59"/>
      <c r="D31" s="59"/>
      <c r="E31" s="59"/>
      <c r="F31" s="59"/>
      <c r="G31" s="59"/>
      <c r="H31" s="59"/>
      <c r="I31" s="59"/>
      <c r="J31" s="59"/>
      <c r="K31" s="59"/>
      <c r="L31" s="59"/>
      <c r="M31" s="59"/>
      <c r="N31" s="59"/>
      <c r="O31" s="59"/>
      <c r="P31" s="59"/>
    </row>
    <row r="32" spans="1:16" ht="19.7" x14ac:dyDescent="0.35">
      <c r="A32" s="370" t="s">
        <v>30</v>
      </c>
      <c r="B32" s="372">
        <f ca="1">imzatarihi</f>
        <v>45653</v>
      </c>
      <c r="C32" s="371" t="s">
        <v>31</v>
      </c>
      <c r="D32" s="373" t="str">
        <f>IF(kurulusyetkilisi&gt;0,kurulusyetkilisi,"")</f>
        <v/>
      </c>
      <c r="E32" s="59"/>
      <c r="F32" s="59"/>
      <c r="G32" s="209"/>
      <c r="H32" s="208"/>
      <c r="I32" s="208"/>
      <c r="J32" s="2"/>
      <c r="K32" s="59"/>
      <c r="L32" s="89"/>
      <c r="M32" s="2"/>
      <c r="N32" s="89"/>
      <c r="O32" s="89"/>
      <c r="P32" s="59"/>
    </row>
    <row r="33" spans="1:16" ht="19.7" x14ac:dyDescent="0.35">
      <c r="A33" s="211"/>
      <c r="B33" s="211"/>
      <c r="C33" s="371" t="s">
        <v>32</v>
      </c>
      <c r="D33" s="72"/>
      <c r="E33" s="537"/>
      <c r="F33" s="537"/>
      <c r="G33" s="537"/>
      <c r="H33" s="56"/>
      <c r="I33" s="56"/>
      <c r="J33" s="2"/>
      <c r="K33" s="59"/>
      <c r="L33" s="89"/>
      <c r="M33" s="2"/>
      <c r="N33" s="89"/>
      <c r="O33" s="89"/>
      <c r="P33" s="59"/>
    </row>
    <row r="34" spans="1:16" ht="16.3" x14ac:dyDescent="0.3">
      <c r="A34" s="573" t="s">
        <v>63</v>
      </c>
      <c r="B34" s="573"/>
      <c r="C34" s="573"/>
      <c r="D34" s="573"/>
      <c r="E34" s="573"/>
      <c r="F34" s="573"/>
      <c r="G34" s="573"/>
      <c r="H34" s="573"/>
      <c r="I34" s="573"/>
      <c r="J34" s="59"/>
      <c r="K34" s="59"/>
      <c r="L34" s="59"/>
      <c r="M34" s="59"/>
      <c r="N34" s="59"/>
      <c r="O34" s="59"/>
      <c r="P34" s="59"/>
    </row>
    <row r="35" spans="1:16" x14ac:dyDescent="0.25">
      <c r="A35" s="563" t="str">
        <f>IF(YilDonem&lt;&gt;"",CONCATENATE(YilDonem," dönemine aittir."),"")</f>
        <v/>
      </c>
      <c r="B35" s="563"/>
      <c r="C35" s="563"/>
      <c r="D35" s="563"/>
      <c r="E35" s="563"/>
      <c r="F35" s="563"/>
      <c r="G35" s="563"/>
      <c r="H35" s="563"/>
      <c r="I35" s="563"/>
      <c r="J35" s="59"/>
      <c r="K35" s="59"/>
      <c r="L35" s="59"/>
      <c r="M35" s="59"/>
      <c r="N35" s="59"/>
      <c r="O35" s="59"/>
      <c r="P35" s="59"/>
    </row>
    <row r="36" spans="1:16" ht="19.7" thickBot="1" x14ac:dyDescent="0.4">
      <c r="A36" s="608" t="s">
        <v>72</v>
      </c>
      <c r="B36" s="608"/>
      <c r="C36" s="608"/>
      <c r="D36" s="608"/>
      <c r="E36" s="608"/>
      <c r="F36" s="608"/>
      <c r="G36" s="608"/>
      <c r="H36" s="608"/>
      <c r="I36" s="608"/>
      <c r="J36" s="59"/>
      <c r="K36" s="59"/>
      <c r="L36" s="59"/>
      <c r="M36" s="59"/>
      <c r="N36" s="59"/>
      <c r="O36" s="59"/>
      <c r="P36" s="59"/>
    </row>
    <row r="37" spans="1:16" ht="19.55" customHeight="1" thickBot="1" x14ac:dyDescent="0.3">
      <c r="A37" s="565" t="s">
        <v>212</v>
      </c>
      <c r="B37" s="567"/>
      <c r="C37" s="565" t="str">
        <f>IF(ProjeNo&gt;0,ProjeNo,"")</f>
        <v/>
      </c>
      <c r="D37" s="566"/>
      <c r="E37" s="566"/>
      <c r="F37" s="566"/>
      <c r="G37" s="566"/>
      <c r="H37" s="566"/>
      <c r="I37" s="567"/>
      <c r="J37" s="59"/>
      <c r="K37" s="59"/>
      <c r="L37" s="59"/>
      <c r="M37" s="59"/>
      <c r="N37" s="59"/>
      <c r="O37" s="59"/>
      <c r="P37" s="59"/>
    </row>
    <row r="38" spans="1:16" ht="29.25" customHeight="1" thickBot="1" x14ac:dyDescent="0.3">
      <c r="A38" s="607" t="s">
        <v>213</v>
      </c>
      <c r="B38" s="580"/>
      <c r="C38" s="583" t="str">
        <f>IF(ProjeAdi&gt;0,ProjeAdi,"")</f>
        <v/>
      </c>
      <c r="D38" s="584"/>
      <c r="E38" s="584"/>
      <c r="F38" s="584"/>
      <c r="G38" s="584"/>
      <c r="H38" s="584"/>
      <c r="I38" s="585"/>
      <c r="J38" s="59"/>
      <c r="K38" s="59"/>
      <c r="L38" s="59"/>
      <c r="M38" s="59"/>
      <c r="N38" s="59"/>
      <c r="O38" s="59"/>
      <c r="P38" s="59"/>
    </row>
    <row r="39" spans="1:16" ht="19.55" customHeight="1" thickBot="1" x14ac:dyDescent="0.3">
      <c r="A39" s="565" t="s">
        <v>64</v>
      </c>
      <c r="B39" s="567"/>
      <c r="C39" s="9"/>
      <c r="D39" s="605"/>
      <c r="E39" s="605"/>
      <c r="F39" s="605"/>
      <c r="G39" s="605"/>
      <c r="H39" s="605"/>
      <c r="I39" s="606"/>
      <c r="J39" s="59"/>
      <c r="K39" s="59"/>
      <c r="L39" s="59"/>
      <c r="M39" s="59"/>
      <c r="N39" s="59"/>
      <c r="O39" s="59"/>
      <c r="P39" s="59"/>
    </row>
    <row r="40" spans="1:16" s="1" customFormat="1" ht="29.25" thickBot="1" x14ac:dyDescent="0.3">
      <c r="A40" s="353" t="s">
        <v>3</v>
      </c>
      <c r="B40" s="353" t="s">
        <v>4</v>
      </c>
      <c r="C40" s="353" t="s">
        <v>54</v>
      </c>
      <c r="D40" s="353" t="s">
        <v>136</v>
      </c>
      <c r="E40" s="353" t="s">
        <v>65</v>
      </c>
      <c r="F40" s="353" t="s">
        <v>66</v>
      </c>
      <c r="G40" s="353" t="s">
        <v>67</v>
      </c>
      <c r="H40" s="353" t="s">
        <v>68</v>
      </c>
      <c r="I40" s="353" t="s">
        <v>69</v>
      </c>
      <c r="J40" s="365" t="s">
        <v>73</v>
      </c>
      <c r="K40" s="366" t="s">
        <v>74</v>
      </c>
      <c r="L40" s="366" t="s">
        <v>66</v>
      </c>
      <c r="M40" s="352"/>
      <c r="N40" s="352"/>
      <c r="O40" s="352"/>
      <c r="P40" s="352"/>
    </row>
    <row r="41" spans="1:16" ht="20.05" customHeight="1" x14ac:dyDescent="0.25">
      <c r="A41" s="367">
        <v>21</v>
      </c>
      <c r="B41" s="74"/>
      <c r="C41" s="117" t="str">
        <f t="shared" ref="C41:C60" si="7">IF(B41&lt;&gt;"",VLOOKUP(B41,PersonelTablo,2,0),"")</f>
        <v/>
      </c>
      <c r="D41" s="118" t="str">
        <f t="shared" ref="D41:D60" si="8">IF(B41&lt;&gt;"",VLOOKUP(B41,PersonelTablo,3,0),"")</f>
        <v/>
      </c>
      <c r="E41" s="75"/>
      <c r="F41" s="76"/>
      <c r="G41" s="128" t="str">
        <f>IF(AND(B41&lt;&gt;"",L41&gt;=F41),E41*F41,"")</f>
        <v/>
      </c>
      <c r="H41" s="125" t="str">
        <f t="shared" ref="H41:H60" si="9">IF(B41&lt;&gt;"",VLOOKUP(B41,G011CTablo,15,0),"")</f>
        <v/>
      </c>
      <c r="I41" s="132" t="str">
        <f>IF(AND(B41&lt;&gt;"",J41&gt;=K41,L41&gt;0),G41*H41,"")</f>
        <v/>
      </c>
      <c r="J41" s="123" t="str">
        <f>IF(B41&gt;0,ROUNDUP(VLOOKUP(B41,G011B!$B:$R,16,0),2),"")</f>
        <v/>
      </c>
      <c r="K41" s="123" t="str">
        <f t="shared" ref="K41:K60" si="10">IF(B41&gt;0,SUMIF($B:$B,B41,$G:$G),"")</f>
        <v/>
      </c>
      <c r="L41" s="124" t="str">
        <f>IF(B41&lt;&gt;"",VLOOKUP(B41,G011B!$B:$Z,25,0),"")</f>
        <v/>
      </c>
      <c r="M41" s="153" t="str">
        <f t="shared" ref="M41:M60" si="11">IF(J41&gt;=K41,"","Personelin bütün iş paketlerindeki Toplam Adam Ay değeri "&amp;K41&amp;" olup, bu değer, G011B formunda beyan edilen Çalışılan Toplam Ay değerini geçemez. Maliyeti hesaplamak için Adam/Ay Oranı veya Çalışılan Ay değerini düzeltiniz. ")</f>
        <v/>
      </c>
      <c r="N41" s="59"/>
      <c r="O41" s="59"/>
      <c r="P41" s="59"/>
    </row>
    <row r="42" spans="1:16" ht="20.05" customHeight="1" x14ac:dyDescent="0.25">
      <c r="A42" s="368">
        <v>22</v>
      </c>
      <c r="B42" s="77"/>
      <c r="C42" s="119" t="str">
        <f t="shared" si="7"/>
        <v/>
      </c>
      <c r="D42" s="120" t="str">
        <f t="shared" si="8"/>
        <v/>
      </c>
      <c r="E42" s="78"/>
      <c r="F42" s="79"/>
      <c r="G42" s="129" t="str">
        <f t="shared" ref="G42:G60" si="12">IF(AND(B42&lt;&gt;"",L42&gt;=F42),E42*F42,"")</f>
        <v/>
      </c>
      <c r="H42" s="126" t="str">
        <f t="shared" si="9"/>
        <v/>
      </c>
      <c r="I42" s="133" t="str">
        <f t="shared" ref="I42:I60" si="13">IF(AND(B42&lt;&gt;"",J42&gt;=K42,L42&gt;0),G42*H42,"")</f>
        <v/>
      </c>
      <c r="J42" s="123" t="str">
        <f>IF(B42&gt;0,ROUNDUP(VLOOKUP(B42,G011B!$B:$R,16,0),2),"")</f>
        <v/>
      </c>
      <c r="K42" s="123" t="str">
        <f t="shared" si="10"/>
        <v/>
      </c>
      <c r="L42" s="124" t="str">
        <f>IF(B42&lt;&gt;"",VLOOKUP(B42,G011B!$B:$Z,25,0),"")</f>
        <v/>
      </c>
      <c r="M42" s="153" t="str">
        <f t="shared" si="11"/>
        <v/>
      </c>
      <c r="N42" s="59"/>
      <c r="O42" s="59"/>
      <c r="P42" s="59"/>
    </row>
    <row r="43" spans="1:16" ht="20.05" customHeight="1" x14ac:dyDescent="0.25">
      <c r="A43" s="368">
        <v>23</v>
      </c>
      <c r="B43" s="77"/>
      <c r="C43" s="119" t="str">
        <f t="shared" si="7"/>
        <v/>
      </c>
      <c r="D43" s="120" t="str">
        <f t="shared" si="8"/>
        <v/>
      </c>
      <c r="E43" s="78"/>
      <c r="F43" s="79"/>
      <c r="G43" s="129" t="str">
        <f t="shared" si="12"/>
        <v/>
      </c>
      <c r="H43" s="126" t="str">
        <f t="shared" si="9"/>
        <v/>
      </c>
      <c r="I43" s="133" t="str">
        <f t="shared" si="13"/>
        <v/>
      </c>
      <c r="J43" s="123" t="str">
        <f>IF(B43&gt;0,ROUNDUP(VLOOKUP(B43,G011B!$B:$R,16,0),2),"")</f>
        <v/>
      </c>
      <c r="K43" s="123" t="str">
        <f t="shared" si="10"/>
        <v/>
      </c>
      <c r="L43" s="124" t="str">
        <f>IF(B43&lt;&gt;"",VLOOKUP(B43,G011B!$B:$Z,25,0),"")</f>
        <v/>
      </c>
      <c r="M43" s="153" t="str">
        <f t="shared" si="11"/>
        <v/>
      </c>
      <c r="N43" s="59"/>
      <c r="O43" s="59"/>
      <c r="P43" s="59"/>
    </row>
    <row r="44" spans="1:16" ht="20.05" customHeight="1" x14ac:dyDescent="0.25">
      <c r="A44" s="368">
        <v>24</v>
      </c>
      <c r="B44" s="77"/>
      <c r="C44" s="119" t="str">
        <f t="shared" si="7"/>
        <v/>
      </c>
      <c r="D44" s="120" t="str">
        <f t="shared" si="8"/>
        <v/>
      </c>
      <c r="E44" s="78"/>
      <c r="F44" s="79"/>
      <c r="G44" s="129" t="str">
        <f t="shared" si="12"/>
        <v/>
      </c>
      <c r="H44" s="126" t="str">
        <f t="shared" si="9"/>
        <v/>
      </c>
      <c r="I44" s="133" t="str">
        <f t="shared" si="13"/>
        <v/>
      </c>
      <c r="J44" s="123" t="str">
        <f>IF(B44&gt;0,ROUNDUP(VLOOKUP(B44,G011B!$B:$R,16,0),2),"")</f>
        <v/>
      </c>
      <c r="K44" s="123" t="str">
        <f t="shared" si="10"/>
        <v/>
      </c>
      <c r="L44" s="124" t="str">
        <f>IF(B44&lt;&gt;"",VLOOKUP(B44,G011B!$B:$Z,25,0),"")</f>
        <v/>
      </c>
      <c r="M44" s="153" t="str">
        <f t="shared" si="11"/>
        <v/>
      </c>
      <c r="N44" s="59"/>
      <c r="O44" s="59"/>
      <c r="P44" s="59"/>
    </row>
    <row r="45" spans="1:16" ht="20.05" customHeight="1" x14ac:dyDescent="0.25">
      <c r="A45" s="368">
        <v>25</v>
      </c>
      <c r="B45" s="77"/>
      <c r="C45" s="119" t="str">
        <f t="shared" si="7"/>
        <v/>
      </c>
      <c r="D45" s="120" t="str">
        <f t="shared" si="8"/>
        <v/>
      </c>
      <c r="E45" s="78"/>
      <c r="F45" s="79"/>
      <c r="G45" s="129" t="str">
        <f t="shared" si="12"/>
        <v/>
      </c>
      <c r="H45" s="126" t="str">
        <f t="shared" si="9"/>
        <v/>
      </c>
      <c r="I45" s="133" t="str">
        <f t="shared" si="13"/>
        <v/>
      </c>
      <c r="J45" s="123" t="str">
        <f>IF(B45&gt;0,ROUNDUP(VLOOKUP(B45,G011B!$B:$R,16,0),2),"")</f>
        <v/>
      </c>
      <c r="K45" s="123" t="str">
        <f t="shared" si="10"/>
        <v/>
      </c>
      <c r="L45" s="124" t="str">
        <f>IF(B45&lt;&gt;"",VLOOKUP(B45,G011B!$B:$Z,25,0),"")</f>
        <v/>
      </c>
      <c r="M45" s="153" t="str">
        <f t="shared" si="11"/>
        <v/>
      </c>
      <c r="N45" s="59"/>
      <c r="O45" s="59"/>
      <c r="P45" s="59"/>
    </row>
    <row r="46" spans="1:16" ht="20.05" customHeight="1" x14ac:dyDescent="0.25">
      <c r="A46" s="368">
        <v>26</v>
      </c>
      <c r="B46" s="77"/>
      <c r="C46" s="119" t="str">
        <f t="shared" si="7"/>
        <v/>
      </c>
      <c r="D46" s="120" t="str">
        <f t="shared" si="8"/>
        <v/>
      </c>
      <c r="E46" s="78"/>
      <c r="F46" s="79"/>
      <c r="G46" s="129" t="str">
        <f t="shared" si="12"/>
        <v/>
      </c>
      <c r="H46" s="126" t="str">
        <f t="shared" si="9"/>
        <v/>
      </c>
      <c r="I46" s="133" t="str">
        <f t="shared" si="13"/>
        <v/>
      </c>
      <c r="J46" s="123" t="str">
        <f>IF(B46&gt;0,ROUNDUP(VLOOKUP(B46,G011B!$B:$R,16,0),2),"")</f>
        <v/>
      </c>
      <c r="K46" s="123" t="str">
        <f t="shared" si="10"/>
        <v/>
      </c>
      <c r="L46" s="124" t="str">
        <f>IF(B46&lt;&gt;"",VLOOKUP(B46,G011B!$B:$Z,25,0),"")</f>
        <v/>
      </c>
      <c r="M46" s="153" t="str">
        <f t="shared" si="11"/>
        <v/>
      </c>
      <c r="N46" s="59"/>
      <c r="O46" s="59"/>
      <c r="P46" s="59"/>
    </row>
    <row r="47" spans="1:16" ht="20.05" customHeight="1" x14ac:dyDescent="0.25">
      <c r="A47" s="368">
        <v>27</v>
      </c>
      <c r="B47" s="77"/>
      <c r="C47" s="119" t="str">
        <f t="shared" si="7"/>
        <v/>
      </c>
      <c r="D47" s="120" t="str">
        <f t="shared" si="8"/>
        <v/>
      </c>
      <c r="E47" s="78"/>
      <c r="F47" s="79"/>
      <c r="G47" s="129" t="str">
        <f t="shared" si="12"/>
        <v/>
      </c>
      <c r="H47" s="126" t="str">
        <f t="shared" si="9"/>
        <v/>
      </c>
      <c r="I47" s="133" t="str">
        <f t="shared" si="13"/>
        <v/>
      </c>
      <c r="J47" s="123" t="str">
        <f>IF(B47&gt;0,ROUNDUP(VLOOKUP(B47,G011B!$B:$R,16,0),2),"")</f>
        <v/>
      </c>
      <c r="K47" s="123" t="str">
        <f t="shared" si="10"/>
        <v/>
      </c>
      <c r="L47" s="124" t="str">
        <f>IF(B47&lt;&gt;"",VLOOKUP(B47,G011B!$B:$Z,25,0),"")</f>
        <v/>
      </c>
      <c r="M47" s="153" t="str">
        <f t="shared" si="11"/>
        <v/>
      </c>
      <c r="N47" s="59"/>
      <c r="O47" s="59"/>
      <c r="P47" s="59"/>
    </row>
    <row r="48" spans="1:16" ht="20.05" customHeight="1" x14ac:dyDescent="0.25">
      <c r="A48" s="368">
        <v>28</v>
      </c>
      <c r="B48" s="77"/>
      <c r="C48" s="119" t="str">
        <f t="shared" si="7"/>
        <v/>
      </c>
      <c r="D48" s="120" t="str">
        <f t="shared" si="8"/>
        <v/>
      </c>
      <c r="E48" s="78"/>
      <c r="F48" s="79"/>
      <c r="G48" s="129" t="str">
        <f t="shared" si="12"/>
        <v/>
      </c>
      <c r="H48" s="126" t="str">
        <f t="shared" si="9"/>
        <v/>
      </c>
      <c r="I48" s="133" t="str">
        <f t="shared" si="13"/>
        <v/>
      </c>
      <c r="J48" s="123" t="str">
        <f>IF(B48&gt;0,ROUNDUP(VLOOKUP(B48,G011B!$B:$R,16,0),2),"")</f>
        <v/>
      </c>
      <c r="K48" s="123" t="str">
        <f t="shared" si="10"/>
        <v/>
      </c>
      <c r="L48" s="124" t="str">
        <f>IF(B48&lt;&gt;"",VLOOKUP(B48,G011B!$B:$Z,25,0),"")</f>
        <v/>
      </c>
      <c r="M48" s="153" t="str">
        <f t="shared" si="11"/>
        <v/>
      </c>
      <c r="N48" s="59"/>
      <c r="O48" s="59"/>
      <c r="P48" s="59"/>
    </row>
    <row r="49" spans="1:16" ht="20.05" customHeight="1" x14ac:dyDescent="0.25">
      <c r="A49" s="368">
        <v>29</v>
      </c>
      <c r="B49" s="77"/>
      <c r="C49" s="119" t="str">
        <f t="shared" si="7"/>
        <v/>
      </c>
      <c r="D49" s="120" t="str">
        <f t="shared" si="8"/>
        <v/>
      </c>
      <c r="E49" s="78"/>
      <c r="F49" s="79"/>
      <c r="G49" s="129" t="str">
        <f t="shared" si="12"/>
        <v/>
      </c>
      <c r="H49" s="126" t="str">
        <f t="shared" si="9"/>
        <v/>
      </c>
      <c r="I49" s="133" t="str">
        <f t="shared" si="13"/>
        <v/>
      </c>
      <c r="J49" s="123" t="str">
        <f>IF(B49&gt;0,ROUNDUP(VLOOKUP(B49,G011B!$B:$R,16,0),2),"")</f>
        <v/>
      </c>
      <c r="K49" s="123" t="str">
        <f t="shared" si="10"/>
        <v/>
      </c>
      <c r="L49" s="124" t="str">
        <f>IF(B49&lt;&gt;"",VLOOKUP(B49,G011B!$B:$Z,25,0),"")</f>
        <v/>
      </c>
      <c r="M49" s="153" t="str">
        <f t="shared" si="11"/>
        <v/>
      </c>
      <c r="N49" s="59"/>
      <c r="O49" s="59"/>
      <c r="P49" s="59"/>
    </row>
    <row r="50" spans="1:16" ht="20.05" customHeight="1" x14ac:dyDescent="0.25">
      <c r="A50" s="368">
        <v>30</v>
      </c>
      <c r="B50" s="77"/>
      <c r="C50" s="119" t="str">
        <f t="shared" si="7"/>
        <v/>
      </c>
      <c r="D50" s="120" t="str">
        <f t="shared" si="8"/>
        <v/>
      </c>
      <c r="E50" s="78"/>
      <c r="F50" s="79"/>
      <c r="G50" s="129" t="str">
        <f t="shared" si="12"/>
        <v/>
      </c>
      <c r="H50" s="126" t="str">
        <f t="shared" si="9"/>
        <v/>
      </c>
      <c r="I50" s="133" t="str">
        <f t="shared" si="13"/>
        <v/>
      </c>
      <c r="J50" s="123" t="str">
        <f>IF(B50&gt;0,ROUNDUP(VLOOKUP(B50,G011B!$B:$R,16,0),2),"")</f>
        <v/>
      </c>
      <c r="K50" s="123" t="str">
        <f t="shared" si="10"/>
        <v/>
      </c>
      <c r="L50" s="124" t="str">
        <f>IF(B50&lt;&gt;"",VLOOKUP(B50,G011B!$B:$Z,25,0),"")</f>
        <v/>
      </c>
      <c r="M50" s="153" t="str">
        <f t="shared" si="11"/>
        <v/>
      </c>
      <c r="N50" s="59"/>
      <c r="O50" s="59"/>
      <c r="P50" s="59"/>
    </row>
    <row r="51" spans="1:16" ht="20.05" customHeight="1" x14ac:dyDescent="0.25">
      <c r="A51" s="368">
        <v>31</v>
      </c>
      <c r="B51" s="77"/>
      <c r="C51" s="119" t="str">
        <f t="shared" si="7"/>
        <v/>
      </c>
      <c r="D51" s="120" t="str">
        <f t="shared" si="8"/>
        <v/>
      </c>
      <c r="E51" s="78"/>
      <c r="F51" s="79"/>
      <c r="G51" s="129" t="str">
        <f t="shared" si="12"/>
        <v/>
      </c>
      <c r="H51" s="126" t="str">
        <f t="shared" si="9"/>
        <v/>
      </c>
      <c r="I51" s="133" t="str">
        <f t="shared" si="13"/>
        <v/>
      </c>
      <c r="J51" s="123" t="str">
        <f>IF(B51&gt;0,ROUNDUP(VLOOKUP(B51,G011B!$B:$R,16,0),2),"")</f>
        <v/>
      </c>
      <c r="K51" s="123" t="str">
        <f t="shared" si="10"/>
        <v/>
      </c>
      <c r="L51" s="124" t="str">
        <f>IF(B51&lt;&gt;"",VLOOKUP(B51,G011B!$B:$Z,25,0),"")</f>
        <v/>
      </c>
      <c r="M51" s="153" t="str">
        <f t="shared" si="11"/>
        <v/>
      </c>
      <c r="N51" s="59"/>
      <c r="O51" s="59"/>
      <c r="P51" s="59"/>
    </row>
    <row r="52" spans="1:16" ht="20.05" customHeight="1" x14ac:dyDescent="0.25">
      <c r="A52" s="368">
        <v>32</v>
      </c>
      <c r="B52" s="77"/>
      <c r="C52" s="119" t="str">
        <f t="shared" si="7"/>
        <v/>
      </c>
      <c r="D52" s="120" t="str">
        <f t="shared" si="8"/>
        <v/>
      </c>
      <c r="E52" s="78"/>
      <c r="F52" s="79"/>
      <c r="G52" s="129" t="str">
        <f t="shared" si="12"/>
        <v/>
      </c>
      <c r="H52" s="126" t="str">
        <f t="shared" si="9"/>
        <v/>
      </c>
      <c r="I52" s="133" t="str">
        <f t="shared" si="13"/>
        <v/>
      </c>
      <c r="J52" s="123" t="str">
        <f>IF(B52&gt;0,ROUNDUP(VLOOKUP(B52,G011B!$B:$R,16,0),2),"")</f>
        <v/>
      </c>
      <c r="K52" s="123" t="str">
        <f t="shared" si="10"/>
        <v/>
      </c>
      <c r="L52" s="124" t="str">
        <f>IF(B52&lt;&gt;"",VLOOKUP(B52,G011B!$B:$Z,25,0),"")</f>
        <v/>
      </c>
      <c r="M52" s="153" t="str">
        <f t="shared" si="11"/>
        <v/>
      </c>
      <c r="N52" s="59"/>
      <c r="O52" s="59"/>
      <c r="P52" s="59"/>
    </row>
    <row r="53" spans="1:16" ht="20.05" customHeight="1" x14ac:dyDescent="0.25">
      <c r="A53" s="368">
        <v>33</v>
      </c>
      <c r="B53" s="77"/>
      <c r="C53" s="119" t="str">
        <f t="shared" si="7"/>
        <v/>
      </c>
      <c r="D53" s="120" t="str">
        <f t="shared" si="8"/>
        <v/>
      </c>
      <c r="E53" s="78"/>
      <c r="F53" s="79"/>
      <c r="G53" s="129" t="str">
        <f t="shared" si="12"/>
        <v/>
      </c>
      <c r="H53" s="126" t="str">
        <f t="shared" si="9"/>
        <v/>
      </c>
      <c r="I53" s="133" t="str">
        <f t="shared" si="13"/>
        <v/>
      </c>
      <c r="J53" s="123" t="str">
        <f>IF(B53&gt;0,ROUNDUP(VLOOKUP(B53,G011B!$B:$R,16,0),2),"")</f>
        <v/>
      </c>
      <c r="K53" s="123" t="str">
        <f t="shared" si="10"/>
        <v/>
      </c>
      <c r="L53" s="124" t="str">
        <f>IF(B53&lt;&gt;"",VLOOKUP(B53,G011B!$B:$Z,25,0),"")</f>
        <v/>
      </c>
      <c r="M53" s="153" t="str">
        <f t="shared" si="11"/>
        <v/>
      </c>
      <c r="N53" s="59"/>
      <c r="O53" s="59"/>
      <c r="P53" s="59"/>
    </row>
    <row r="54" spans="1:16" ht="20.05" customHeight="1" x14ac:dyDescent="0.25">
      <c r="A54" s="368">
        <v>34</v>
      </c>
      <c r="B54" s="77"/>
      <c r="C54" s="119" t="str">
        <f t="shared" si="7"/>
        <v/>
      </c>
      <c r="D54" s="120" t="str">
        <f t="shared" si="8"/>
        <v/>
      </c>
      <c r="E54" s="78"/>
      <c r="F54" s="79"/>
      <c r="G54" s="129" t="str">
        <f t="shared" si="12"/>
        <v/>
      </c>
      <c r="H54" s="126" t="str">
        <f t="shared" si="9"/>
        <v/>
      </c>
      <c r="I54" s="133" t="str">
        <f t="shared" si="13"/>
        <v/>
      </c>
      <c r="J54" s="123" t="str">
        <f>IF(B54&gt;0,ROUNDUP(VLOOKUP(B54,G011B!$B:$R,16,0),2),"")</f>
        <v/>
      </c>
      <c r="K54" s="123" t="str">
        <f t="shared" si="10"/>
        <v/>
      </c>
      <c r="L54" s="124" t="str">
        <f>IF(B54&lt;&gt;"",VLOOKUP(B54,G011B!$B:$Z,25,0),"")</f>
        <v/>
      </c>
      <c r="M54" s="153" t="str">
        <f t="shared" si="11"/>
        <v/>
      </c>
      <c r="N54" s="59"/>
      <c r="O54" s="59"/>
      <c r="P54" s="59"/>
    </row>
    <row r="55" spans="1:16" ht="20.05" customHeight="1" x14ac:dyDescent="0.25">
      <c r="A55" s="368">
        <v>35</v>
      </c>
      <c r="B55" s="77"/>
      <c r="C55" s="119" t="str">
        <f t="shared" si="7"/>
        <v/>
      </c>
      <c r="D55" s="120" t="str">
        <f t="shared" si="8"/>
        <v/>
      </c>
      <c r="E55" s="78"/>
      <c r="F55" s="79"/>
      <c r="G55" s="129" t="str">
        <f t="shared" si="12"/>
        <v/>
      </c>
      <c r="H55" s="126" t="str">
        <f t="shared" si="9"/>
        <v/>
      </c>
      <c r="I55" s="133" t="str">
        <f t="shared" si="13"/>
        <v/>
      </c>
      <c r="J55" s="123" t="str">
        <f>IF(B55&gt;0,ROUNDUP(VLOOKUP(B55,G011B!$B:$R,16,0),2),"")</f>
        <v/>
      </c>
      <c r="K55" s="123" t="str">
        <f t="shared" si="10"/>
        <v/>
      </c>
      <c r="L55" s="124" t="str">
        <f>IF(B55&lt;&gt;"",VLOOKUP(B55,G011B!$B:$Z,25,0),"")</f>
        <v/>
      </c>
      <c r="M55" s="153" t="str">
        <f t="shared" si="11"/>
        <v/>
      </c>
      <c r="N55" s="59"/>
      <c r="O55" s="59"/>
      <c r="P55" s="59"/>
    </row>
    <row r="56" spans="1:16" ht="20.05" customHeight="1" x14ac:dyDescent="0.25">
      <c r="A56" s="368">
        <v>36</v>
      </c>
      <c r="B56" s="77"/>
      <c r="C56" s="119" t="str">
        <f t="shared" si="7"/>
        <v/>
      </c>
      <c r="D56" s="120" t="str">
        <f t="shared" si="8"/>
        <v/>
      </c>
      <c r="E56" s="78"/>
      <c r="F56" s="79"/>
      <c r="G56" s="129" t="str">
        <f t="shared" si="12"/>
        <v/>
      </c>
      <c r="H56" s="126" t="str">
        <f t="shared" si="9"/>
        <v/>
      </c>
      <c r="I56" s="133" t="str">
        <f t="shared" si="13"/>
        <v/>
      </c>
      <c r="J56" s="123" t="str">
        <f>IF(B56&gt;0,ROUNDUP(VLOOKUP(B56,G011B!$B:$R,16,0),2),"")</f>
        <v/>
      </c>
      <c r="K56" s="123" t="str">
        <f t="shared" si="10"/>
        <v/>
      </c>
      <c r="L56" s="124" t="str">
        <f>IF(B56&lt;&gt;"",VLOOKUP(B56,G011B!$B:$Z,25,0),"")</f>
        <v/>
      </c>
      <c r="M56" s="153" t="str">
        <f t="shared" si="11"/>
        <v/>
      </c>
      <c r="N56" s="59"/>
      <c r="O56" s="59"/>
      <c r="P56" s="59"/>
    </row>
    <row r="57" spans="1:16" ht="20.05" customHeight="1" x14ac:dyDescent="0.25">
      <c r="A57" s="368">
        <v>37</v>
      </c>
      <c r="B57" s="77"/>
      <c r="C57" s="119" t="str">
        <f t="shared" si="7"/>
        <v/>
      </c>
      <c r="D57" s="120" t="str">
        <f t="shared" si="8"/>
        <v/>
      </c>
      <c r="E57" s="78"/>
      <c r="F57" s="79"/>
      <c r="G57" s="129" t="str">
        <f t="shared" si="12"/>
        <v/>
      </c>
      <c r="H57" s="126" t="str">
        <f t="shared" si="9"/>
        <v/>
      </c>
      <c r="I57" s="133" t="str">
        <f t="shared" si="13"/>
        <v/>
      </c>
      <c r="J57" s="123" t="str">
        <f>IF(B57&gt;0,ROUNDUP(VLOOKUP(B57,G011B!$B:$R,16,0),2),"")</f>
        <v/>
      </c>
      <c r="K57" s="123" t="str">
        <f t="shared" si="10"/>
        <v/>
      </c>
      <c r="L57" s="124" t="str">
        <f>IF(B57&lt;&gt;"",VLOOKUP(B57,G011B!$B:$Z,25,0),"")</f>
        <v/>
      </c>
      <c r="M57" s="153" t="str">
        <f t="shared" si="11"/>
        <v/>
      </c>
      <c r="N57" s="59"/>
      <c r="O57" s="59"/>
      <c r="P57" s="59"/>
    </row>
    <row r="58" spans="1:16" ht="20.05" customHeight="1" x14ac:dyDescent="0.25">
      <c r="A58" s="368">
        <v>38</v>
      </c>
      <c r="B58" s="77"/>
      <c r="C58" s="119" t="str">
        <f t="shared" si="7"/>
        <v/>
      </c>
      <c r="D58" s="120" t="str">
        <f t="shared" si="8"/>
        <v/>
      </c>
      <c r="E58" s="78"/>
      <c r="F58" s="79"/>
      <c r="G58" s="129" t="str">
        <f t="shared" si="12"/>
        <v/>
      </c>
      <c r="H58" s="126" t="str">
        <f t="shared" si="9"/>
        <v/>
      </c>
      <c r="I58" s="133" t="str">
        <f t="shared" si="13"/>
        <v/>
      </c>
      <c r="J58" s="123" t="str">
        <f>IF(B58&gt;0,ROUNDUP(VLOOKUP(B58,G011B!$B:$R,16,0),2),"")</f>
        <v/>
      </c>
      <c r="K58" s="123" t="str">
        <f t="shared" si="10"/>
        <v/>
      </c>
      <c r="L58" s="124" t="str">
        <f>IF(B58&lt;&gt;"",VLOOKUP(B58,G011B!$B:$Z,25,0),"")</f>
        <v/>
      </c>
      <c r="M58" s="153" t="str">
        <f t="shared" si="11"/>
        <v/>
      </c>
      <c r="N58" s="59"/>
      <c r="O58" s="59"/>
      <c r="P58" s="59"/>
    </row>
    <row r="59" spans="1:16" ht="20.05" customHeight="1" x14ac:dyDescent="0.25">
      <c r="A59" s="368">
        <v>39</v>
      </c>
      <c r="B59" s="77"/>
      <c r="C59" s="119" t="str">
        <f t="shared" si="7"/>
        <v/>
      </c>
      <c r="D59" s="120" t="str">
        <f t="shared" si="8"/>
        <v/>
      </c>
      <c r="E59" s="78"/>
      <c r="F59" s="79"/>
      <c r="G59" s="129" t="str">
        <f t="shared" si="12"/>
        <v/>
      </c>
      <c r="H59" s="126" t="str">
        <f t="shared" si="9"/>
        <v/>
      </c>
      <c r="I59" s="133" t="str">
        <f t="shared" si="13"/>
        <v/>
      </c>
      <c r="J59" s="123" t="str">
        <f>IF(B59&gt;0,ROUNDUP(VLOOKUP(B59,G011B!$B:$R,16,0),2),"")</f>
        <v/>
      </c>
      <c r="K59" s="123" t="str">
        <f t="shared" si="10"/>
        <v/>
      </c>
      <c r="L59" s="124" t="str">
        <f>IF(B59&lt;&gt;"",VLOOKUP(B59,G011B!$B:$Z,25,0),"")</f>
        <v/>
      </c>
      <c r="M59" s="153" t="str">
        <f t="shared" si="11"/>
        <v/>
      </c>
      <c r="N59" s="59"/>
      <c r="O59" s="59"/>
      <c r="P59" s="59"/>
    </row>
    <row r="60" spans="1:16" ht="20.05" customHeight="1" thickBot="1" x14ac:dyDescent="0.3">
      <c r="A60" s="369">
        <v>40</v>
      </c>
      <c r="B60" s="80"/>
      <c r="C60" s="121" t="str">
        <f t="shared" si="7"/>
        <v/>
      </c>
      <c r="D60" s="122" t="str">
        <f t="shared" si="8"/>
        <v/>
      </c>
      <c r="E60" s="81"/>
      <c r="F60" s="82"/>
      <c r="G60" s="130" t="str">
        <f t="shared" si="12"/>
        <v/>
      </c>
      <c r="H60" s="127" t="str">
        <f t="shared" si="9"/>
        <v/>
      </c>
      <c r="I60" s="134" t="str">
        <f t="shared" si="13"/>
        <v/>
      </c>
      <c r="J60" s="123" t="str">
        <f>IF(B60&gt;0,ROUNDUP(VLOOKUP(B60,G011B!$B:$R,16,0),2),"")</f>
        <v/>
      </c>
      <c r="K60" s="123" t="str">
        <f t="shared" si="10"/>
        <v/>
      </c>
      <c r="L60" s="124" t="str">
        <f>IF(B60&lt;&gt;"",VLOOKUP(B60,G011B!$B:$Z,25,0),"")</f>
        <v/>
      </c>
      <c r="M60" s="153" t="str">
        <f t="shared" si="11"/>
        <v/>
      </c>
      <c r="N60" s="59"/>
      <c r="O60" s="59"/>
      <c r="P60" s="59"/>
    </row>
    <row r="61" spans="1:16" ht="20.05" customHeight="1" thickBot="1" x14ac:dyDescent="0.4">
      <c r="A61" s="595" t="s">
        <v>33</v>
      </c>
      <c r="B61" s="596"/>
      <c r="C61" s="596"/>
      <c r="D61" s="596"/>
      <c r="E61" s="596"/>
      <c r="F61" s="597"/>
      <c r="G61" s="131">
        <f>SUM(G41:G60)</f>
        <v>0</v>
      </c>
      <c r="H61" s="202"/>
      <c r="I61" s="115">
        <f>IF(C39=C6,SUM(I41:I60)+I28,SUM(I41:I60))</f>
        <v>0</v>
      </c>
      <c r="J61" s="59"/>
      <c r="K61" s="59"/>
      <c r="L61" s="59"/>
      <c r="M61" s="59"/>
      <c r="N61" s="135">
        <f>IF(COUNTA(E41:E60)&gt;0,1,0)</f>
        <v>0</v>
      </c>
      <c r="O61" s="59"/>
      <c r="P61" s="59"/>
    </row>
    <row r="62" spans="1:16" ht="20.05" customHeight="1" thickBot="1" x14ac:dyDescent="0.35">
      <c r="A62" s="598" t="s">
        <v>70</v>
      </c>
      <c r="B62" s="599"/>
      <c r="C62" s="599"/>
      <c r="D62" s="600"/>
      <c r="E62" s="104">
        <f>SUM(G:G)/2</f>
        <v>0</v>
      </c>
      <c r="F62" s="601"/>
      <c r="G62" s="602"/>
      <c r="H62" s="603"/>
      <c r="I62" s="113">
        <f>SUM(I41:I60)+I29</f>
        <v>0</v>
      </c>
      <c r="J62" s="59"/>
      <c r="K62" s="59"/>
      <c r="L62" s="59"/>
      <c r="M62" s="59"/>
      <c r="N62" s="59"/>
      <c r="O62" s="59"/>
      <c r="P62" s="59"/>
    </row>
    <row r="63" spans="1:16" x14ac:dyDescent="0.25">
      <c r="A63" s="359" t="s">
        <v>133</v>
      </c>
      <c r="B63" s="59"/>
      <c r="C63" s="59"/>
      <c r="D63" s="59"/>
      <c r="E63" s="59"/>
      <c r="F63" s="59"/>
      <c r="G63" s="59"/>
      <c r="H63" s="59"/>
      <c r="I63" s="59"/>
      <c r="J63" s="59"/>
      <c r="K63" s="59"/>
      <c r="L63" s="59"/>
      <c r="M63" s="59"/>
      <c r="N63" s="59"/>
      <c r="O63" s="59"/>
      <c r="P63" s="59"/>
    </row>
    <row r="64" spans="1:16" x14ac:dyDescent="0.25">
      <c r="A64" s="59"/>
      <c r="B64" s="59"/>
      <c r="C64" s="59"/>
      <c r="D64" s="59"/>
      <c r="E64" s="59"/>
      <c r="F64" s="59"/>
      <c r="G64" s="59"/>
      <c r="H64" s="59"/>
      <c r="I64" s="59"/>
      <c r="J64" s="59"/>
      <c r="K64" s="59"/>
      <c r="L64" s="59"/>
      <c r="M64" s="59"/>
      <c r="N64" s="59"/>
      <c r="O64" s="59"/>
      <c r="P64" s="59"/>
    </row>
    <row r="65" spans="1:16" ht="19.7" x14ac:dyDescent="0.35">
      <c r="A65" s="370" t="s">
        <v>30</v>
      </c>
      <c r="B65" s="372">
        <f ca="1">imzatarihi</f>
        <v>45653</v>
      </c>
      <c r="C65" s="371" t="s">
        <v>31</v>
      </c>
      <c r="D65" s="373" t="str">
        <f>IF(kurulusyetkilisi&gt;0,kurulusyetkilisi,"")</f>
        <v/>
      </c>
      <c r="E65" s="59"/>
      <c r="F65" s="59"/>
      <c r="G65" s="209"/>
      <c r="H65" s="208"/>
      <c r="I65" s="208"/>
      <c r="J65" s="59"/>
      <c r="K65" s="89"/>
      <c r="L65" s="89"/>
      <c r="M65" s="2"/>
      <c r="N65" s="89"/>
      <c r="O65" s="89"/>
      <c r="P65" s="59"/>
    </row>
    <row r="66" spans="1:16" ht="19.7" x14ac:dyDescent="0.35">
      <c r="A66" s="211"/>
      <c r="B66" s="211"/>
      <c r="C66" s="371" t="s">
        <v>32</v>
      </c>
      <c r="D66" s="72"/>
      <c r="E66" s="537"/>
      <c r="F66" s="537"/>
      <c r="G66" s="537"/>
      <c r="H66" s="56"/>
      <c r="I66" s="56"/>
      <c r="J66" s="59"/>
      <c r="K66" s="89"/>
      <c r="L66" s="89"/>
      <c r="M66" s="2"/>
      <c r="N66" s="89"/>
      <c r="O66" s="89"/>
      <c r="P66" s="59"/>
    </row>
    <row r="67" spans="1:16" ht="16.3" x14ac:dyDescent="0.3">
      <c r="A67" s="573" t="s">
        <v>63</v>
      </c>
      <c r="B67" s="573"/>
      <c r="C67" s="573"/>
      <c r="D67" s="573"/>
      <c r="E67" s="573"/>
      <c r="F67" s="573"/>
      <c r="G67" s="573"/>
      <c r="H67" s="573"/>
      <c r="I67" s="573"/>
      <c r="J67" s="59"/>
      <c r="K67" s="59"/>
      <c r="L67" s="59"/>
      <c r="M67" s="59"/>
      <c r="N67" s="59"/>
      <c r="O67" s="59"/>
      <c r="P67" s="59"/>
    </row>
    <row r="68" spans="1:16" x14ac:dyDescent="0.25">
      <c r="A68" s="563" t="str">
        <f>IF(YilDonem&lt;&gt;"",CONCATENATE(YilDonem," dönemine aittir."),"")</f>
        <v/>
      </c>
      <c r="B68" s="563"/>
      <c r="C68" s="563"/>
      <c r="D68" s="563"/>
      <c r="E68" s="563"/>
      <c r="F68" s="563"/>
      <c r="G68" s="563"/>
      <c r="H68" s="563"/>
      <c r="I68" s="563"/>
      <c r="J68" s="59"/>
      <c r="K68" s="59"/>
      <c r="L68" s="59"/>
      <c r="M68" s="59"/>
      <c r="N68" s="59"/>
      <c r="O68" s="59"/>
      <c r="P68" s="59"/>
    </row>
    <row r="69" spans="1:16" ht="19.7" thickBot="1" x14ac:dyDescent="0.4">
      <c r="A69" s="608" t="s">
        <v>72</v>
      </c>
      <c r="B69" s="608"/>
      <c r="C69" s="608"/>
      <c r="D69" s="608"/>
      <c r="E69" s="608"/>
      <c r="F69" s="608"/>
      <c r="G69" s="608"/>
      <c r="H69" s="608"/>
      <c r="I69" s="608"/>
      <c r="J69" s="59"/>
      <c r="K69" s="59"/>
      <c r="L69" s="59"/>
      <c r="M69" s="59"/>
      <c r="N69" s="59"/>
      <c r="O69" s="59"/>
      <c r="P69" s="59"/>
    </row>
    <row r="70" spans="1:16" ht="19.55" customHeight="1" thickBot="1" x14ac:dyDescent="0.3">
      <c r="A70" s="565" t="s">
        <v>212</v>
      </c>
      <c r="B70" s="567"/>
      <c r="C70" s="565" t="str">
        <f>IF(ProjeNo&gt;0,ProjeNo,"")</f>
        <v/>
      </c>
      <c r="D70" s="566"/>
      <c r="E70" s="566"/>
      <c r="F70" s="566"/>
      <c r="G70" s="566"/>
      <c r="H70" s="566"/>
      <c r="I70" s="567"/>
      <c r="J70" s="59"/>
      <c r="K70" s="59"/>
      <c r="L70" s="59"/>
      <c r="M70" s="59"/>
      <c r="N70" s="59"/>
      <c r="O70" s="59"/>
      <c r="P70" s="59"/>
    </row>
    <row r="71" spans="1:16" ht="29.25" customHeight="1" thickBot="1" x14ac:dyDescent="0.3">
      <c r="A71" s="607" t="s">
        <v>213</v>
      </c>
      <c r="B71" s="580"/>
      <c r="C71" s="583" t="str">
        <f>IF(ProjeAdi&gt;0,ProjeAdi,"")</f>
        <v/>
      </c>
      <c r="D71" s="584"/>
      <c r="E71" s="584"/>
      <c r="F71" s="584"/>
      <c r="G71" s="584"/>
      <c r="H71" s="584"/>
      <c r="I71" s="585"/>
      <c r="J71" s="59"/>
      <c r="K71" s="59"/>
      <c r="L71" s="59"/>
      <c r="M71" s="59"/>
      <c r="N71" s="59"/>
      <c r="O71" s="59"/>
      <c r="P71" s="59"/>
    </row>
    <row r="72" spans="1:16" ht="19.55" customHeight="1" thickBot="1" x14ac:dyDescent="0.3">
      <c r="A72" s="565" t="s">
        <v>64</v>
      </c>
      <c r="B72" s="567"/>
      <c r="C72" s="9"/>
      <c r="D72" s="605"/>
      <c r="E72" s="605"/>
      <c r="F72" s="605"/>
      <c r="G72" s="605"/>
      <c r="H72" s="605"/>
      <c r="I72" s="606"/>
      <c r="J72" s="59"/>
      <c r="K72" s="59"/>
      <c r="L72" s="59"/>
      <c r="M72" s="59"/>
      <c r="N72" s="59"/>
      <c r="O72" s="59"/>
      <c r="P72" s="59"/>
    </row>
    <row r="73" spans="1:16" s="1" customFormat="1" ht="29.25" thickBot="1" x14ac:dyDescent="0.3">
      <c r="A73" s="353" t="s">
        <v>3</v>
      </c>
      <c r="B73" s="353" t="s">
        <v>4</v>
      </c>
      <c r="C73" s="353" t="s">
        <v>54</v>
      </c>
      <c r="D73" s="353" t="s">
        <v>136</v>
      </c>
      <c r="E73" s="353" t="s">
        <v>65</v>
      </c>
      <c r="F73" s="353" t="s">
        <v>66</v>
      </c>
      <c r="G73" s="353" t="s">
        <v>67</v>
      </c>
      <c r="H73" s="353" t="s">
        <v>68</v>
      </c>
      <c r="I73" s="353" t="s">
        <v>69</v>
      </c>
      <c r="J73" s="365" t="s">
        <v>73</v>
      </c>
      <c r="K73" s="366" t="s">
        <v>74</v>
      </c>
      <c r="L73" s="366" t="s">
        <v>66</v>
      </c>
      <c r="M73" s="352"/>
      <c r="N73" s="352"/>
      <c r="O73" s="352"/>
      <c r="P73" s="352"/>
    </row>
    <row r="74" spans="1:16" ht="20.05" customHeight="1" x14ac:dyDescent="0.25">
      <c r="A74" s="367">
        <v>41</v>
      </c>
      <c r="B74" s="74"/>
      <c r="C74" s="117" t="str">
        <f t="shared" ref="C74:C93" si="14">IF(B74&lt;&gt;"",VLOOKUP(B74,PersonelTablo,2,0),"")</f>
        <v/>
      </c>
      <c r="D74" s="118" t="str">
        <f t="shared" ref="D74:D93" si="15">IF(B74&lt;&gt;"",VLOOKUP(B74,PersonelTablo,3,0),"")</f>
        <v/>
      </c>
      <c r="E74" s="75"/>
      <c r="F74" s="76"/>
      <c r="G74" s="128" t="str">
        <f>IF(AND(B74&lt;&gt;"",L74&gt;=F74),E74*F74,"")</f>
        <v/>
      </c>
      <c r="H74" s="125" t="str">
        <f t="shared" ref="H74:H93" si="16">IF(B74&lt;&gt;"",VLOOKUP(B74,G011CTablo,15,0),"")</f>
        <v/>
      </c>
      <c r="I74" s="132" t="str">
        <f>IF(AND(B74&lt;&gt;"",J74&gt;=K74,L74&gt;0),G74*H74,"")</f>
        <v/>
      </c>
      <c r="J74" s="123" t="str">
        <f>IF(B74&gt;0,ROUNDUP(VLOOKUP(B74,G011B!$B:$R,16,0),2),"")</f>
        <v/>
      </c>
      <c r="K74" s="123" t="str">
        <f t="shared" ref="K74:K93" si="17">IF(B74&gt;0,SUMIF($B:$B,B74,$G:$G),"")</f>
        <v/>
      </c>
      <c r="L74" s="124" t="str">
        <f>IF(B74&lt;&gt;"",VLOOKUP(B74,G011B!$B:$Z,25,0),"")</f>
        <v/>
      </c>
      <c r="M74" s="153" t="str">
        <f t="shared" ref="M74:M93" si="18">IF(J74&gt;=K74,"","Personelin bütün iş paketlerindeki Toplam Adam Ay değeri "&amp;K74&amp;" olup, bu değer, G011B formunda beyan edilen Çalışılan Toplam Ay değerini geçemez. Maliyeti hesaplamak için Adam/Ay Oranı veya Çalışılan Ay değerini düzeltiniz. ")</f>
        <v/>
      </c>
      <c r="N74" s="59"/>
      <c r="O74" s="59"/>
      <c r="P74" s="59"/>
    </row>
    <row r="75" spans="1:16" ht="20.05" customHeight="1" x14ac:dyDescent="0.25">
      <c r="A75" s="368">
        <v>42</v>
      </c>
      <c r="B75" s="77"/>
      <c r="C75" s="119" t="str">
        <f t="shared" si="14"/>
        <v/>
      </c>
      <c r="D75" s="120" t="str">
        <f t="shared" si="15"/>
        <v/>
      </c>
      <c r="E75" s="78"/>
      <c r="F75" s="79"/>
      <c r="G75" s="129" t="str">
        <f t="shared" ref="G75:G93" si="19">IF(AND(B75&lt;&gt;"",L75&gt;=F75),E75*F75,"")</f>
        <v/>
      </c>
      <c r="H75" s="126" t="str">
        <f t="shared" si="16"/>
        <v/>
      </c>
      <c r="I75" s="133" t="str">
        <f t="shared" ref="I75:I93" si="20">IF(AND(B75&lt;&gt;"",J75&gt;=K75,L75&gt;0),G75*H75,"")</f>
        <v/>
      </c>
      <c r="J75" s="123" t="str">
        <f>IF(B75&gt;0,ROUNDUP(VLOOKUP(B75,G011B!$B:$R,16,0),2),"")</f>
        <v/>
      </c>
      <c r="K75" s="123" t="str">
        <f t="shared" si="17"/>
        <v/>
      </c>
      <c r="L75" s="124" t="str">
        <f>IF(B75&lt;&gt;"",VLOOKUP(B75,G011B!$B:$Z,25,0),"")</f>
        <v/>
      </c>
      <c r="M75" s="153" t="str">
        <f t="shared" si="18"/>
        <v/>
      </c>
      <c r="N75" s="59"/>
      <c r="O75" s="59"/>
      <c r="P75" s="59"/>
    </row>
    <row r="76" spans="1:16" ht="20.05" customHeight="1" x14ac:dyDescent="0.25">
      <c r="A76" s="368">
        <v>43</v>
      </c>
      <c r="B76" s="77"/>
      <c r="C76" s="119" t="str">
        <f t="shared" si="14"/>
        <v/>
      </c>
      <c r="D76" s="120" t="str">
        <f t="shared" si="15"/>
        <v/>
      </c>
      <c r="E76" s="78"/>
      <c r="F76" s="79"/>
      <c r="G76" s="129" t="str">
        <f t="shared" si="19"/>
        <v/>
      </c>
      <c r="H76" s="126" t="str">
        <f t="shared" si="16"/>
        <v/>
      </c>
      <c r="I76" s="133" t="str">
        <f t="shared" si="20"/>
        <v/>
      </c>
      <c r="J76" s="123" t="str">
        <f>IF(B76&gt;0,ROUNDUP(VLOOKUP(B76,G011B!$B:$R,16,0),2),"")</f>
        <v/>
      </c>
      <c r="K76" s="123" t="str">
        <f t="shared" si="17"/>
        <v/>
      </c>
      <c r="L76" s="124" t="str">
        <f>IF(B76&lt;&gt;"",VLOOKUP(B76,G011B!$B:$Z,25,0),"")</f>
        <v/>
      </c>
      <c r="M76" s="153" t="str">
        <f t="shared" si="18"/>
        <v/>
      </c>
      <c r="N76" s="59"/>
      <c r="O76" s="59"/>
      <c r="P76" s="59"/>
    </row>
    <row r="77" spans="1:16" ht="20.05" customHeight="1" x14ac:dyDescent="0.25">
      <c r="A77" s="368">
        <v>44</v>
      </c>
      <c r="B77" s="77"/>
      <c r="C77" s="119" t="str">
        <f t="shared" si="14"/>
        <v/>
      </c>
      <c r="D77" s="120" t="str">
        <f t="shared" si="15"/>
        <v/>
      </c>
      <c r="E77" s="78"/>
      <c r="F77" s="79"/>
      <c r="G77" s="129" t="str">
        <f t="shared" si="19"/>
        <v/>
      </c>
      <c r="H77" s="126" t="str">
        <f t="shared" si="16"/>
        <v/>
      </c>
      <c r="I77" s="133" t="str">
        <f t="shared" si="20"/>
        <v/>
      </c>
      <c r="J77" s="123" t="str">
        <f>IF(B77&gt;0,ROUNDUP(VLOOKUP(B77,G011B!$B:$R,16,0),2),"")</f>
        <v/>
      </c>
      <c r="K77" s="123" t="str">
        <f t="shared" si="17"/>
        <v/>
      </c>
      <c r="L77" s="124" t="str">
        <f>IF(B77&lt;&gt;"",VLOOKUP(B77,G011B!$B:$Z,25,0),"")</f>
        <v/>
      </c>
      <c r="M77" s="153" t="str">
        <f t="shared" si="18"/>
        <v/>
      </c>
      <c r="N77" s="59"/>
      <c r="O77" s="59"/>
      <c r="P77" s="59"/>
    </row>
    <row r="78" spans="1:16" ht="20.05" customHeight="1" x14ac:dyDescent="0.25">
      <c r="A78" s="368">
        <v>45</v>
      </c>
      <c r="B78" s="77"/>
      <c r="C78" s="119" t="str">
        <f t="shared" si="14"/>
        <v/>
      </c>
      <c r="D78" s="120" t="str">
        <f t="shared" si="15"/>
        <v/>
      </c>
      <c r="E78" s="78"/>
      <c r="F78" s="79"/>
      <c r="G78" s="129" t="str">
        <f t="shared" si="19"/>
        <v/>
      </c>
      <c r="H78" s="126" t="str">
        <f t="shared" si="16"/>
        <v/>
      </c>
      <c r="I78" s="133" t="str">
        <f t="shared" si="20"/>
        <v/>
      </c>
      <c r="J78" s="123" t="str">
        <f>IF(B78&gt;0,ROUNDUP(VLOOKUP(B78,G011B!$B:$R,16,0),2),"")</f>
        <v/>
      </c>
      <c r="K78" s="123" t="str">
        <f t="shared" si="17"/>
        <v/>
      </c>
      <c r="L78" s="124" t="str">
        <f>IF(B78&lt;&gt;"",VLOOKUP(B78,G011B!$B:$Z,25,0),"")</f>
        <v/>
      </c>
      <c r="M78" s="153" t="str">
        <f t="shared" si="18"/>
        <v/>
      </c>
      <c r="N78" s="59"/>
      <c r="O78" s="59"/>
      <c r="P78" s="59"/>
    </row>
    <row r="79" spans="1:16" ht="20.05" customHeight="1" x14ac:dyDescent="0.25">
      <c r="A79" s="368">
        <v>46</v>
      </c>
      <c r="B79" s="77"/>
      <c r="C79" s="119" t="str">
        <f t="shared" si="14"/>
        <v/>
      </c>
      <c r="D79" s="120" t="str">
        <f t="shared" si="15"/>
        <v/>
      </c>
      <c r="E79" s="78"/>
      <c r="F79" s="79"/>
      <c r="G79" s="129" t="str">
        <f t="shared" si="19"/>
        <v/>
      </c>
      <c r="H79" s="126" t="str">
        <f t="shared" si="16"/>
        <v/>
      </c>
      <c r="I79" s="133" t="str">
        <f t="shared" si="20"/>
        <v/>
      </c>
      <c r="J79" s="123" t="str">
        <f>IF(B79&gt;0,ROUNDUP(VLOOKUP(B79,G011B!$B:$R,16,0),2),"")</f>
        <v/>
      </c>
      <c r="K79" s="123" t="str">
        <f t="shared" si="17"/>
        <v/>
      </c>
      <c r="L79" s="124" t="str">
        <f>IF(B79&lt;&gt;"",VLOOKUP(B79,G011B!$B:$Z,25,0),"")</f>
        <v/>
      </c>
      <c r="M79" s="153" t="str">
        <f t="shared" si="18"/>
        <v/>
      </c>
      <c r="N79" s="59"/>
      <c r="O79" s="59"/>
      <c r="P79" s="59"/>
    </row>
    <row r="80" spans="1:16" ht="20.05" customHeight="1" x14ac:dyDescent="0.25">
      <c r="A80" s="368">
        <v>47</v>
      </c>
      <c r="B80" s="77"/>
      <c r="C80" s="119" t="str">
        <f t="shared" si="14"/>
        <v/>
      </c>
      <c r="D80" s="120" t="str">
        <f t="shared" si="15"/>
        <v/>
      </c>
      <c r="E80" s="78"/>
      <c r="F80" s="79"/>
      <c r="G80" s="129" t="str">
        <f t="shared" si="19"/>
        <v/>
      </c>
      <c r="H80" s="126" t="str">
        <f t="shared" si="16"/>
        <v/>
      </c>
      <c r="I80" s="133" t="str">
        <f t="shared" si="20"/>
        <v/>
      </c>
      <c r="J80" s="123" t="str">
        <f>IF(B80&gt;0,ROUNDUP(VLOOKUP(B80,G011B!$B:$R,16,0),2),"")</f>
        <v/>
      </c>
      <c r="K80" s="123" t="str">
        <f t="shared" si="17"/>
        <v/>
      </c>
      <c r="L80" s="124" t="str">
        <f>IF(B80&lt;&gt;"",VLOOKUP(B80,G011B!$B:$Z,25,0),"")</f>
        <v/>
      </c>
      <c r="M80" s="153" t="str">
        <f t="shared" si="18"/>
        <v/>
      </c>
      <c r="N80" s="59"/>
      <c r="O80" s="59"/>
      <c r="P80" s="59"/>
    </row>
    <row r="81" spans="1:16" ht="20.05" customHeight="1" x14ac:dyDescent="0.25">
      <c r="A81" s="368">
        <v>48</v>
      </c>
      <c r="B81" s="77"/>
      <c r="C81" s="119" t="str">
        <f t="shared" si="14"/>
        <v/>
      </c>
      <c r="D81" s="120" t="str">
        <f t="shared" si="15"/>
        <v/>
      </c>
      <c r="E81" s="78"/>
      <c r="F81" s="79"/>
      <c r="G81" s="129" t="str">
        <f t="shared" si="19"/>
        <v/>
      </c>
      <c r="H81" s="126" t="str">
        <f t="shared" si="16"/>
        <v/>
      </c>
      <c r="I81" s="133" t="str">
        <f t="shared" si="20"/>
        <v/>
      </c>
      <c r="J81" s="123" t="str">
        <f>IF(B81&gt;0,ROUNDUP(VLOOKUP(B81,G011B!$B:$R,16,0),2),"")</f>
        <v/>
      </c>
      <c r="K81" s="123" t="str">
        <f t="shared" si="17"/>
        <v/>
      </c>
      <c r="L81" s="124" t="str">
        <f>IF(B81&lt;&gt;"",VLOOKUP(B81,G011B!$B:$Z,25,0),"")</f>
        <v/>
      </c>
      <c r="M81" s="153" t="str">
        <f t="shared" si="18"/>
        <v/>
      </c>
      <c r="N81" s="59"/>
      <c r="O81" s="59"/>
      <c r="P81" s="59"/>
    </row>
    <row r="82" spans="1:16" ht="20.05" customHeight="1" x14ac:dyDescent="0.25">
      <c r="A82" s="368">
        <v>49</v>
      </c>
      <c r="B82" s="77"/>
      <c r="C82" s="119" t="str">
        <f t="shared" si="14"/>
        <v/>
      </c>
      <c r="D82" s="120" t="str">
        <f t="shared" si="15"/>
        <v/>
      </c>
      <c r="E82" s="78"/>
      <c r="F82" s="79"/>
      <c r="G82" s="129" t="str">
        <f t="shared" si="19"/>
        <v/>
      </c>
      <c r="H82" s="126" t="str">
        <f t="shared" si="16"/>
        <v/>
      </c>
      <c r="I82" s="133" t="str">
        <f t="shared" si="20"/>
        <v/>
      </c>
      <c r="J82" s="123" t="str">
        <f>IF(B82&gt;0,ROUNDUP(VLOOKUP(B82,G011B!$B:$R,16,0),2),"")</f>
        <v/>
      </c>
      <c r="K82" s="123" t="str">
        <f t="shared" si="17"/>
        <v/>
      </c>
      <c r="L82" s="124" t="str">
        <f>IF(B82&lt;&gt;"",VLOOKUP(B82,G011B!$B:$Z,25,0),"")</f>
        <v/>
      </c>
      <c r="M82" s="153" t="str">
        <f t="shared" si="18"/>
        <v/>
      </c>
      <c r="N82" s="59"/>
      <c r="O82" s="59"/>
      <c r="P82" s="59"/>
    </row>
    <row r="83" spans="1:16" ht="20.05" customHeight="1" x14ac:dyDescent="0.25">
      <c r="A83" s="368">
        <v>50</v>
      </c>
      <c r="B83" s="77"/>
      <c r="C83" s="119" t="str">
        <f t="shared" si="14"/>
        <v/>
      </c>
      <c r="D83" s="120" t="str">
        <f t="shared" si="15"/>
        <v/>
      </c>
      <c r="E83" s="78"/>
      <c r="F83" s="79"/>
      <c r="G83" s="129" t="str">
        <f t="shared" si="19"/>
        <v/>
      </c>
      <c r="H83" s="126" t="str">
        <f t="shared" si="16"/>
        <v/>
      </c>
      <c r="I83" s="133" t="str">
        <f t="shared" si="20"/>
        <v/>
      </c>
      <c r="J83" s="123" t="str">
        <f>IF(B83&gt;0,ROUNDUP(VLOOKUP(B83,G011B!$B:$R,16,0),2),"")</f>
        <v/>
      </c>
      <c r="K83" s="123" t="str">
        <f t="shared" si="17"/>
        <v/>
      </c>
      <c r="L83" s="124" t="str">
        <f>IF(B83&lt;&gt;"",VLOOKUP(B83,G011B!$B:$Z,25,0),"")</f>
        <v/>
      </c>
      <c r="M83" s="153" t="str">
        <f t="shared" si="18"/>
        <v/>
      </c>
      <c r="N83" s="59"/>
      <c r="O83" s="59"/>
      <c r="P83" s="59"/>
    </row>
    <row r="84" spans="1:16" ht="20.05" customHeight="1" x14ac:dyDescent="0.25">
      <c r="A84" s="368">
        <v>51</v>
      </c>
      <c r="B84" s="77"/>
      <c r="C84" s="119" t="str">
        <f t="shared" si="14"/>
        <v/>
      </c>
      <c r="D84" s="120" t="str">
        <f t="shared" si="15"/>
        <v/>
      </c>
      <c r="E84" s="78"/>
      <c r="F84" s="79"/>
      <c r="G84" s="129" t="str">
        <f t="shared" si="19"/>
        <v/>
      </c>
      <c r="H84" s="126" t="str">
        <f t="shared" si="16"/>
        <v/>
      </c>
      <c r="I84" s="133" t="str">
        <f t="shared" si="20"/>
        <v/>
      </c>
      <c r="J84" s="123" t="str">
        <f>IF(B84&gt;0,ROUNDUP(VLOOKUP(B84,G011B!$B:$R,16,0),2),"")</f>
        <v/>
      </c>
      <c r="K84" s="123" t="str">
        <f t="shared" si="17"/>
        <v/>
      </c>
      <c r="L84" s="124" t="str">
        <f>IF(B84&lt;&gt;"",VLOOKUP(B84,G011B!$B:$Z,25,0),"")</f>
        <v/>
      </c>
      <c r="M84" s="153" t="str">
        <f t="shared" si="18"/>
        <v/>
      </c>
      <c r="N84" s="59"/>
      <c r="O84" s="59"/>
      <c r="P84" s="59"/>
    </row>
    <row r="85" spans="1:16" ht="20.05" customHeight="1" x14ac:dyDescent="0.25">
      <c r="A85" s="368">
        <v>52</v>
      </c>
      <c r="B85" s="77"/>
      <c r="C85" s="119" t="str">
        <f t="shared" si="14"/>
        <v/>
      </c>
      <c r="D85" s="120" t="str">
        <f t="shared" si="15"/>
        <v/>
      </c>
      <c r="E85" s="78"/>
      <c r="F85" s="79"/>
      <c r="G85" s="129" t="str">
        <f t="shared" si="19"/>
        <v/>
      </c>
      <c r="H85" s="126" t="str">
        <f t="shared" si="16"/>
        <v/>
      </c>
      <c r="I85" s="133" t="str">
        <f t="shared" si="20"/>
        <v/>
      </c>
      <c r="J85" s="123" t="str">
        <f>IF(B85&gt;0,ROUNDUP(VLOOKUP(B85,G011B!$B:$R,16,0),2),"")</f>
        <v/>
      </c>
      <c r="K85" s="123" t="str">
        <f t="shared" si="17"/>
        <v/>
      </c>
      <c r="L85" s="124" t="str">
        <f>IF(B85&lt;&gt;"",VLOOKUP(B85,G011B!$B:$Z,25,0),"")</f>
        <v/>
      </c>
      <c r="M85" s="153" t="str">
        <f t="shared" si="18"/>
        <v/>
      </c>
      <c r="N85" s="59"/>
      <c r="O85" s="59"/>
      <c r="P85" s="59"/>
    </row>
    <row r="86" spans="1:16" ht="20.05" customHeight="1" x14ac:dyDescent="0.25">
      <c r="A86" s="368">
        <v>53</v>
      </c>
      <c r="B86" s="77"/>
      <c r="C86" s="119" t="str">
        <f t="shared" si="14"/>
        <v/>
      </c>
      <c r="D86" s="120" t="str">
        <f t="shared" si="15"/>
        <v/>
      </c>
      <c r="E86" s="78"/>
      <c r="F86" s="79"/>
      <c r="G86" s="129" t="str">
        <f t="shared" si="19"/>
        <v/>
      </c>
      <c r="H86" s="126" t="str">
        <f t="shared" si="16"/>
        <v/>
      </c>
      <c r="I86" s="133" t="str">
        <f t="shared" si="20"/>
        <v/>
      </c>
      <c r="J86" s="123" t="str">
        <f>IF(B86&gt;0,ROUNDUP(VLOOKUP(B86,G011B!$B:$R,16,0),2),"")</f>
        <v/>
      </c>
      <c r="K86" s="123" t="str">
        <f t="shared" si="17"/>
        <v/>
      </c>
      <c r="L86" s="124" t="str">
        <f>IF(B86&lt;&gt;"",VLOOKUP(B86,G011B!$B:$Z,25,0),"")</f>
        <v/>
      </c>
      <c r="M86" s="153" t="str">
        <f t="shared" si="18"/>
        <v/>
      </c>
      <c r="N86" s="59"/>
      <c r="O86" s="59"/>
      <c r="P86" s="59"/>
    </row>
    <row r="87" spans="1:16" ht="20.05" customHeight="1" x14ac:dyDescent="0.25">
      <c r="A87" s="368">
        <v>54</v>
      </c>
      <c r="B87" s="77"/>
      <c r="C87" s="119" t="str">
        <f t="shared" si="14"/>
        <v/>
      </c>
      <c r="D87" s="120" t="str">
        <f t="shared" si="15"/>
        <v/>
      </c>
      <c r="E87" s="78"/>
      <c r="F87" s="79"/>
      <c r="G87" s="129" t="str">
        <f t="shared" si="19"/>
        <v/>
      </c>
      <c r="H87" s="126" t="str">
        <f t="shared" si="16"/>
        <v/>
      </c>
      <c r="I87" s="133" t="str">
        <f t="shared" si="20"/>
        <v/>
      </c>
      <c r="J87" s="123" t="str">
        <f>IF(B87&gt;0,ROUNDUP(VLOOKUP(B87,G011B!$B:$R,16,0),2),"")</f>
        <v/>
      </c>
      <c r="K87" s="123" t="str">
        <f t="shared" si="17"/>
        <v/>
      </c>
      <c r="L87" s="124" t="str">
        <f>IF(B87&lt;&gt;"",VLOOKUP(B87,G011B!$B:$Z,25,0),"")</f>
        <v/>
      </c>
      <c r="M87" s="153" t="str">
        <f t="shared" si="18"/>
        <v/>
      </c>
      <c r="N87" s="59"/>
      <c r="O87" s="59"/>
      <c r="P87" s="59"/>
    </row>
    <row r="88" spans="1:16" ht="20.05" customHeight="1" x14ac:dyDescent="0.25">
      <c r="A88" s="368">
        <v>55</v>
      </c>
      <c r="B88" s="77"/>
      <c r="C88" s="119" t="str">
        <f t="shared" si="14"/>
        <v/>
      </c>
      <c r="D88" s="120" t="str">
        <f t="shared" si="15"/>
        <v/>
      </c>
      <c r="E88" s="78"/>
      <c r="F88" s="79"/>
      <c r="G88" s="129" t="str">
        <f t="shared" si="19"/>
        <v/>
      </c>
      <c r="H88" s="126" t="str">
        <f t="shared" si="16"/>
        <v/>
      </c>
      <c r="I88" s="133" t="str">
        <f t="shared" si="20"/>
        <v/>
      </c>
      <c r="J88" s="123" t="str">
        <f>IF(B88&gt;0,ROUNDUP(VLOOKUP(B88,G011B!$B:$R,16,0),2),"")</f>
        <v/>
      </c>
      <c r="K88" s="123" t="str">
        <f t="shared" si="17"/>
        <v/>
      </c>
      <c r="L88" s="124" t="str">
        <f>IF(B88&lt;&gt;"",VLOOKUP(B88,G011B!$B:$Z,25,0),"")</f>
        <v/>
      </c>
      <c r="M88" s="153" t="str">
        <f t="shared" si="18"/>
        <v/>
      </c>
      <c r="N88" s="59"/>
      <c r="O88" s="59"/>
      <c r="P88" s="59"/>
    </row>
    <row r="89" spans="1:16" ht="20.05" customHeight="1" x14ac:dyDescent="0.25">
      <c r="A89" s="368">
        <v>56</v>
      </c>
      <c r="B89" s="77"/>
      <c r="C89" s="119" t="str">
        <f t="shared" si="14"/>
        <v/>
      </c>
      <c r="D89" s="120" t="str">
        <f t="shared" si="15"/>
        <v/>
      </c>
      <c r="E89" s="78"/>
      <c r="F89" s="79"/>
      <c r="G89" s="129" t="str">
        <f t="shared" si="19"/>
        <v/>
      </c>
      <c r="H89" s="126" t="str">
        <f t="shared" si="16"/>
        <v/>
      </c>
      <c r="I89" s="133" t="str">
        <f t="shared" si="20"/>
        <v/>
      </c>
      <c r="J89" s="123" t="str">
        <f>IF(B89&gt;0,ROUNDUP(VLOOKUP(B89,G011B!$B:$R,16,0),2),"")</f>
        <v/>
      </c>
      <c r="K89" s="123" t="str">
        <f t="shared" si="17"/>
        <v/>
      </c>
      <c r="L89" s="124" t="str">
        <f>IF(B89&lt;&gt;"",VLOOKUP(B89,G011B!$B:$Z,25,0),"")</f>
        <v/>
      </c>
      <c r="M89" s="153" t="str">
        <f t="shared" si="18"/>
        <v/>
      </c>
      <c r="N89" s="59"/>
      <c r="O89" s="59"/>
      <c r="P89" s="59"/>
    </row>
    <row r="90" spans="1:16" ht="20.05" customHeight="1" x14ac:dyDescent="0.25">
      <c r="A90" s="368">
        <v>57</v>
      </c>
      <c r="B90" s="77"/>
      <c r="C90" s="119" t="str">
        <f t="shared" si="14"/>
        <v/>
      </c>
      <c r="D90" s="120" t="str">
        <f t="shared" si="15"/>
        <v/>
      </c>
      <c r="E90" s="78"/>
      <c r="F90" s="79"/>
      <c r="G90" s="129" t="str">
        <f t="shared" si="19"/>
        <v/>
      </c>
      <c r="H90" s="126" t="str">
        <f t="shared" si="16"/>
        <v/>
      </c>
      <c r="I90" s="133" t="str">
        <f t="shared" si="20"/>
        <v/>
      </c>
      <c r="J90" s="123" t="str">
        <f>IF(B90&gt;0,ROUNDUP(VLOOKUP(B90,G011B!$B:$R,16,0),2),"")</f>
        <v/>
      </c>
      <c r="K90" s="123" t="str">
        <f t="shared" si="17"/>
        <v/>
      </c>
      <c r="L90" s="124" t="str">
        <f>IF(B90&lt;&gt;"",VLOOKUP(B90,G011B!$B:$Z,25,0),"")</f>
        <v/>
      </c>
      <c r="M90" s="153" t="str">
        <f t="shared" si="18"/>
        <v/>
      </c>
      <c r="N90" s="59"/>
      <c r="O90" s="59"/>
      <c r="P90" s="59"/>
    </row>
    <row r="91" spans="1:16" ht="20.05" customHeight="1" x14ac:dyDescent="0.25">
      <c r="A91" s="368">
        <v>58</v>
      </c>
      <c r="B91" s="77"/>
      <c r="C91" s="119" t="str">
        <f t="shared" si="14"/>
        <v/>
      </c>
      <c r="D91" s="120" t="str">
        <f t="shared" si="15"/>
        <v/>
      </c>
      <c r="E91" s="78"/>
      <c r="F91" s="79"/>
      <c r="G91" s="129" t="str">
        <f t="shared" si="19"/>
        <v/>
      </c>
      <c r="H91" s="126" t="str">
        <f t="shared" si="16"/>
        <v/>
      </c>
      <c r="I91" s="133" t="str">
        <f t="shared" si="20"/>
        <v/>
      </c>
      <c r="J91" s="123" t="str">
        <f>IF(B91&gt;0,ROUNDUP(VLOOKUP(B91,G011B!$B:$R,16,0),2),"")</f>
        <v/>
      </c>
      <c r="K91" s="123" t="str">
        <f t="shared" si="17"/>
        <v/>
      </c>
      <c r="L91" s="124" t="str">
        <f>IF(B91&lt;&gt;"",VLOOKUP(B91,G011B!$B:$Z,25,0),"")</f>
        <v/>
      </c>
      <c r="M91" s="153" t="str">
        <f t="shared" si="18"/>
        <v/>
      </c>
      <c r="N91" s="59"/>
      <c r="O91" s="59"/>
      <c r="P91" s="59"/>
    </row>
    <row r="92" spans="1:16" ht="20.05" customHeight="1" x14ac:dyDescent="0.25">
      <c r="A92" s="368">
        <v>59</v>
      </c>
      <c r="B92" s="77"/>
      <c r="C92" s="119" t="str">
        <f t="shared" si="14"/>
        <v/>
      </c>
      <c r="D92" s="120" t="str">
        <f t="shared" si="15"/>
        <v/>
      </c>
      <c r="E92" s="78"/>
      <c r="F92" s="79"/>
      <c r="G92" s="129" t="str">
        <f t="shared" si="19"/>
        <v/>
      </c>
      <c r="H92" s="126" t="str">
        <f t="shared" si="16"/>
        <v/>
      </c>
      <c r="I92" s="133" t="str">
        <f t="shared" si="20"/>
        <v/>
      </c>
      <c r="J92" s="123" t="str">
        <f>IF(B92&gt;0,ROUNDUP(VLOOKUP(B92,G011B!$B:$R,16,0),2),"")</f>
        <v/>
      </c>
      <c r="K92" s="123" t="str">
        <f t="shared" si="17"/>
        <v/>
      </c>
      <c r="L92" s="124" t="str">
        <f>IF(B92&lt;&gt;"",VLOOKUP(B92,G011B!$B:$Z,25,0),"")</f>
        <v/>
      </c>
      <c r="M92" s="153" t="str">
        <f t="shared" si="18"/>
        <v/>
      </c>
      <c r="N92" s="59"/>
      <c r="O92" s="59"/>
      <c r="P92" s="59"/>
    </row>
    <row r="93" spans="1:16" ht="20.05" customHeight="1" thickBot="1" x14ac:dyDescent="0.3">
      <c r="A93" s="369">
        <v>60</v>
      </c>
      <c r="B93" s="80"/>
      <c r="C93" s="121" t="str">
        <f t="shared" si="14"/>
        <v/>
      </c>
      <c r="D93" s="122" t="str">
        <f t="shared" si="15"/>
        <v/>
      </c>
      <c r="E93" s="81"/>
      <c r="F93" s="82"/>
      <c r="G93" s="130" t="str">
        <f t="shared" si="19"/>
        <v/>
      </c>
      <c r="H93" s="127" t="str">
        <f t="shared" si="16"/>
        <v/>
      </c>
      <c r="I93" s="134" t="str">
        <f t="shared" si="20"/>
        <v/>
      </c>
      <c r="J93" s="123" t="str">
        <f>IF(B93&gt;0,ROUNDUP(VLOOKUP(B93,G011B!$B:$R,16,0),2),"")</f>
        <v/>
      </c>
      <c r="K93" s="123" t="str">
        <f t="shared" si="17"/>
        <v/>
      </c>
      <c r="L93" s="124" t="str">
        <f>IF(B93&lt;&gt;"",VLOOKUP(B93,G011B!$B:$Z,25,0),"")</f>
        <v/>
      </c>
      <c r="M93" s="153" t="str">
        <f t="shared" si="18"/>
        <v/>
      </c>
      <c r="N93" s="59"/>
      <c r="O93" s="59"/>
      <c r="P93" s="59"/>
    </row>
    <row r="94" spans="1:16" ht="20.05" customHeight="1" thickBot="1" x14ac:dyDescent="0.4">
      <c r="A94" s="595" t="s">
        <v>33</v>
      </c>
      <c r="B94" s="596"/>
      <c r="C94" s="596"/>
      <c r="D94" s="596"/>
      <c r="E94" s="596"/>
      <c r="F94" s="597"/>
      <c r="G94" s="131">
        <f>SUM(G74:G93)</f>
        <v>0</v>
      </c>
      <c r="H94" s="202"/>
      <c r="I94" s="115">
        <f>IF(C72=C39,SUM(I74:I93)+I61,SUM(I74:I93))</f>
        <v>0</v>
      </c>
      <c r="J94" s="59"/>
      <c r="K94" s="59"/>
      <c r="L94" s="59"/>
      <c r="M94" s="59"/>
      <c r="N94" s="135">
        <f>IF(COUNTA(E74:E93)&gt;0,1,0)</f>
        <v>0</v>
      </c>
      <c r="O94" s="59"/>
      <c r="P94" s="59"/>
    </row>
    <row r="95" spans="1:16" ht="20.05" customHeight="1" thickBot="1" x14ac:dyDescent="0.35">
      <c r="A95" s="598" t="s">
        <v>70</v>
      </c>
      <c r="B95" s="599"/>
      <c r="C95" s="599"/>
      <c r="D95" s="600"/>
      <c r="E95" s="104">
        <f>SUM(G:G)/2</f>
        <v>0</v>
      </c>
      <c r="F95" s="601"/>
      <c r="G95" s="602"/>
      <c r="H95" s="603"/>
      <c r="I95" s="113">
        <f>SUM(I74:I93)+I62</f>
        <v>0</v>
      </c>
      <c r="J95" s="59"/>
      <c r="K95" s="59"/>
      <c r="L95" s="59"/>
      <c r="M95" s="59"/>
      <c r="N95" s="59"/>
      <c r="O95" s="59"/>
      <c r="P95" s="59"/>
    </row>
    <row r="96" spans="1:16" x14ac:dyDescent="0.25">
      <c r="A96" s="359" t="s">
        <v>133</v>
      </c>
      <c r="B96" s="59"/>
      <c r="C96" s="59"/>
      <c r="D96" s="59"/>
      <c r="E96" s="59"/>
      <c r="F96" s="59"/>
      <c r="G96" s="59"/>
      <c r="H96" s="59"/>
      <c r="I96" s="59"/>
      <c r="J96" s="59"/>
      <c r="K96" s="59"/>
      <c r="L96" s="59"/>
      <c r="M96" s="59"/>
      <c r="N96" s="59"/>
      <c r="O96" s="59"/>
      <c r="P96" s="59"/>
    </row>
    <row r="97" spans="1:16" x14ac:dyDescent="0.25">
      <c r="A97" s="59"/>
      <c r="B97" s="59"/>
      <c r="C97" s="59"/>
      <c r="D97" s="59"/>
      <c r="E97" s="59"/>
      <c r="F97" s="59"/>
      <c r="G97" s="59"/>
      <c r="H97" s="59"/>
      <c r="I97" s="59"/>
      <c r="J97" s="59"/>
      <c r="K97" s="59"/>
      <c r="L97" s="59"/>
      <c r="M97" s="59"/>
      <c r="N97" s="59"/>
      <c r="O97" s="59"/>
      <c r="P97" s="59"/>
    </row>
    <row r="98" spans="1:16" ht="19.7" x14ac:dyDescent="0.35">
      <c r="A98" s="370" t="s">
        <v>30</v>
      </c>
      <c r="B98" s="372">
        <f ca="1">imzatarihi</f>
        <v>45653</v>
      </c>
      <c r="C98" s="371" t="s">
        <v>31</v>
      </c>
      <c r="D98" s="373" t="str">
        <f>IF(kurulusyetkilisi&gt;0,kurulusyetkilisi,"")</f>
        <v/>
      </c>
      <c r="E98" s="59"/>
      <c r="F98" s="59"/>
      <c r="G98" s="209"/>
      <c r="H98" s="208"/>
      <c r="I98" s="208"/>
      <c r="J98" s="59"/>
      <c r="K98" s="89"/>
      <c r="L98" s="89"/>
      <c r="M98" s="2"/>
      <c r="N98" s="89"/>
      <c r="O98" s="89"/>
      <c r="P98" s="59"/>
    </row>
    <row r="99" spans="1:16" ht="19.7" x14ac:dyDescent="0.35">
      <c r="A99" s="211"/>
      <c r="B99" s="211"/>
      <c r="C99" s="371" t="s">
        <v>32</v>
      </c>
      <c r="D99" s="72"/>
      <c r="E99" s="537"/>
      <c r="F99" s="537"/>
      <c r="G99" s="537"/>
      <c r="H99" s="56"/>
      <c r="I99" s="56"/>
      <c r="J99" s="59"/>
      <c r="K99" s="89"/>
      <c r="L99" s="89"/>
      <c r="M99" s="2"/>
      <c r="N99" s="89"/>
      <c r="O99" s="89"/>
      <c r="P99" s="59"/>
    </row>
    <row r="100" spans="1:16" ht="16.3" x14ac:dyDescent="0.3">
      <c r="A100" s="573" t="s">
        <v>63</v>
      </c>
      <c r="B100" s="573"/>
      <c r="C100" s="573"/>
      <c r="D100" s="573"/>
      <c r="E100" s="573"/>
      <c r="F100" s="573"/>
      <c r="G100" s="573"/>
      <c r="H100" s="573"/>
      <c r="I100" s="573"/>
      <c r="J100" s="59"/>
      <c r="K100" s="59"/>
      <c r="L100" s="59"/>
      <c r="M100" s="59"/>
      <c r="N100" s="59"/>
      <c r="O100" s="59"/>
      <c r="P100" s="59"/>
    </row>
    <row r="101" spans="1:16" x14ac:dyDescent="0.25">
      <c r="A101" s="563" t="str">
        <f>IF(YilDonem&lt;&gt;"",CONCATENATE(YilDonem," dönemine aittir."),"")</f>
        <v/>
      </c>
      <c r="B101" s="563"/>
      <c r="C101" s="563"/>
      <c r="D101" s="563"/>
      <c r="E101" s="563"/>
      <c r="F101" s="563"/>
      <c r="G101" s="563"/>
      <c r="H101" s="563"/>
      <c r="I101" s="563"/>
      <c r="J101" s="59"/>
      <c r="K101" s="59"/>
      <c r="L101" s="59"/>
      <c r="M101" s="59"/>
      <c r="N101" s="59"/>
      <c r="O101" s="59"/>
      <c r="P101" s="59"/>
    </row>
    <row r="102" spans="1:16" ht="19.7" thickBot="1" x14ac:dyDescent="0.4">
      <c r="A102" s="608" t="s">
        <v>72</v>
      </c>
      <c r="B102" s="608"/>
      <c r="C102" s="608"/>
      <c r="D102" s="608"/>
      <c r="E102" s="608"/>
      <c r="F102" s="608"/>
      <c r="G102" s="608"/>
      <c r="H102" s="608"/>
      <c r="I102" s="608"/>
      <c r="J102" s="59"/>
      <c r="K102" s="59"/>
      <c r="L102" s="59"/>
      <c r="M102" s="59"/>
      <c r="N102" s="59"/>
      <c r="O102" s="59"/>
      <c r="P102" s="59"/>
    </row>
    <row r="103" spans="1:16" ht="19.55" customHeight="1" thickBot="1" x14ac:dyDescent="0.3">
      <c r="A103" s="565" t="s">
        <v>212</v>
      </c>
      <c r="B103" s="567"/>
      <c r="C103" s="565" t="str">
        <f>IF(ProjeNo&gt;0,ProjeNo,"")</f>
        <v/>
      </c>
      <c r="D103" s="566"/>
      <c r="E103" s="566"/>
      <c r="F103" s="566"/>
      <c r="G103" s="566"/>
      <c r="H103" s="566"/>
      <c r="I103" s="567"/>
      <c r="J103" s="59"/>
      <c r="K103" s="59"/>
      <c r="L103" s="59"/>
      <c r="M103" s="59"/>
      <c r="N103" s="59"/>
      <c r="O103" s="59"/>
      <c r="P103" s="59"/>
    </row>
    <row r="104" spans="1:16" ht="29.25" customHeight="1" thickBot="1" x14ac:dyDescent="0.3">
      <c r="A104" s="607" t="s">
        <v>213</v>
      </c>
      <c r="B104" s="580"/>
      <c r="C104" s="583" t="str">
        <f>IF(ProjeAdi&gt;0,ProjeAdi,"")</f>
        <v/>
      </c>
      <c r="D104" s="584"/>
      <c r="E104" s="584"/>
      <c r="F104" s="584"/>
      <c r="G104" s="584"/>
      <c r="H104" s="584"/>
      <c r="I104" s="585"/>
      <c r="J104" s="59"/>
      <c r="K104" s="59"/>
      <c r="L104" s="59"/>
      <c r="M104" s="59"/>
      <c r="N104" s="59"/>
      <c r="O104" s="59"/>
      <c r="P104" s="59"/>
    </row>
    <row r="105" spans="1:16" ht="19.55" customHeight="1" thickBot="1" x14ac:dyDescent="0.3">
      <c r="A105" s="565" t="s">
        <v>64</v>
      </c>
      <c r="B105" s="567"/>
      <c r="C105" s="9"/>
      <c r="D105" s="605"/>
      <c r="E105" s="605"/>
      <c r="F105" s="605"/>
      <c r="G105" s="605"/>
      <c r="H105" s="605"/>
      <c r="I105" s="606"/>
      <c r="J105" s="59"/>
      <c r="K105" s="59"/>
      <c r="L105" s="59"/>
      <c r="M105" s="59"/>
      <c r="N105" s="59"/>
      <c r="O105" s="59"/>
      <c r="P105" s="59"/>
    </row>
    <row r="106" spans="1:16" s="1" customFormat="1" ht="29.25" thickBot="1" x14ac:dyDescent="0.3">
      <c r="A106" s="353" t="s">
        <v>3</v>
      </c>
      <c r="B106" s="353" t="s">
        <v>4</v>
      </c>
      <c r="C106" s="353" t="s">
        <v>54</v>
      </c>
      <c r="D106" s="353" t="s">
        <v>136</v>
      </c>
      <c r="E106" s="353" t="s">
        <v>65</v>
      </c>
      <c r="F106" s="353" t="s">
        <v>66</v>
      </c>
      <c r="G106" s="353" t="s">
        <v>67</v>
      </c>
      <c r="H106" s="353" t="s">
        <v>68</v>
      </c>
      <c r="I106" s="353" t="s">
        <v>69</v>
      </c>
      <c r="J106" s="365" t="s">
        <v>73</v>
      </c>
      <c r="K106" s="366" t="s">
        <v>74</v>
      </c>
      <c r="L106" s="366" t="s">
        <v>66</v>
      </c>
      <c r="M106" s="352"/>
      <c r="N106" s="352"/>
      <c r="O106" s="352"/>
      <c r="P106" s="352"/>
    </row>
    <row r="107" spans="1:16" ht="20.05" customHeight="1" x14ac:dyDescent="0.25">
      <c r="A107" s="367">
        <v>61</v>
      </c>
      <c r="B107" s="74"/>
      <c r="C107" s="117" t="str">
        <f t="shared" ref="C107:C126" si="21">IF(B107&lt;&gt;"",VLOOKUP(B107,PersonelTablo,2,0),"")</f>
        <v/>
      </c>
      <c r="D107" s="118" t="str">
        <f t="shared" ref="D107:D126" si="22">IF(B107&lt;&gt;"",VLOOKUP(B107,PersonelTablo,3,0),"")</f>
        <v/>
      </c>
      <c r="E107" s="75"/>
      <c r="F107" s="76"/>
      <c r="G107" s="128" t="str">
        <f>IF(AND(B107&lt;&gt;"",L107&gt;=F107),E107*F107,"")</f>
        <v/>
      </c>
      <c r="H107" s="125" t="str">
        <f t="shared" ref="H107:H126" si="23">IF(B107&lt;&gt;"",VLOOKUP(B107,G011CTablo,15,0),"")</f>
        <v/>
      </c>
      <c r="I107" s="132" t="str">
        <f>IF(AND(B107&lt;&gt;"",J107&gt;=K107,L107&gt;0),G107*H107,"")</f>
        <v/>
      </c>
      <c r="J107" s="123" t="str">
        <f>IF(B107&gt;0,ROUNDUP(VLOOKUP(B107,G011B!$B:$R,16,0),2),"")</f>
        <v/>
      </c>
      <c r="K107" s="123" t="str">
        <f t="shared" ref="K107:K126" si="24">IF(B107&gt;0,SUMIF($B:$B,B107,$G:$G),"")</f>
        <v/>
      </c>
      <c r="L107" s="124" t="str">
        <f>IF(B107&lt;&gt;"",VLOOKUP(B107,G011B!$B:$Z,25,0),"")</f>
        <v/>
      </c>
      <c r="M107" s="153" t="str">
        <f t="shared" ref="M107:M126" si="25">IF(J107&gt;=K107,"","Personelin bütün iş paketlerindeki Toplam Adam Ay değeri "&amp;K107&amp;" olup, bu değer, G011B formunda beyan edilen Çalışılan Toplam Ay değerini geçemez. Maliyeti hesaplamak için Adam/Ay Oranı veya Çalışılan Ay değerini düzeltiniz. ")</f>
        <v/>
      </c>
      <c r="N107" s="59"/>
      <c r="O107" s="59"/>
      <c r="P107" s="59"/>
    </row>
    <row r="108" spans="1:16" ht="20.05" customHeight="1" x14ac:dyDescent="0.25">
      <c r="A108" s="368">
        <v>62</v>
      </c>
      <c r="B108" s="77"/>
      <c r="C108" s="119" t="str">
        <f t="shared" si="21"/>
        <v/>
      </c>
      <c r="D108" s="120" t="str">
        <f t="shared" si="22"/>
        <v/>
      </c>
      <c r="E108" s="78"/>
      <c r="F108" s="79"/>
      <c r="G108" s="129" t="str">
        <f t="shared" ref="G108:G126" si="26">IF(AND(B108&lt;&gt;"",L108&gt;=F108),E108*F108,"")</f>
        <v/>
      </c>
      <c r="H108" s="126" t="str">
        <f t="shared" si="23"/>
        <v/>
      </c>
      <c r="I108" s="133" t="str">
        <f t="shared" ref="I108:I126" si="27">IF(AND(B108&lt;&gt;"",J108&gt;=K108,L108&gt;0),G108*H108,"")</f>
        <v/>
      </c>
      <c r="J108" s="123" t="str">
        <f>IF(B108&gt;0,ROUNDUP(VLOOKUP(B108,G011B!$B:$R,16,0),2),"")</f>
        <v/>
      </c>
      <c r="K108" s="123" t="str">
        <f t="shared" si="24"/>
        <v/>
      </c>
      <c r="L108" s="124" t="str">
        <f>IF(B108&lt;&gt;"",VLOOKUP(B108,G011B!$B:$Z,25,0),"")</f>
        <v/>
      </c>
      <c r="M108" s="153" t="str">
        <f t="shared" si="25"/>
        <v/>
      </c>
      <c r="N108" s="59"/>
      <c r="O108" s="59"/>
      <c r="P108" s="59"/>
    </row>
    <row r="109" spans="1:16" ht="20.05" customHeight="1" x14ac:dyDescent="0.25">
      <c r="A109" s="368">
        <v>63</v>
      </c>
      <c r="B109" s="77"/>
      <c r="C109" s="119" t="str">
        <f t="shared" si="21"/>
        <v/>
      </c>
      <c r="D109" s="120" t="str">
        <f t="shared" si="22"/>
        <v/>
      </c>
      <c r="E109" s="78"/>
      <c r="F109" s="79"/>
      <c r="G109" s="129" t="str">
        <f t="shared" si="26"/>
        <v/>
      </c>
      <c r="H109" s="126" t="str">
        <f t="shared" si="23"/>
        <v/>
      </c>
      <c r="I109" s="133" t="str">
        <f t="shared" si="27"/>
        <v/>
      </c>
      <c r="J109" s="123" t="str">
        <f>IF(B109&gt;0,ROUNDUP(VLOOKUP(B109,G011B!$B:$R,16,0),2),"")</f>
        <v/>
      </c>
      <c r="K109" s="123" t="str">
        <f t="shared" si="24"/>
        <v/>
      </c>
      <c r="L109" s="124" t="str">
        <f>IF(B109&lt;&gt;"",VLOOKUP(B109,G011B!$B:$Z,25,0),"")</f>
        <v/>
      </c>
      <c r="M109" s="153" t="str">
        <f t="shared" si="25"/>
        <v/>
      </c>
      <c r="N109" s="59"/>
      <c r="O109" s="59"/>
      <c r="P109" s="59"/>
    </row>
    <row r="110" spans="1:16" ht="20.05" customHeight="1" x14ac:dyDescent="0.25">
      <c r="A110" s="368">
        <v>64</v>
      </c>
      <c r="B110" s="77"/>
      <c r="C110" s="119" t="str">
        <f t="shared" si="21"/>
        <v/>
      </c>
      <c r="D110" s="120" t="str">
        <f t="shared" si="22"/>
        <v/>
      </c>
      <c r="E110" s="78"/>
      <c r="F110" s="79"/>
      <c r="G110" s="129" t="str">
        <f t="shared" si="26"/>
        <v/>
      </c>
      <c r="H110" s="126" t="str">
        <f t="shared" si="23"/>
        <v/>
      </c>
      <c r="I110" s="133" t="str">
        <f t="shared" si="27"/>
        <v/>
      </c>
      <c r="J110" s="123" t="str">
        <f>IF(B110&gt;0,ROUNDUP(VLOOKUP(B110,G011B!$B:$R,16,0),2),"")</f>
        <v/>
      </c>
      <c r="K110" s="123" t="str">
        <f t="shared" si="24"/>
        <v/>
      </c>
      <c r="L110" s="124" t="str">
        <f>IF(B110&lt;&gt;"",VLOOKUP(B110,G011B!$B:$Z,25,0),"")</f>
        <v/>
      </c>
      <c r="M110" s="153" t="str">
        <f t="shared" si="25"/>
        <v/>
      </c>
      <c r="N110" s="59"/>
      <c r="O110" s="59"/>
      <c r="P110" s="59"/>
    </row>
    <row r="111" spans="1:16" ht="20.05" customHeight="1" x14ac:dyDescent="0.25">
      <c r="A111" s="368">
        <v>65</v>
      </c>
      <c r="B111" s="77"/>
      <c r="C111" s="119" t="str">
        <f t="shared" si="21"/>
        <v/>
      </c>
      <c r="D111" s="120" t="str">
        <f t="shared" si="22"/>
        <v/>
      </c>
      <c r="E111" s="78"/>
      <c r="F111" s="79"/>
      <c r="G111" s="129" t="str">
        <f t="shared" si="26"/>
        <v/>
      </c>
      <c r="H111" s="126" t="str">
        <f t="shared" si="23"/>
        <v/>
      </c>
      <c r="I111" s="133" t="str">
        <f t="shared" si="27"/>
        <v/>
      </c>
      <c r="J111" s="123" t="str">
        <f>IF(B111&gt;0,ROUNDUP(VLOOKUP(B111,G011B!$B:$R,16,0),2),"")</f>
        <v/>
      </c>
      <c r="K111" s="123" t="str">
        <f t="shared" si="24"/>
        <v/>
      </c>
      <c r="L111" s="124" t="str">
        <f>IF(B111&lt;&gt;"",VLOOKUP(B111,G011B!$B:$Z,25,0),"")</f>
        <v/>
      </c>
      <c r="M111" s="153" t="str">
        <f t="shared" si="25"/>
        <v/>
      </c>
      <c r="N111" s="59"/>
      <c r="O111" s="59"/>
      <c r="P111" s="59"/>
    </row>
    <row r="112" spans="1:16" ht="20.05" customHeight="1" x14ac:dyDescent="0.25">
      <c r="A112" s="368">
        <v>66</v>
      </c>
      <c r="B112" s="77"/>
      <c r="C112" s="119" t="str">
        <f t="shared" si="21"/>
        <v/>
      </c>
      <c r="D112" s="120" t="str">
        <f t="shared" si="22"/>
        <v/>
      </c>
      <c r="E112" s="78"/>
      <c r="F112" s="79"/>
      <c r="G112" s="129" t="str">
        <f t="shared" si="26"/>
        <v/>
      </c>
      <c r="H112" s="126" t="str">
        <f t="shared" si="23"/>
        <v/>
      </c>
      <c r="I112" s="133" t="str">
        <f t="shared" si="27"/>
        <v/>
      </c>
      <c r="J112" s="123" t="str">
        <f>IF(B112&gt;0,ROUNDUP(VLOOKUP(B112,G011B!$B:$R,16,0),2),"")</f>
        <v/>
      </c>
      <c r="K112" s="123" t="str">
        <f t="shared" si="24"/>
        <v/>
      </c>
      <c r="L112" s="124" t="str">
        <f>IF(B112&lt;&gt;"",VLOOKUP(B112,G011B!$B:$Z,25,0),"")</f>
        <v/>
      </c>
      <c r="M112" s="153" t="str">
        <f t="shared" si="25"/>
        <v/>
      </c>
      <c r="N112" s="59"/>
      <c r="O112" s="59"/>
      <c r="P112" s="59"/>
    </row>
    <row r="113" spans="1:16" ht="20.05" customHeight="1" x14ac:dyDescent="0.25">
      <c r="A113" s="368">
        <v>67</v>
      </c>
      <c r="B113" s="77"/>
      <c r="C113" s="119" t="str">
        <f t="shared" si="21"/>
        <v/>
      </c>
      <c r="D113" s="120" t="str">
        <f t="shared" si="22"/>
        <v/>
      </c>
      <c r="E113" s="78"/>
      <c r="F113" s="79"/>
      <c r="G113" s="129" t="str">
        <f t="shared" si="26"/>
        <v/>
      </c>
      <c r="H113" s="126" t="str">
        <f t="shared" si="23"/>
        <v/>
      </c>
      <c r="I113" s="133" t="str">
        <f t="shared" si="27"/>
        <v/>
      </c>
      <c r="J113" s="123" t="str">
        <f>IF(B113&gt;0,ROUNDUP(VLOOKUP(B113,G011B!$B:$R,16,0),2),"")</f>
        <v/>
      </c>
      <c r="K113" s="123" t="str">
        <f t="shared" si="24"/>
        <v/>
      </c>
      <c r="L113" s="124" t="str">
        <f>IF(B113&lt;&gt;"",VLOOKUP(B113,G011B!$B:$Z,25,0),"")</f>
        <v/>
      </c>
      <c r="M113" s="153" t="str">
        <f t="shared" si="25"/>
        <v/>
      </c>
      <c r="N113" s="59"/>
      <c r="O113" s="59"/>
      <c r="P113" s="59"/>
    </row>
    <row r="114" spans="1:16" ht="20.05" customHeight="1" x14ac:dyDescent="0.25">
      <c r="A114" s="368">
        <v>68</v>
      </c>
      <c r="B114" s="77"/>
      <c r="C114" s="119" t="str">
        <f t="shared" si="21"/>
        <v/>
      </c>
      <c r="D114" s="120" t="str">
        <f t="shared" si="22"/>
        <v/>
      </c>
      <c r="E114" s="78"/>
      <c r="F114" s="79"/>
      <c r="G114" s="129" t="str">
        <f t="shared" si="26"/>
        <v/>
      </c>
      <c r="H114" s="126" t="str">
        <f t="shared" si="23"/>
        <v/>
      </c>
      <c r="I114" s="133" t="str">
        <f t="shared" si="27"/>
        <v/>
      </c>
      <c r="J114" s="123" t="str">
        <f>IF(B114&gt;0,ROUNDUP(VLOOKUP(B114,G011B!$B:$R,16,0),2),"")</f>
        <v/>
      </c>
      <c r="K114" s="123" t="str">
        <f t="shared" si="24"/>
        <v/>
      </c>
      <c r="L114" s="124" t="str">
        <f>IF(B114&lt;&gt;"",VLOOKUP(B114,G011B!$B:$Z,25,0),"")</f>
        <v/>
      </c>
      <c r="M114" s="153" t="str">
        <f t="shared" si="25"/>
        <v/>
      </c>
      <c r="N114" s="59"/>
      <c r="O114" s="59"/>
      <c r="P114" s="59"/>
    </row>
    <row r="115" spans="1:16" ht="20.05" customHeight="1" x14ac:dyDescent="0.25">
      <c r="A115" s="368">
        <v>69</v>
      </c>
      <c r="B115" s="77"/>
      <c r="C115" s="119" t="str">
        <f t="shared" si="21"/>
        <v/>
      </c>
      <c r="D115" s="120" t="str">
        <f t="shared" si="22"/>
        <v/>
      </c>
      <c r="E115" s="78"/>
      <c r="F115" s="79"/>
      <c r="G115" s="129" t="str">
        <f t="shared" si="26"/>
        <v/>
      </c>
      <c r="H115" s="126" t="str">
        <f t="shared" si="23"/>
        <v/>
      </c>
      <c r="I115" s="133" t="str">
        <f t="shared" si="27"/>
        <v/>
      </c>
      <c r="J115" s="123" t="str">
        <f>IF(B115&gt;0,ROUNDUP(VLOOKUP(B115,G011B!$B:$R,16,0),2),"")</f>
        <v/>
      </c>
      <c r="K115" s="123" t="str">
        <f t="shared" si="24"/>
        <v/>
      </c>
      <c r="L115" s="124" t="str">
        <f>IF(B115&lt;&gt;"",VLOOKUP(B115,G011B!$B:$Z,25,0),"")</f>
        <v/>
      </c>
      <c r="M115" s="153" t="str">
        <f t="shared" si="25"/>
        <v/>
      </c>
      <c r="N115" s="59"/>
      <c r="O115" s="59"/>
      <c r="P115" s="59"/>
    </row>
    <row r="116" spans="1:16" ht="20.05" customHeight="1" x14ac:dyDescent="0.25">
      <c r="A116" s="368">
        <v>70</v>
      </c>
      <c r="B116" s="77"/>
      <c r="C116" s="119" t="str">
        <f t="shared" si="21"/>
        <v/>
      </c>
      <c r="D116" s="120" t="str">
        <f t="shared" si="22"/>
        <v/>
      </c>
      <c r="E116" s="78"/>
      <c r="F116" s="79"/>
      <c r="G116" s="129" t="str">
        <f t="shared" si="26"/>
        <v/>
      </c>
      <c r="H116" s="126" t="str">
        <f t="shared" si="23"/>
        <v/>
      </c>
      <c r="I116" s="133" t="str">
        <f t="shared" si="27"/>
        <v/>
      </c>
      <c r="J116" s="123" t="str">
        <f>IF(B116&gt;0,ROUNDUP(VLOOKUP(B116,G011B!$B:$R,16,0),2),"")</f>
        <v/>
      </c>
      <c r="K116" s="123" t="str">
        <f t="shared" si="24"/>
        <v/>
      </c>
      <c r="L116" s="124" t="str">
        <f>IF(B116&lt;&gt;"",VLOOKUP(B116,G011B!$B:$Z,25,0),"")</f>
        <v/>
      </c>
      <c r="M116" s="153" t="str">
        <f t="shared" si="25"/>
        <v/>
      </c>
      <c r="N116" s="59"/>
      <c r="O116" s="59"/>
      <c r="P116" s="59"/>
    </row>
    <row r="117" spans="1:16" ht="20.05" customHeight="1" x14ac:dyDescent="0.25">
      <c r="A117" s="368">
        <v>71</v>
      </c>
      <c r="B117" s="77"/>
      <c r="C117" s="119" t="str">
        <f t="shared" si="21"/>
        <v/>
      </c>
      <c r="D117" s="120" t="str">
        <f t="shared" si="22"/>
        <v/>
      </c>
      <c r="E117" s="78"/>
      <c r="F117" s="79"/>
      <c r="G117" s="129" t="str">
        <f t="shared" si="26"/>
        <v/>
      </c>
      <c r="H117" s="126" t="str">
        <f t="shared" si="23"/>
        <v/>
      </c>
      <c r="I117" s="133" t="str">
        <f t="shared" si="27"/>
        <v/>
      </c>
      <c r="J117" s="123" t="str">
        <f>IF(B117&gt;0,ROUNDUP(VLOOKUP(B117,G011B!$B:$R,16,0),2),"")</f>
        <v/>
      </c>
      <c r="K117" s="123" t="str">
        <f t="shared" si="24"/>
        <v/>
      </c>
      <c r="L117" s="124" t="str">
        <f>IF(B117&lt;&gt;"",VLOOKUP(B117,G011B!$B:$Z,25,0),"")</f>
        <v/>
      </c>
      <c r="M117" s="153" t="str">
        <f t="shared" si="25"/>
        <v/>
      </c>
      <c r="N117" s="59"/>
      <c r="O117" s="59"/>
      <c r="P117" s="59"/>
    </row>
    <row r="118" spans="1:16" ht="20.05" customHeight="1" x14ac:dyDescent="0.25">
      <c r="A118" s="368">
        <v>72</v>
      </c>
      <c r="B118" s="77"/>
      <c r="C118" s="119" t="str">
        <f t="shared" si="21"/>
        <v/>
      </c>
      <c r="D118" s="120" t="str">
        <f t="shared" si="22"/>
        <v/>
      </c>
      <c r="E118" s="78"/>
      <c r="F118" s="79"/>
      <c r="G118" s="129" t="str">
        <f t="shared" si="26"/>
        <v/>
      </c>
      <c r="H118" s="126" t="str">
        <f t="shared" si="23"/>
        <v/>
      </c>
      <c r="I118" s="133" t="str">
        <f t="shared" si="27"/>
        <v/>
      </c>
      <c r="J118" s="123" t="str">
        <f>IF(B118&gt;0,ROUNDUP(VLOOKUP(B118,G011B!$B:$R,16,0),2),"")</f>
        <v/>
      </c>
      <c r="K118" s="123" t="str">
        <f t="shared" si="24"/>
        <v/>
      </c>
      <c r="L118" s="124" t="str">
        <f>IF(B118&lt;&gt;"",VLOOKUP(B118,G011B!$B:$Z,25,0),"")</f>
        <v/>
      </c>
      <c r="M118" s="153" t="str">
        <f t="shared" si="25"/>
        <v/>
      </c>
      <c r="N118" s="59"/>
      <c r="O118" s="59"/>
      <c r="P118" s="59"/>
    </row>
    <row r="119" spans="1:16" ht="20.05" customHeight="1" x14ac:dyDescent="0.25">
      <c r="A119" s="368">
        <v>73</v>
      </c>
      <c r="B119" s="77"/>
      <c r="C119" s="119" t="str">
        <f t="shared" si="21"/>
        <v/>
      </c>
      <c r="D119" s="120" t="str">
        <f t="shared" si="22"/>
        <v/>
      </c>
      <c r="E119" s="78"/>
      <c r="F119" s="79"/>
      <c r="G119" s="129" t="str">
        <f t="shared" si="26"/>
        <v/>
      </c>
      <c r="H119" s="126" t="str">
        <f t="shared" si="23"/>
        <v/>
      </c>
      <c r="I119" s="133" t="str">
        <f t="shared" si="27"/>
        <v/>
      </c>
      <c r="J119" s="123" t="str">
        <f>IF(B119&gt;0,ROUNDUP(VLOOKUP(B119,G011B!$B:$R,16,0),2),"")</f>
        <v/>
      </c>
      <c r="K119" s="123" t="str">
        <f t="shared" si="24"/>
        <v/>
      </c>
      <c r="L119" s="124" t="str">
        <f>IF(B119&lt;&gt;"",VLOOKUP(B119,G011B!$B:$Z,25,0),"")</f>
        <v/>
      </c>
      <c r="M119" s="153" t="str">
        <f t="shared" si="25"/>
        <v/>
      </c>
      <c r="N119" s="59"/>
      <c r="O119" s="59"/>
      <c r="P119" s="59"/>
    </row>
    <row r="120" spans="1:16" ht="20.05" customHeight="1" x14ac:dyDescent="0.25">
      <c r="A120" s="368">
        <v>74</v>
      </c>
      <c r="B120" s="77"/>
      <c r="C120" s="119" t="str">
        <f t="shared" si="21"/>
        <v/>
      </c>
      <c r="D120" s="120" t="str">
        <f t="shared" si="22"/>
        <v/>
      </c>
      <c r="E120" s="78"/>
      <c r="F120" s="79"/>
      <c r="G120" s="129" t="str">
        <f t="shared" si="26"/>
        <v/>
      </c>
      <c r="H120" s="126" t="str">
        <f t="shared" si="23"/>
        <v/>
      </c>
      <c r="I120" s="133" t="str">
        <f t="shared" si="27"/>
        <v/>
      </c>
      <c r="J120" s="123" t="str">
        <f>IF(B120&gt;0,ROUNDUP(VLOOKUP(B120,G011B!$B:$R,16,0),2),"")</f>
        <v/>
      </c>
      <c r="K120" s="123" t="str">
        <f t="shared" si="24"/>
        <v/>
      </c>
      <c r="L120" s="124" t="str">
        <f>IF(B120&lt;&gt;"",VLOOKUP(B120,G011B!$B:$Z,25,0),"")</f>
        <v/>
      </c>
      <c r="M120" s="153" t="str">
        <f t="shared" si="25"/>
        <v/>
      </c>
      <c r="N120" s="59"/>
      <c r="O120" s="59"/>
      <c r="P120" s="59"/>
    </row>
    <row r="121" spans="1:16" ht="20.05" customHeight="1" x14ac:dyDescent="0.25">
      <c r="A121" s="368">
        <v>75</v>
      </c>
      <c r="B121" s="77"/>
      <c r="C121" s="119" t="str">
        <f t="shared" si="21"/>
        <v/>
      </c>
      <c r="D121" s="120" t="str">
        <f t="shared" si="22"/>
        <v/>
      </c>
      <c r="E121" s="78"/>
      <c r="F121" s="79"/>
      <c r="G121" s="129" t="str">
        <f t="shared" si="26"/>
        <v/>
      </c>
      <c r="H121" s="126" t="str">
        <f t="shared" si="23"/>
        <v/>
      </c>
      <c r="I121" s="133" t="str">
        <f t="shared" si="27"/>
        <v/>
      </c>
      <c r="J121" s="123" t="str">
        <f>IF(B121&gt;0,ROUNDUP(VLOOKUP(B121,G011B!$B:$R,16,0),2),"")</f>
        <v/>
      </c>
      <c r="K121" s="123" t="str">
        <f t="shared" si="24"/>
        <v/>
      </c>
      <c r="L121" s="124" t="str">
        <f>IF(B121&lt;&gt;"",VLOOKUP(B121,G011B!$B:$Z,25,0),"")</f>
        <v/>
      </c>
      <c r="M121" s="153" t="str">
        <f t="shared" si="25"/>
        <v/>
      </c>
      <c r="N121" s="59"/>
      <c r="O121" s="59"/>
      <c r="P121" s="59"/>
    </row>
    <row r="122" spans="1:16" ht="20.05" customHeight="1" x14ac:dyDescent="0.25">
      <c r="A122" s="368">
        <v>76</v>
      </c>
      <c r="B122" s="77"/>
      <c r="C122" s="119" t="str">
        <f t="shared" si="21"/>
        <v/>
      </c>
      <c r="D122" s="120" t="str">
        <f t="shared" si="22"/>
        <v/>
      </c>
      <c r="E122" s="78"/>
      <c r="F122" s="79"/>
      <c r="G122" s="129" t="str">
        <f t="shared" si="26"/>
        <v/>
      </c>
      <c r="H122" s="126" t="str">
        <f t="shared" si="23"/>
        <v/>
      </c>
      <c r="I122" s="133" t="str">
        <f t="shared" si="27"/>
        <v/>
      </c>
      <c r="J122" s="123" t="str">
        <f>IF(B122&gt;0,ROUNDUP(VLOOKUP(B122,G011B!$B:$R,16,0),2),"")</f>
        <v/>
      </c>
      <c r="K122" s="123" t="str">
        <f t="shared" si="24"/>
        <v/>
      </c>
      <c r="L122" s="124" t="str">
        <f>IF(B122&lt;&gt;"",VLOOKUP(B122,G011B!$B:$Z,25,0),"")</f>
        <v/>
      </c>
      <c r="M122" s="153" t="str">
        <f t="shared" si="25"/>
        <v/>
      </c>
      <c r="N122" s="59"/>
      <c r="O122" s="59"/>
      <c r="P122" s="59"/>
    </row>
    <row r="123" spans="1:16" ht="20.05" customHeight="1" x14ac:dyDescent="0.25">
      <c r="A123" s="368">
        <v>77</v>
      </c>
      <c r="B123" s="77"/>
      <c r="C123" s="119" t="str">
        <f t="shared" si="21"/>
        <v/>
      </c>
      <c r="D123" s="120" t="str">
        <f t="shared" si="22"/>
        <v/>
      </c>
      <c r="E123" s="78"/>
      <c r="F123" s="79"/>
      <c r="G123" s="129" t="str">
        <f t="shared" si="26"/>
        <v/>
      </c>
      <c r="H123" s="126" t="str">
        <f t="shared" si="23"/>
        <v/>
      </c>
      <c r="I123" s="133" t="str">
        <f t="shared" si="27"/>
        <v/>
      </c>
      <c r="J123" s="123" t="str">
        <f>IF(B123&gt;0,ROUNDUP(VLOOKUP(B123,G011B!$B:$R,16,0),2),"")</f>
        <v/>
      </c>
      <c r="K123" s="123" t="str">
        <f t="shared" si="24"/>
        <v/>
      </c>
      <c r="L123" s="124" t="str">
        <f>IF(B123&lt;&gt;"",VLOOKUP(B123,G011B!$B:$Z,25,0),"")</f>
        <v/>
      </c>
      <c r="M123" s="153" t="str">
        <f t="shared" si="25"/>
        <v/>
      </c>
      <c r="N123" s="59"/>
      <c r="O123" s="59"/>
      <c r="P123" s="59"/>
    </row>
    <row r="124" spans="1:16" ht="20.05" customHeight="1" x14ac:dyDescent="0.25">
      <c r="A124" s="368">
        <v>78</v>
      </c>
      <c r="B124" s="77"/>
      <c r="C124" s="119" t="str">
        <f t="shared" si="21"/>
        <v/>
      </c>
      <c r="D124" s="120" t="str">
        <f t="shared" si="22"/>
        <v/>
      </c>
      <c r="E124" s="78"/>
      <c r="F124" s="79"/>
      <c r="G124" s="129" t="str">
        <f t="shared" si="26"/>
        <v/>
      </c>
      <c r="H124" s="126" t="str">
        <f t="shared" si="23"/>
        <v/>
      </c>
      <c r="I124" s="133" t="str">
        <f t="shared" si="27"/>
        <v/>
      </c>
      <c r="J124" s="123" t="str">
        <f>IF(B124&gt;0,ROUNDUP(VLOOKUP(B124,G011B!$B:$R,16,0),2),"")</f>
        <v/>
      </c>
      <c r="K124" s="123" t="str">
        <f t="shared" si="24"/>
        <v/>
      </c>
      <c r="L124" s="124" t="str">
        <f>IF(B124&lt;&gt;"",VLOOKUP(B124,G011B!$B:$Z,25,0),"")</f>
        <v/>
      </c>
      <c r="M124" s="153" t="str">
        <f t="shared" si="25"/>
        <v/>
      </c>
      <c r="N124" s="59"/>
      <c r="O124" s="59"/>
      <c r="P124" s="59"/>
    </row>
    <row r="125" spans="1:16" ht="20.05" customHeight="1" x14ac:dyDescent="0.25">
      <c r="A125" s="368">
        <v>79</v>
      </c>
      <c r="B125" s="77"/>
      <c r="C125" s="119" t="str">
        <f t="shared" si="21"/>
        <v/>
      </c>
      <c r="D125" s="120" t="str">
        <f t="shared" si="22"/>
        <v/>
      </c>
      <c r="E125" s="78"/>
      <c r="F125" s="79"/>
      <c r="G125" s="129" t="str">
        <f t="shared" si="26"/>
        <v/>
      </c>
      <c r="H125" s="126" t="str">
        <f t="shared" si="23"/>
        <v/>
      </c>
      <c r="I125" s="133" t="str">
        <f t="shared" si="27"/>
        <v/>
      </c>
      <c r="J125" s="123" t="str">
        <f>IF(B125&gt;0,ROUNDUP(VLOOKUP(B125,G011B!$B:$R,16,0),2),"")</f>
        <v/>
      </c>
      <c r="K125" s="123" t="str">
        <f t="shared" si="24"/>
        <v/>
      </c>
      <c r="L125" s="124" t="str">
        <f>IF(B125&lt;&gt;"",VLOOKUP(B125,G011B!$B:$Z,25,0),"")</f>
        <v/>
      </c>
      <c r="M125" s="153" t="str">
        <f t="shared" si="25"/>
        <v/>
      </c>
      <c r="N125" s="59"/>
      <c r="O125" s="59"/>
      <c r="P125" s="59"/>
    </row>
    <row r="126" spans="1:16" ht="20.05" customHeight="1" thickBot="1" x14ac:dyDescent="0.3">
      <c r="A126" s="369">
        <v>80</v>
      </c>
      <c r="B126" s="80"/>
      <c r="C126" s="121" t="str">
        <f t="shared" si="21"/>
        <v/>
      </c>
      <c r="D126" s="122" t="str">
        <f t="shared" si="22"/>
        <v/>
      </c>
      <c r="E126" s="81"/>
      <c r="F126" s="82"/>
      <c r="G126" s="130" t="str">
        <f t="shared" si="26"/>
        <v/>
      </c>
      <c r="H126" s="127" t="str">
        <f t="shared" si="23"/>
        <v/>
      </c>
      <c r="I126" s="134" t="str">
        <f t="shared" si="27"/>
        <v/>
      </c>
      <c r="J126" s="123" t="str">
        <f>IF(B126&gt;0,ROUNDUP(VLOOKUP(B126,G011B!$B:$R,16,0),2),"")</f>
        <v/>
      </c>
      <c r="K126" s="123" t="str">
        <f t="shared" si="24"/>
        <v/>
      </c>
      <c r="L126" s="124" t="str">
        <f>IF(B126&lt;&gt;"",VLOOKUP(B126,G011B!$B:$Z,25,0),"")</f>
        <v/>
      </c>
      <c r="M126" s="153" t="str">
        <f t="shared" si="25"/>
        <v/>
      </c>
      <c r="N126" s="59"/>
      <c r="O126" s="59"/>
      <c r="P126" s="59"/>
    </row>
    <row r="127" spans="1:16" ht="20.05" customHeight="1" thickBot="1" x14ac:dyDescent="0.4">
      <c r="A127" s="595" t="s">
        <v>33</v>
      </c>
      <c r="B127" s="596"/>
      <c r="C127" s="596"/>
      <c r="D127" s="596"/>
      <c r="E127" s="596"/>
      <c r="F127" s="597"/>
      <c r="G127" s="131">
        <f>SUM(G107:G126)</f>
        <v>0</v>
      </c>
      <c r="H127" s="202"/>
      <c r="I127" s="115">
        <f>IF(C105=C72,SUM(I107:I126)+I94,SUM(I107:I126))</f>
        <v>0</v>
      </c>
      <c r="J127" s="59"/>
      <c r="K127" s="59"/>
      <c r="L127" s="59"/>
      <c r="M127" s="59"/>
      <c r="N127" s="135">
        <f>IF(COUNTA(E107:E126)&gt;0,1,0)</f>
        <v>0</v>
      </c>
      <c r="O127" s="59"/>
      <c r="P127" s="59"/>
    </row>
    <row r="128" spans="1:16" ht="20.05" customHeight="1" thickBot="1" x14ac:dyDescent="0.35">
      <c r="A128" s="598" t="s">
        <v>70</v>
      </c>
      <c r="B128" s="599"/>
      <c r="C128" s="599"/>
      <c r="D128" s="600"/>
      <c r="E128" s="104">
        <f>SUM(G:G)/2</f>
        <v>0</v>
      </c>
      <c r="F128" s="601"/>
      <c r="G128" s="602"/>
      <c r="H128" s="603"/>
      <c r="I128" s="113">
        <f>SUM(I107:I126)+I95</f>
        <v>0</v>
      </c>
      <c r="J128" s="59"/>
      <c r="K128" s="59"/>
      <c r="L128" s="59"/>
      <c r="M128" s="59"/>
      <c r="N128" s="59"/>
      <c r="O128" s="59"/>
      <c r="P128" s="59"/>
    </row>
    <row r="129" spans="1:16" x14ac:dyDescent="0.25">
      <c r="A129" s="359" t="s">
        <v>133</v>
      </c>
      <c r="B129" s="59"/>
      <c r="C129" s="59"/>
      <c r="D129" s="59"/>
      <c r="E129" s="59"/>
      <c r="F129" s="59"/>
      <c r="G129" s="59"/>
      <c r="H129" s="59"/>
      <c r="I129" s="59"/>
      <c r="J129" s="59"/>
      <c r="K129" s="59"/>
      <c r="L129" s="59"/>
      <c r="M129" s="59"/>
      <c r="N129" s="59"/>
      <c r="O129" s="59"/>
      <c r="P129" s="59"/>
    </row>
    <row r="130" spans="1:16" x14ac:dyDescent="0.25">
      <c r="A130" s="59"/>
      <c r="B130" s="59"/>
      <c r="C130" s="59"/>
      <c r="D130" s="59"/>
      <c r="E130" s="59"/>
      <c r="F130" s="59"/>
      <c r="G130" s="59"/>
      <c r="H130" s="59"/>
      <c r="I130" s="59"/>
      <c r="J130" s="59"/>
      <c r="K130" s="59"/>
      <c r="L130" s="59"/>
      <c r="M130" s="59"/>
      <c r="N130" s="59"/>
      <c r="O130" s="59"/>
      <c r="P130" s="59"/>
    </row>
    <row r="131" spans="1:16" ht="19.7" x14ac:dyDescent="0.35">
      <c r="A131" s="370" t="s">
        <v>30</v>
      </c>
      <c r="B131" s="372">
        <f ca="1">imzatarihi</f>
        <v>45653</v>
      </c>
      <c r="C131" s="371" t="s">
        <v>31</v>
      </c>
      <c r="D131" s="373" t="str">
        <f>IF(kurulusyetkilisi&gt;0,kurulusyetkilisi,"")</f>
        <v/>
      </c>
      <c r="E131" s="59"/>
      <c r="F131" s="59"/>
      <c r="G131" s="209"/>
      <c r="H131" s="208"/>
      <c r="I131" s="208"/>
      <c r="J131" s="59"/>
      <c r="K131" s="89"/>
      <c r="L131" s="89"/>
      <c r="M131" s="2"/>
      <c r="N131" s="89"/>
      <c r="O131" s="89"/>
      <c r="P131" s="59"/>
    </row>
    <row r="132" spans="1:16" ht="19.7" x14ac:dyDescent="0.35">
      <c r="A132" s="211"/>
      <c r="B132" s="211"/>
      <c r="C132" s="371" t="s">
        <v>32</v>
      </c>
      <c r="D132" s="72"/>
      <c r="E132" s="537"/>
      <c r="F132" s="537"/>
      <c r="G132" s="537"/>
      <c r="H132" s="56"/>
      <c r="I132" s="56"/>
      <c r="J132" s="59"/>
      <c r="K132" s="89"/>
      <c r="L132" s="89"/>
      <c r="M132" s="2"/>
      <c r="N132" s="89"/>
      <c r="O132" s="89"/>
      <c r="P132" s="59"/>
    </row>
    <row r="133" spans="1:16" ht="16.3" x14ac:dyDescent="0.3">
      <c r="A133" s="573" t="s">
        <v>63</v>
      </c>
      <c r="B133" s="573"/>
      <c r="C133" s="573"/>
      <c r="D133" s="573"/>
      <c r="E133" s="573"/>
      <c r="F133" s="573"/>
      <c r="G133" s="573"/>
      <c r="H133" s="573"/>
      <c r="I133" s="573"/>
      <c r="J133" s="59"/>
      <c r="K133" s="59"/>
      <c r="L133" s="59"/>
      <c r="M133" s="59"/>
      <c r="N133" s="59"/>
      <c r="O133" s="59"/>
      <c r="P133" s="59"/>
    </row>
    <row r="134" spans="1:16" x14ac:dyDescent="0.25">
      <c r="A134" s="563" t="str">
        <f>IF(YilDonem&lt;&gt;"",CONCATENATE(YilDonem," dönemine aittir."),"")</f>
        <v/>
      </c>
      <c r="B134" s="563"/>
      <c r="C134" s="563"/>
      <c r="D134" s="563"/>
      <c r="E134" s="563"/>
      <c r="F134" s="563"/>
      <c r="G134" s="563"/>
      <c r="H134" s="563"/>
      <c r="I134" s="563"/>
      <c r="J134" s="59"/>
      <c r="K134" s="59"/>
      <c r="L134" s="59"/>
      <c r="M134" s="59"/>
      <c r="N134" s="59"/>
      <c r="O134" s="59"/>
      <c r="P134" s="59"/>
    </row>
    <row r="135" spans="1:16" ht="19.7" thickBot="1" x14ac:dyDescent="0.4">
      <c r="A135" s="608" t="s">
        <v>72</v>
      </c>
      <c r="B135" s="608"/>
      <c r="C135" s="608"/>
      <c r="D135" s="608"/>
      <c r="E135" s="608"/>
      <c r="F135" s="608"/>
      <c r="G135" s="608"/>
      <c r="H135" s="608"/>
      <c r="I135" s="608"/>
      <c r="J135" s="59"/>
      <c r="K135" s="59"/>
      <c r="L135" s="59"/>
      <c r="M135" s="59"/>
      <c r="N135" s="59"/>
      <c r="O135" s="59"/>
      <c r="P135" s="59"/>
    </row>
    <row r="136" spans="1:16" ht="19.55" customHeight="1" thickBot="1" x14ac:dyDescent="0.3">
      <c r="A136" s="565" t="s">
        <v>212</v>
      </c>
      <c r="B136" s="567"/>
      <c r="C136" s="565" t="str">
        <f>IF(ProjeNo&gt;0,ProjeNo,"")</f>
        <v/>
      </c>
      <c r="D136" s="566"/>
      <c r="E136" s="566"/>
      <c r="F136" s="566"/>
      <c r="G136" s="566"/>
      <c r="H136" s="566"/>
      <c r="I136" s="567"/>
      <c r="J136" s="59"/>
      <c r="K136" s="59"/>
      <c r="L136" s="59"/>
      <c r="M136" s="59"/>
      <c r="N136" s="59"/>
      <c r="O136" s="59"/>
      <c r="P136" s="59"/>
    </row>
    <row r="137" spans="1:16" ht="29.25" customHeight="1" thickBot="1" x14ac:dyDescent="0.3">
      <c r="A137" s="607" t="s">
        <v>213</v>
      </c>
      <c r="B137" s="580"/>
      <c r="C137" s="583" t="str">
        <f>IF(ProjeAdi&gt;0,ProjeAdi,"")</f>
        <v/>
      </c>
      <c r="D137" s="584"/>
      <c r="E137" s="584"/>
      <c r="F137" s="584"/>
      <c r="G137" s="584"/>
      <c r="H137" s="584"/>
      <c r="I137" s="585"/>
      <c r="J137" s="59"/>
      <c r="K137" s="59"/>
      <c r="L137" s="59"/>
      <c r="M137" s="59"/>
      <c r="N137" s="59"/>
      <c r="O137" s="59"/>
      <c r="P137" s="59"/>
    </row>
    <row r="138" spans="1:16" ht="19.55" customHeight="1" thickBot="1" x14ac:dyDescent="0.3">
      <c r="A138" s="565" t="s">
        <v>64</v>
      </c>
      <c r="B138" s="567"/>
      <c r="C138" s="9"/>
      <c r="D138" s="605"/>
      <c r="E138" s="605"/>
      <c r="F138" s="605"/>
      <c r="G138" s="605"/>
      <c r="H138" s="605"/>
      <c r="I138" s="606"/>
      <c r="J138" s="59"/>
      <c r="K138" s="59"/>
      <c r="L138" s="59"/>
      <c r="M138" s="59"/>
      <c r="N138" s="59"/>
      <c r="O138" s="59"/>
      <c r="P138" s="59"/>
    </row>
    <row r="139" spans="1:16" s="1" customFormat="1" ht="29.25" thickBot="1" x14ac:dyDescent="0.3">
      <c r="A139" s="353" t="s">
        <v>3</v>
      </c>
      <c r="B139" s="353" t="s">
        <v>4</v>
      </c>
      <c r="C139" s="353" t="s">
        <v>54</v>
      </c>
      <c r="D139" s="353" t="s">
        <v>136</v>
      </c>
      <c r="E139" s="353" t="s">
        <v>65</v>
      </c>
      <c r="F139" s="353" t="s">
        <v>66</v>
      </c>
      <c r="G139" s="353" t="s">
        <v>67</v>
      </c>
      <c r="H139" s="353" t="s">
        <v>68</v>
      </c>
      <c r="I139" s="353" t="s">
        <v>69</v>
      </c>
      <c r="J139" s="365" t="s">
        <v>73</v>
      </c>
      <c r="K139" s="366" t="s">
        <v>74</v>
      </c>
      <c r="L139" s="366" t="s">
        <v>66</v>
      </c>
      <c r="M139" s="352"/>
      <c r="N139" s="352"/>
      <c r="O139" s="352"/>
      <c r="P139" s="352"/>
    </row>
    <row r="140" spans="1:16" ht="20.05" customHeight="1" x14ac:dyDescent="0.25">
      <c r="A140" s="367">
        <v>81</v>
      </c>
      <c r="B140" s="74"/>
      <c r="C140" s="117" t="str">
        <f t="shared" ref="C140:C159" si="28">IF(B140&lt;&gt;"",VLOOKUP(B140,PersonelTablo,2,0),"")</f>
        <v/>
      </c>
      <c r="D140" s="118" t="str">
        <f t="shared" ref="D140:D159" si="29">IF(B140&lt;&gt;"",VLOOKUP(B140,PersonelTablo,3,0),"")</f>
        <v/>
      </c>
      <c r="E140" s="75"/>
      <c r="F140" s="76"/>
      <c r="G140" s="128" t="str">
        <f>IF(AND(B140&lt;&gt;"",L140&gt;=F140),E140*F140,"")</f>
        <v/>
      </c>
      <c r="H140" s="125" t="str">
        <f t="shared" ref="H140:H159" si="30">IF(B140&lt;&gt;"",VLOOKUP(B140,G011CTablo,15,0),"")</f>
        <v/>
      </c>
      <c r="I140" s="132" t="str">
        <f>IF(AND(B140&lt;&gt;"",J140&gt;=K140,L140&gt;0),G140*H140,"")</f>
        <v/>
      </c>
      <c r="J140" s="123" t="str">
        <f>IF(B140&gt;0,ROUNDUP(VLOOKUP(B140,G011B!$B:$R,16,0),2),"")</f>
        <v/>
      </c>
      <c r="K140" s="123" t="str">
        <f t="shared" ref="K140:K159" si="31">IF(B140&gt;0,SUMIF($B:$B,B140,$G:$G),"")</f>
        <v/>
      </c>
      <c r="L140" s="124" t="str">
        <f>IF(B140&lt;&gt;"",VLOOKUP(B140,G011B!$B:$Z,25,0),"")</f>
        <v/>
      </c>
      <c r="M140" s="153" t="str">
        <f t="shared" ref="M140:M159" si="32">IF(J140&gt;=K140,"","Personelin bütün iş paketlerindeki Toplam Adam Ay değeri "&amp;K140&amp;" olup, bu değer, G011B formunda beyan edilen Çalışılan Toplam Ay değerini geçemez. Maliyeti hesaplamak için Adam/Ay Oranı veya Çalışılan Ay değerini düzeltiniz. ")</f>
        <v/>
      </c>
      <c r="N140" s="59"/>
      <c r="O140" s="59"/>
      <c r="P140" s="59"/>
    </row>
    <row r="141" spans="1:16" ht="20.05" customHeight="1" x14ac:dyDescent="0.25">
      <c r="A141" s="368">
        <v>82</v>
      </c>
      <c r="B141" s="77"/>
      <c r="C141" s="119" t="str">
        <f t="shared" si="28"/>
        <v/>
      </c>
      <c r="D141" s="120" t="str">
        <f t="shared" si="29"/>
        <v/>
      </c>
      <c r="E141" s="78"/>
      <c r="F141" s="79"/>
      <c r="G141" s="129" t="str">
        <f t="shared" ref="G141:G159" si="33">IF(AND(B141&lt;&gt;"",L141&gt;=F141),E141*F141,"")</f>
        <v/>
      </c>
      <c r="H141" s="126" t="str">
        <f t="shared" si="30"/>
        <v/>
      </c>
      <c r="I141" s="133" t="str">
        <f t="shared" ref="I141:I159" si="34">IF(AND(B141&lt;&gt;"",J141&gt;=K141,L141&gt;0),G141*H141,"")</f>
        <v/>
      </c>
      <c r="J141" s="123" t="str">
        <f>IF(B141&gt;0,ROUNDUP(VLOOKUP(B141,G011B!$B:$R,16,0),2),"")</f>
        <v/>
      </c>
      <c r="K141" s="123" t="str">
        <f t="shared" si="31"/>
        <v/>
      </c>
      <c r="L141" s="124" t="str">
        <f>IF(B141&lt;&gt;"",VLOOKUP(B141,G011B!$B:$Z,25,0),"")</f>
        <v/>
      </c>
      <c r="M141" s="153" t="str">
        <f t="shared" si="32"/>
        <v/>
      </c>
      <c r="N141" s="59"/>
      <c r="O141" s="59"/>
      <c r="P141" s="59"/>
    </row>
    <row r="142" spans="1:16" ht="20.05" customHeight="1" x14ac:dyDescent="0.25">
      <c r="A142" s="368">
        <v>83</v>
      </c>
      <c r="B142" s="77"/>
      <c r="C142" s="119" t="str">
        <f t="shared" si="28"/>
        <v/>
      </c>
      <c r="D142" s="120" t="str">
        <f t="shared" si="29"/>
        <v/>
      </c>
      <c r="E142" s="78"/>
      <c r="F142" s="79"/>
      <c r="G142" s="129" t="str">
        <f t="shared" si="33"/>
        <v/>
      </c>
      <c r="H142" s="126" t="str">
        <f t="shared" si="30"/>
        <v/>
      </c>
      <c r="I142" s="133" t="str">
        <f t="shared" si="34"/>
        <v/>
      </c>
      <c r="J142" s="123" t="str">
        <f>IF(B142&gt;0,ROUNDUP(VLOOKUP(B142,G011B!$B:$R,16,0),2),"")</f>
        <v/>
      </c>
      <c r="K142" s="123" t="str">
        <f t="shared" si="31"/>
        <v/>
      </c>
      <c r="L142" s="124" t="str">
        <f>IF(B142&lt;&gt;"",VLOOKUP(B142,G011B!$B:$Z,25,0),"")</f>
        <v/>
      </c>
      <c r="M142" s="153" t="str">
        <f t="shared" si="32"/>
        <v/>
      </c>
      <c r="N142" s="59"/>
      <c r="O142" s="59"/>
      <c r="P142" s="59"/>
    </row>
    <row r="143" spans="1:16" ht="20.05" customHeight="1" x14ac:dyDescent="0.25">
      <c r="A143" s="368">
        <v>84</v>
      </c>
      <c r="B143" s="77"/>
      <c r="C143" s="119" t="str">
        <f t="shared" si="28"/>
        <v/>
      </c>
      <c r="D143" s="120" t="str">
        <f t="shared" si="29"/>
        <v/>
      </c>
      <c r="E143" s="78"/>
      <c r="F143" s="79"/>
      <c r="G143" s="129" t="str">
        <f t="shared" si="33"/>
        <v/>
      </c>
      <c r="H143" s="126" t="str">
        <f t="shared" si="30"/>
        <v/>
      </c>
      <c r="I143" s="133" t="str">
        <f t="shared" si="34"/>
        <v/>
      </c>
      <c r="J143" s="123" t="str">
        <f>IF(B143&gt;0,ROUNDUP(VLOOKUP(B143,G011B!$B:$R,16,0),2),"")</f>
        <v/>
      </c>
      <c r="K143" s="123" t="str">
        <f t="shared" si="31"/>
        <v/>
      </c>
      <c r="L143" s="124" t="str">
        <f>IF(B143&lt;&gt;"",VLOOKUP(B143,G011B!$B:$Z,25,0),"")</f>
        <v/>
      </c>
      <c r="M143" s="153" t="str">
        <f t="shared" si="32"/>
        <v/>
      </c>
      <c r="N143" s="59"/>
      <c r="O143" s="59"/>
      <c r="P143" s="59"/>
    </row>
    <row r="144" spans="1:16" ht="20.05" customHeight="1" x14ac:dyDescent="0.25">
      <c r="A144" s="368">
        <v>85</v>
      </c>
      <c r="B144" s="77"/>
      <c r="C144" s="119" t="str">
        <f t="shared" si="28"/>
        <v/>
      </c>
      <c r="D144" s="120" t="str">
        <f t="shared" si="29"/>
        <v/>
      </c>
      <c r="E144" s="78"/>
      <c r="F144" s="79"/>
      <c r="G144" s="129" t="str">
        <f t="shared" si="33"/>
        <v/>
      </c>
      <c r="H144" s="126" t="str">
        <f t="shared" si="30"/>
        <v/>
      </c>
      <c r="I144" s="133" t="str">
        <f t="shared" si="34"/>
        <v/>
      </c>
      <c r="J144" s="123" t="str">
        <f>IF(B144&gt;0,ROUNDUP(VLOOKUP(B144,G011B!$B:$R,16,0),2),"")</f>
        <v/>
      </c>
      <c r="K144" s="123" t="str">
        <f t="shared" si="31"/>
        <v/>
      </c>
      <c r="L144" s="124" t="str">
        <f>IF(B144&lt;&gt;"",VLOOKUP(B144,G011B!$B:$Z,25,0),"")</f>
        <v/>
      </c>
      <c r="M144" s="153" t="str">
        <f t="shared" si="32"/>
        <v/>
      </c>
      <c r="N144" s="59"/>
      <c r="O144" s="59"/>
      <c r="P144" s="59"/>
    </row>
    <row r="145" spans="1:16" ht="20.05" customHeight="1" x14ac:dyDescent="0.25">
      <c r="A145" s="368">
        <v>86</v>
      </c>
      <c r="B145" s="77"/>
      <c r="C145" s="119" t="str">
        <f t="shared" si="28"/>
        <v/>
      </c>
      <c r="D145" s="120" t="str">
        <f t="shared" si="29"/>
        <v/>
      </c>
      <c r="E145" s="78"/>
      <c r="F145" s="79"/>
      <c r="G145" s="129" t="str">
        <f t="shared" si="33"/>
        <v/>
      </c>
      <c r="H145" s="126" t="str">
        <f t="shared" si="30"/>
        <v/>
      </c>
      <c r="I145" s="133" t="str">
        <f t="shared" si="34"/>
        <v/>
      </c>
      <c r="J145" s="123" t="str">
        <f>IF(B145&gt;0,ROUNDUP(VLOOKUP(B145,G011B!$B:$R,16,0),2),"")</f>
        <v/>
      </c>
      <c r="K145" s="123" t="str">
        <f t="shared" si="31"/>
        <v/>
      </c>
      <c r="L145" s="124" t="str">
        <f>IF(B145&lt;&gt;"",VLOOKUP(B145,G011B!$B:$Z,25,0),"")</f>
        <v/>
      </c>
      <c r="M145" s="153" t="str">
        <f t="shared" si="32"/>
        <v/>
      </c>
      <c r="N145" s="59"/>
      <c r="O145" s="59"/>
      <c r="P145" s="59"/>
    </row>
    <row r="146" spans="1:16" ht="20.05" customHeight="1" x14ac:dyDescent="0.25">
      <c r="A146" s="368">
        <v>87</v>
      </c>
      <c r="B146" s="77"/>
      <c r="C146" s="119" t="str">
        <f t="shared" si="28"/>
        <v/>
      </c>
      <c r="D146" s="120" t="str">
        <f t="shared" si="29"/>
        <v/>
      </c>
      <c r="E146" s="78"/>
      <c r="F146" s="79"/>
      <c r="G146" s="129" t="str">
        <f t="shared" si="33"/>
        <v/>
      </c>
      <c r="H146" s="126" t="str">
        <f t="shared" si="30"/>
        <v/>
      </c>
      <c r="I146" s="133" t="str">
        <f t="shared" si="34"/>
        <v/>
      </c>
      <c r="J146" s="123" t="str">
        <f>IF(B146&gt;0,ROUNDUP(VLOOKUP(B146,G011B!$B:$R,16,0),2),"")</f>
        <v/>
      </c>
      <c r="K146" s="123" t="str">
        <f t="shared" si="31"/>
        <v/>
      </c>
      <c r="L146" s="124" t="str">
        <f>IF(B146&lt;&gt;"",VLOOKUP(B146,G011B!$B:$Z,25,0),"")</f>
        <v/>
      </c>
      <c r="M146" s="153" t="str">
        <f t="shared" si="32"/>
        <v/>
      </c>
      <c r="N146" s="59"/>
      <c r="O146" s="59"/>
      <c r="P146" s="59"/>
    </row>
    <row r="147" spans="1:16" ht="20.05" customHeight="1" x14ac:dyDescent="0.25">
      <c r="A147" s="368">
        <v>88</v>
      </c>
      <c r="B147" s="77"/>
      <c r="C147" s="119" t="str">
        <f t="shared" si="28"/>
        <v/>
      </c>
      <c r="D147" s="120" t="str">
        <f t="shared" si="29"/>
        <v/>
      </c>
      <c r="E147" s="78"/>
      <c r="F147" s="79"/>
      <c r="G147" s="129" t="str">
        <f t="shared" si="33"/>
        <v/>
      </c>
      <c r="H147" s="126" t="str">
        <f t="shared" si="30"/>
        <v/>
      </c>
      <c r="I147" s="133" t="str">
        <f t="shared" si="34"/>
        <v/>
      </c>
      <c r="J147" s="123" t="str">
        <f>IF(B147&gt;0,ROUNDUP(VLOOKUP(B147,G011B!$B:$R,16,0),2),"")</f>
        <v/>
      </c>
      <c r="K147" s="123" t="str">
        <f t="shared" si="31"/>
        <v/>
      </c>
      <c r="L147" s="124" t="str">
        <f>IF(B147&lt;&gt;"",VLOOKUP(B147,G011B!$B:$Z,25,0),"")</f>
        <v/>
      </c>
      <c r="M147" s="153" t="str">
        <f t="shared" si="32"/>
        <v/>
      </c>
      <c r="N147" s="59"/>
      <c r="O147" s="59"/>
      <c r="P147" s="59"/>
    </row>
    <row r="148" spans="1:16" ht="20.05" customHeight="1" x14ac:dyDescent="0.25">
      <c r="A148" s="368">
        <v>89</v>
      </c>
      <c r="B148" s="77"/>
      <c r="C148" s="119" t="str">
        <f t="shared" si="28"/>
        <v/>
      </c>
      <c r="D148" s="120" t="str">
        <f t="shared" si="29"/>
        <v/>
      </c>
      <c r="E148" s="78"/>
      <c r="F148" s="79"/>
      <c r="G148" s="129" t="str">
        <f t="shared" si="33"/>
        <v/>
      </c>
      <c r="H148" s="126" t="str">
        <f t="shared" si="30"/>
        <v/>
      </c>
      <c r="I148" s="133" t="str">
        <f t="shared" si="34"/>
        <v/>
      </c>
      <c r="J148" s="123" t="str">
        <f>IF(B148&gt;0,ROUNDUP(VLOOKUP(B148,G011B!$B:$R,16,0),2),"")</f>
        <v/>
      </c>
      <c r="K148" s="123" t="str">
        <f t="shared" si="31"/>
        <v/>
      </c>
      <c r="L148" s="124" t="str">
        <f>IF(B148&lt;&gt;"",VLOOKUP(B148,G011B!$B:$Z,25,0),"")</f>
        <v/>
      </c>
      <c r="M148" s="153" t="str">
        <f t="shared" si="32"/>
        <v/>
      </c>
      <c r="N148" s="59"/>
      <c r="O148" s="59"/>
      <c r="P148" s="59"/>
    </row>
    <row r="149" spans="1:16" ht="20.05" customHeight="1" x14ac:dyDescent="0.25">
      <c r="A149" s="368">
        <v>90</v>
      </c>
      <c r="B149" s="77"/>
      <c r="C149" s="119" t="str">
        <f t="shared" si="28"/>
        <v/>
      </c>
      <c r="D149" s="120" t="str">
        <f t="shared" si="29"/>
        <v/>
      </c>
      <c r="E149" s="78"/>
      <c r="F149" s="79"/>
      <c r="G149" s="129" t="str">
        <f t="shared" si="33"/>
        <v/>
      </c>
      <c r="H149" s="126" t="str">
        <f t="shared" si="30"/>
        <v/>
      </c>
      <c r="I149" s="133" t="str">
        <f t="shared" si="34"/>
        <v/>
      </c>
      <c r="J149" s="123" t="str">
        <f>IF(B149&gt;0,ROUNDUP(VLOOKUP(B149,G011B!$B:$R,16,0),2),"")</f>
        <v/>
      </c>
      <c r="K149" s="123" t="str">
        <f t="shared" si="31"/>
        <v/>
      </c>
      <c r="L149" s="124" t="str">
        <f>IF(B149&lt;&gt;"",VLOOKUP(B149,G011B!$B:$Z,25,0),"")</f>
        <v/>
      </c>
      <c r="M149" s="153" t="str">
        <f t="shared" si="32"/>
        <v/>
      </c>
      <c r="N149" s="59"/>
      <c r="O149" s="59"/>
      <c r="P149" s="59"/>
    </row>
    <row r="150" spans="1:16" ht="20.05" customHeight="1" x14ac:dyDescent="0.25">
      <c r="A150" s="368">
        <v>91</v>
      </c>
      <c r="B150" s="77"/>
      <c r="C150" s="119" t="str">
        <f t="shared" si="28"/>
        <v/>
      </c>
      <c r="D150" s="120" t="str">
        <f t="shared" si="29"/>
        <v/>
      </c>
      <c r="E150" s="78"/>
      <c r="F150" s="79"/>
      <c r="G150" s="129" t="str">
        <f t="shared" si="33"/>
        <v/>
      </c>
      <c r="H150" s="126" t="str">
        <f t="shared" si="30"/>
        <v/>
      </c>
      <c r="I150" s="133" t="str">
        <f t="shared" si="34"/>
        <v/>
      </c>
      <c r="J150" s="123" t="str">
        <f>IF(B150&gt;0,ROUNDUP(VLOOKUP(B150,G011B!$B:$R,16,0),2),"")</f>
        <v/>
      </c>
      <c r="K150" s="123" t="str">
        <f t="shared" si="31"/>
        <v/>
      </c>
      <c r="L150" s="124" t="str">
        <f>IF(B150&lt;&gt;"",VLOOKUP(B150,G011B!$B:$Z,25,0),"")</f>
        <v/>
      </c>
      <c r="M150" s="153" t="str">
        <f t="shared" si="32"/>
        <v/>
      </c>
      <c r="N150" s="59"/>
      <c r="O150" s="59"/>
      <c r="P150" s="59"/>
    </row>
    <row r="151" spans="1:16" ht="20.05" customHeight="1" x14ac:dyDescent="0.25">
      <c r="A151" s="368">
        <v>92</v>
      </c>
      <c r="B151" s="77"/>
      <c r="C151" s="119" t="str">
        <f t="shared" si="28"/>
        <v/>
      </c>
      <c r="D151" s="120" t="str">
        <f t="shared" si="29"/>
        <v/>
      </c>
      <c r="E151" s="78"/>
      <c r="F151" s="79"/>
      <c r="G151" s="129" t="str">
        <f t="shared" si="33"/>
        <v/>
      </c>
      <c r="H151" s="126" t="str">
        <f t="shared" si="30"/>
        <v/>
      </c>
      <c r="I151" s="133" t="str">
        <f t="shared" si="34"/>
        <v/>
      </c>
      <c r="J151" s="123" t="str">
        <f>IF(B151&gt;0,ROUNDUP(VLOOKUP(B151,G011B!$B:$R,16,0),2),"")</f>
        <v/>
      </c>
      <c r="K151" s="123" t="str">
        <f t="shared" si="31"/>
        <v/>
      </c>
      <c r="L151" s="124" t="str">
        <f>IF(B151&lt;&gt;"",VLOOKUP(B151,G011B!$B:$Z,25,0),"")</f>
        <v/>
      </c>
      <c r="M151" s="153" t="str">
        <f t="shared" si="32"/>
        <v/>
      </c>
      <c r="N151" s="59"/>
      <c r="O151" s="59"/>
      <c r="P151" s="59"/>
    </row>
    <row r="152" spans="1:16" ht="20.05" customHeight="1" x14ac:dyDescent="0.25">
      <c r="A152" s="368">
        <v>93</v>
      </c>
      <c r="B152" s="77"/>
      <c r="C152" s="119" t="str">
        <f t="shared" si="28"/>
        <v/>
      </c>
      <c r="D152" s="120" t="str">
        <f t="shared" si="29"/>
        <v/>
      </c>
      <c r="E152" s="78"/>
      <c r="F152" s="79"/>
      <c r="G152" s="129" t="str">
        <f t="shared" si="33"/>
        <v/>
      </c>
      <c r="H152" s="126" t="str">
        <f t="shared" si="30"/>
        <v/>
      </c>
      <c r="I152" s="133" t="str">
        <f t="shared" si="34"/>
        <v/>
      </c>
      <c r="J152" s="123" t="str">
        <f>IF(B152&gt;0,ROUNDUP(VLOOKUP(B152,G011B!$B:$R,16,0),2),"")</f>
        <v/>
      </c>
      <c r="K152" s="123" t="str">
        <f t="shared" si="31"/>
        <v/>
      </c>
      <c r="L152" s="124" t="str">
        <f>IF(B152&lt;&gt;"",VLOOKUP(B152,G011B!$B:$Z,25,0),"")</f>
        <v/>
      </c>
      <c r="M152" s="153" t="str">
        <f t="shared" si="32"/>
        <v/>
      </c>
      <c r="N152" s="59"/>
      <c r="O152" s="59"/>
      <c r="P152" s="59"/>
    </row>
    <row r="153" spans="1:16" ht="20.05" customHeight="1" x14ac:dyDescent="0.25">
      <c r="A153" s="368">
        <v>94</v>
      </c>
      <c r="B153" s="77"/>
      <c r="C153" s="119" t="str">
        <f t="shared" si="28"/>
        <v/>
      </c>
      <c r="D153" s="120" t="str">
        <f t="shared" si="29"/>
        <v/>
      </c>
      <c r="E153" s="78"/>
      <c r="F153" s="79"/>
      <c r="G153" s="129" t="str">
        <f t="shared" si="33"/>
        <v/>
      </c>
      <c r="H153" s="126" t="str">
        <f t="shared" si="30"/>
        <v/>
      </c>
      <c r="I153" s="133" t="str">
        <f t="shared" si="34"/>
        <v/>
      </c>
      <c r="J153" s="123" t="str">
        <f>IF(B153&gt;0,ROUNDUP(VLOOKUP(B153,G011B!$B:$R,16,0),2),"")</f>
        <v/>
      </c>
      <c r="K153" s="123" t="str">
        <f t="shared" si="31"/>
        <v/>
      </c>
      <c r="L153" s="124" t="str">
        <f>IF(B153&lt;&gt;"",VLOOKUP(B153,G011B!$B:$Z,25,0),"")</f>
        <v/>
      </c>
      <c r="M153" s="153" t="str">
        <f t="shared" si="32"/>
        <v/>
      </c>
      <c r="N153" s="59"/>
      <c r="O153" s="59"/>
      <c r="P153" s="59"/>
    </row>
    <row r="154" spans="1:16" ht="20.05" customHeight="1" x14ac:dyDescent="0.25">
      <c r="A154" s="368">
        <v>95</v>
      </c>
      <c r="B154" s="77"/>
      <c r="C154" s="119" t="str">
        <f t="shared" si="28"/>
        <v/>
      </c>
      <c r="D154" s="120" t="str">
        <f t="shared" si="29"/>
        <v/>
      </c>
      <c r="E154" s="78"/>
      <c r="F154" s="79"/>
      <c r="G154" s="129" t="str">
        <f t="shared" si="33"/>
        <v/>
      </c>
      <c r="H154" s="126" t="str">
        <f t="shared" si="30"/>
        <v/>
      </c>
      <c r="I154" s="133" t="str">
        <f t="shared" si="34"/>
        <v/>
      </c>
      <c r="J154" s="123" t="str">
        <f>IF(B154&gt;0,ROUNDUP(VLOOKUP(B154,G011B!$B:$R,16,0),2),"")</f>
        <v/>
      </c>
      <c r="K154" s="123" t="str">
        <f t="shared" si="31"/>
        <v/>
      </c>
      <c r="L154" s="124" t="str">
        <f>IF(B154&lt;&gt;"",VLOOKUP(B154,G011B!$B:$Z,25,0),"")</f>
        <v/>
      </c>
      <c r="M154" s="153" t="str">
        <f t="shared" si="32"/>
        <v/>
      </c>
      <c r="N154" s="59"/>
      <c r="O154" s="59"/>
      <c r="P154" s="59"/>
    </row>
    <row r="155" spans="1:16" ht="20.05" customHeight="1" x14ac:dyDescent="0.25">
      <c r="A155" s="368">
        <v>96</v>
      </c>
      <c r="B155" s="77"/>
      <c r="C155" s="119" t="str">
        <f t="shared" si="28"/>
        <v/>
      </c>
      <c r="D155" s="120" t="str">
        <f t="shared" si="29"/>
        <v/>
      </c>
      <c r="E155" s="78"/>
      <c r="F155" s="79"/>
      <c r="G155" s="129" t="str">
        <f t="shared" si="33"/>
        <v/>
      </c>
      <c r="H155" s="126" t="str">
        <f t="shared" si="30"/>
        <v/>
      </c>
      <c r="I155" s="133" t="str">
        <f t="shared" si="34"/>
        <v/>
      </c>
      <c r="J155" s="123" t="str">
        <f>IF(B155&gt;0,ROUNDUP(VLOOKUP(B155,G011B!$B:$R,16,0),2),"")</f>
        <v/>
      </c>
      <c r="K155" s="123" t="str">
        <f t="shared" si="31"/>
        <v/>
      </c>
      <c r="L155" s="124" t="str">
        <f>IF(B155&lt;&gt;"",VLOOKUP(B155,G011B!$B:$Z,25,0),"")</f>
        <v/>
      </c>
      <c r="M155" s="153" t="str">
        <f t="shared" si="32"/>
        <v/>
      </c>
      <c r="N155" s="59"/>
      <c r="O155" s="59"/>
      <c r="P155" s="59"/>
    </row>
    <row r="156" spans="1:16" ht="20.05" customHeight="1" x14ac:dyDescent="0.25">
      <c r="A156" s="368">
        <v>97</v>
      </c>
      <c r="B156" s="77"/>
      <c r="C156" s="119" t="str">
        <f t="shared" si="28"/>
        <v/>
      </c>
      <c r="D156" s="120" t="str">
        <f t="shared" si="29"/>
        <v/>
      </c>
      <c r="E156" s="78"/>
      <c r="F156" s="79"/>
      <c r="G156" s="129" t="str">
        <f t="shared" si="33"/>
        <v/>
      </c>
      <c r="H156" s="126" t="str">
        <f t="shared" si="30"/>
        <v/>
      </c>
      <c r="I156" s="133" t="str">
        <f t="shared" si="34"/>
        <v/>
      </c>
      <c r="J156" s="123" t="str">
        <f>IF(B156&gt;0,ROUNDUP(VLOOKUP(B156,G011B!$B:$R,16,0),2),"")</f>
        <v/>
      </c>
      <c r="K156" s="123" t="str">
        <f t="shared" si="31"/>
        <v/>
      </c>
      <c r="L156" s="124" t="str">
        <f>IF(B156&lt;&gt;"",VLOOKUP(B156,G011B!$B:$Z,25,0),"")</f>
        <v/>
      </c>
      <c r="M156" s="153" t="str">
        <f t="shared" si="32"/>
        <v/>
      </c>
      <c r="N156" s="59"/>
      <c r="O156" s="59"/>
      <c r="P156" s="59"/>
    </row>
    <row r="157" spans="1:16" ht="20.05" customHeight="1" x14ac:dyDescent="0.25">
      <c r="A157" s="368">
        <v>98</v>
      </c>
      <c r="B157" s="77"/>
      <c r="C157" s="119" t="str">
        <f t="shared" si="28"/>
        <v/>
      </c>
      <c r="D157" s="120" t="str">
        <f t="shared" si="29"/>
        <v/>
      </c>
      <c r="E157" s="78"/>
      <c r="F157" s="79"/>
      <c r="G157" s="129" t="str">
        <f t="shared" si="33"/>
        <v/>
      </c>
      <c r="H157" s="126" t="str">
        <f t="shared" si="30"/>
        <v/>
      </c>
      <c r="I157" s="133" t="str">
        <f t="shared" si="34"/>
        <v/>
      </c>
      <c r="J157" s="123" t="str">
        <f>IF(B157&gt;0,ROUNDUP(VLOOKUP(B157,G011B!$B:$R,16,0),2),"")</f>
        <v/>
      </c>
      <c r="K157" s="123" t="str">
        <f t="shared" si="31"/>
        <v/>
      </c>
      <c r="L157" s="124" t="str">
        <f>IF(B157&lt;&gt;"",VLOOKUP(B157,G011B!$B:$Z,25,0),"")</f>
        <v/>
      </c>
      <c r="M157" s="153" t="str">
        <f t="shared" si="32"/>
        <v/>
      </c>
      <c r="N157" s="59"/>
      <c r="O157" s="59"/>
      <c r="P157" s="59"/>
    </row>
    <row r="158" spans="1:16" ht="20.05" customHeight="1" x14ac:dyDescent="0.25">
      <c r="A158" s="368">
        <v>99</v>
      </c>
      <c r="B158" s="77"/>
      <c r="C158" s="119" t="str">
        <f t="shared" si="28"/>
        <v/>
      </c>
      <c r="D158" s="120" t="str">
        <f t="shared" si="29"/>
        <v/>
      </c>
      <c r="E158" s="78"/>
      <c r="F158" s="79"/>
      <c r="G158" s="129" t="str">
        <f t="shared" si="33"/>
        <v/>
      </c>
      <c r="H158" s="126" t="str">
        <f t="shared" si="30"/>
        <v/>
      </c>
      <c r="I158" s="133" t="str">
        <f t="shared" si="34"/>
        <v/>
      </c>
      <c r="J158" s="123" t="str">
        <f>IF(B158&gt;0,ROUNDUP(VLOOKUP(B158,G011B!$B:$R,16,0),2),"")</f>
        <v/>
      </c>
      <c r="K158" s="123" t="str">
        <f t="shared" si="31"/>
        <v/>
      </c>
      <c r="L158" s="124" t="str">
        <f>IF(B158&lt;&gt;"",VLOOKUP(B158,G011B!$B:$Z,25,0),"")</f>
        <v/>
      </c>
      <c r="M158" s="153" t="str">
        <f t="shared" si="32"/>
        <v/>
      </c>
      <c r="N158" s="59"/>
      <c r="O158" s="59"/>
      <c r="P158" s="59"/>
    </row>
    <row r="159" spans="1:16" ht="20.05" customHeight="1" thickBot="1" x14ac:dyDescent="0.3">
      <c r="A159" s="369">
        <v>100</v>
      </c>
      <c r="B159" s="80"/>
      <c r="C159" s="121" t="str">
        <f t="shared" si="28"/>
        <v/>
      </c>
      <c r="D159" s="122" t="str">
        <f t="shared" si="29"/>
        <v/>
      </c>
      <c r="E159" s="81"/>
      <c r="F159" s="82"/>
      <c r="G159" s="130" t="str">
        <f t="shared" si="33"/>
        <v/>
      </c>
      <c r="H159" s="127" t="str">
        <f t="shared" si="30"/>
        <v/>
      </c>
      <c r="I159" s="134" t="str">
        <f t="shared" si="34"/>
        <v/>
      </c>
      <c r="J159" s="123" t="str">
        <f>IF(B159&gt;0,ROUNDUP(VLOOKUP(B159,G011B!$B:$R,16,0),2),"")</f>
        <v/>
      </c>
      <c r="K159" s="123" t="str">
        <f t="shared" si="31"/>
        <v/>
      </c>
      <c r="L159" s="124" t="str">
        <f>IF(B159&lt;&gt;"",VLOOKUP(B159,G011B!$B:$Z,25,0),"")</f>
        <v/>
      </c>
      <c r="M159" s="153" t="str">
        <f t="shared" si="32"/>
        <v/>
      </c>
      <c r="N159" s="59"/>
      <c r="O159" s="59"/>
      <c r="P159" s="59"/>
    </row>
    <row r="160" spans="1:16" ht="20.05" customHeight="1" thickBot="1" x14ac:dyDescent="0.4">
      <c r="A160" s="595" t="s">
        <v>33</v>
      </c>
      <c r="B160" s="596"/>
      <c r="C160" s="596"/>
      <c r="D160" s="596"/>
      <c r="E160" s="596"/>
      <c r="F160" s="597"/>
      <c r="G160" s="131">
        <f>SUM(G140:G159)</f>
        <v>0</v>
      </c>
      <c r="H160" s="202"/>
      <c r="I160" s="115">
        <f>IF(C138=C105,SUM(I140:I159)+I127,SUM(I140:I159))</f>
        <v>0</v>
      </c>
      <c r="J160" s="59"/>
      <c r="K160" s="59"/>
      <c r="L160" s="59"/>
      <c r="M160" s="59"/>
      <c r="N160" s="135">
        <f>IF(COUNTA(E140:E159)&gt;0,1,0)</f>
        <v>0</v>
      </c>
      <c r="O160" s="59"/>
      <c r="P160" s="59"/>
    </row>
    <row r="161" spans="1:16" ht="20.05" customHeight="1" thickBot="1" x14ac:dyDescent="0.35">
      <c r="A161" s="598" t="s">
        <v>70</v>
      </c>
      <c r="B161" s="599"/>
      <c r="C161" s="599"/>
      <c r="D161" s="600"/>
      <c r="E161" s="104">
        <f>SUM(G:G)/2</f>
        <v>0</v>
      </c>
      <c r="F161" s="601"/>
      <c r="G161" s="602"/>
      <c r="H161" s="603"/>
      <c r="I161" s="113">
        <f>SUM(I140:I159)+I128</f>
        <v>0</v>
      </c>
      <c r="J161" s="59"/>
      <c r="K161" s="59"/>
      <c r="L161" s="59"/>
      <c r="M161" s="59"/>
      <c r="N161" s="59"/>
      <c r="O161" s="59"/>
      <c r="P161" s="59"/>
    </row>
    <row r="162" spans="1:16" x14ac:dyDescent="0.25">
      <c r="A162" s="359" t="s">
        <v>133</v>
      </c>
      <c r="B162" s="59"/>
      <c r="C162" s="59"/>
      <c r="D162" s="59"/>
      <c r="E162" s="59"/>
      <c r="F162" s="59"/>
      <c r="G162" s="59"/>
      <c r="H162" s="59"/>
      <c r="I162" s="59"/>
      <c r="J162" s="59"/>
      <c r="K162" s="59"/>
      <c r="L162" s="59"/>
      <c r="M162" s="59"/>
      <c r="N162" s="59"/>
      <c r="O162" s="59"/>
      <c r="P162" s="59"/>
    </row>
    <row r="163" spans="1:16" x14ac:dyDescent="0.25">
      <c r="A163" s="59"/>
      <c r="B163" s="59"/>
      <c r="C163" s="59"/>
      <c r="D163" s="59"/>
      <c r="E163" s="59"/>
      <c r="F163" s="59"/>
      <c r="G163" s="59"/>
      <c r="H163" s="59"/>
      <c r="I163" s="59"/>
      <c r="J163" s="59"/>
      <c r="K163" s="59"/>
      <c r="L163" s="59"/>
      <c r="M163" s="59"/>
      <c r="N163" s="59"/>
      <c r="O163" s="59"/>
      <c r="P163" s="59"/>
    </row>
    <row r="164" spans="1:16" ht="19.7" x14ac:dyDescent="0.35">
      <c r="A164" s="370" t="s">
        <v>30</v>
      </c>
      <c r="B164" s="372">
        <f ca="1">imzatarihi</f>
        <v>45653</v>
      </c>
      <c r="C164" s="371" t="s">
        <v>31</v>
      </c>
      <c r="D164" s="373" t="str">
        <f>IF(kurulusyetkilisi&gt;0,kurulusyetkilisi,"")</f>
        <v/>
      </c>
      <c r="E164" s="59"/>
      <c r="F164" s="59"/>
      <c r="G164" s="209"/>
      <c r="H164" s="208"/>
      <c r="I164" s="208"/>
      <c r="J164" s="59"/>
      <c r="K164" s="89"/>
      <c r="L164" s="89"/>
      <c r="M164" s="2"/>
      <c r="N164" s="89"/>
      <c r="O164" s="89"/>
      <c r="P164" s="59"/>
    </row>
    <row r="165" spans="1:16" ht="19.7" x14ac:dyDescent="0.35">
      <c r="A165" s="211"/>
      <c r="B165" s="211"/>
      <c r="C165" s="371" t="s">
        <v>32</v>
      </c>
      <c r="D165" s="72"/>
      <c r="E165" s="537"/>
      <c r="F165" s="537"/>
      <c r="G165" s="537"/>
      <c r="H165" s="56"/>
      <c r="I165" s="56"/>
      <c r="J165" s="59"/>
      <c r="K165" s="89"/>
      <c r="L165" s="89"/>
      <c r="M165" s="2"/>
      <c r="N165" s="89"/>
      <c r="O165" s="89"/>
      <c r="P165" s="59"/>
    </row>
    <row r="166" spans="1:16" ht="16.3" x14ac:dyDescent="0.3">
      <c r="A166" s="573" t="s">
        <v>63</v>
      </c>
      <c r="B166" s="573"/>
      <c r="C166" s="573"/>
      <c r="D166" s="573"/>
      <c r="E166" s="573"/>
      <c r="F166" s="573"/>
      <c r="G166" s="573"/>
      <c r="H166" s="573"/>
      <c r="I166" s="573"/>
      <c r="J166" s="59"/>
      <c r="K166" s="59"/>
      <c r="L166" s="59"/>
      <c r="M166" s="59"/>
      <c r="N166" s="59"/>
      <c r="O166" s="59"/>
      <c r="P166" s="59"/>
    </row>
    <row r="167" spans="1:16" x14ac:dyDescent="0.25">
      <c r="A167" s="563" t="str">
        <f>IF(YilDonem&lt;&gt;"",CONCATENATE(YilDonem," dönemine aittir."),"")</f>
        <v/>
      </c>
      <c r="B167" s="563"/>
      <c r="C167" s="563"/>
      <c r="D167" s="563"/>
      <c r="E167" s="563"/>
      <c r="F167" s="563"/>
      <c r="G167" s="563"/>
      <c r="H167" s="563"/>
      <c r="I167" s="563"/>
      <c r="J167" s="59"/>
      <c r="K167" s="59"/>
      <c r="L167" s="59"/>
      <c r="M167" s="59"/>
      <c r="N167" s="59"/>
      <c r="O167" s="59"/>
      <c r="P167" s="59"/>
    </row>
    <row r="168" spans="1:16" ht="19.7" thickBot="1" x14ac:dyDescent="0.4">
      <c r="A168" s="608" t="s">
        <v>72</v>
      </c>
      <c r="B168" s="608"/>
      <c r="C168" s="608"/>
      <c r="D168" s="608"/>
      <c r="E168" s="608"/>
      <c r="F168" s="608"/>
      <c r="G168" s="608"/>
      <c r="H168" s="608"/>
      <c r="I168" s="608"/>
      <c r="J168" s="59"/>
      <c r="K168" s="59"/>
      <c r="L168" s="59"/>
      <c r="M168" s="59"/>
      <c r="N168" s="59"/>
      <c r="O168" s="59"/>
      <c r="P168" s="59"/>
    </row>
    <row r="169" spans="1:16" ht="19.55" customHeight="1" thickBot="1" x14ac:dyDescent="0.3">
      <c r="A169" s="565" t="s">
        <v>212</v>
      </c>
      <c r="B169" s="567"/>
      <c r="C169" s="565" t="str">
        <f>IF(ProjeNo&gt;0,ProjeNo,"")</f>
        <v/>
      </c>
      <c r="D169" s="566"/>
      <c r="E169" s="566"/>
      <c r="F169" s="566"/>
      <c r="G169" s="566"/>
      <c r="H169" s="566"/>
      <c r="I169" s="567"/>
      <c r="J169" s="59"/>
      <c r="K169" s="59"/>
      <c r="L169" s="59"/>
      <c r="M169" s="59"/>
      <c r="N169" s="59"/>
      <c r="O169" s="59"/>
      <c r="P169" s="59"/>
    </row>
    <row r="170" spans="1:16" ht="29.25" customHeight="1" thickBot="1" x14ac:dyDescent="0.3">
      <c r="A170" s="607" t="s">
        <v>213</v>
      </c>
      <c r="B170" s="580"/>
      <c r="C170" s="583" t="str">
        <f>IF(ProjeAdi&gt;0,ProjeAdi,"")</f>
        <v/>
      </c>
      <c r="D170" s="584"/>
      <c r="E170" s="584"/>
      <c r="F170" s="584"/>
      <c r="G170" s="584"/>
      <c r="H170" s="584"/>
      <c r="I170" s="585"/>
      <c r="J170" s="59"/>
      <c r="K170" s="59"/>
      <c r="L170" s="59"/>
      <c r="M170" s="59"/>
      <c r="N170" s="59"/>
      <c r="O170" s="59"/>
      <c r="P170" s="59"/>
    </row>
    <row r="171" spans="1:16" ht="19.55" customHeight="1" thickBot="1" x14ac:dyDescent="0.3">
      <c r="A171" s="565" t="s">
        <v>64</v>
      </c>
      <c r="B171" s="567"/>
      <c r="C171" s="9"/>
      <c r="D171" s="605"/>
      <c r="E171" s="605"/>
      <c r="F171" s="605"/>
      <c r="G171" s="605"/>
      <c r="H171" s="605"/>
      <c r="I171" s="606"/>
      <c r="J171" s="59"/>
      <c r="K171" s="59"/>
      <c r="L171" s="59"/>
      <c r="M171" s="59"/>
      <c r="N171" s="59"/>
      <c r="O171" s="59"/>
      <c r="P171" s="59"/>
    </row>
    <row r="172" spans="1:16" s="1" customFormat="1" ht="29.25" thickBot="1" x14ac:dyDescent="0.3">
      <c r="A172" s="353" t="s">
        <v>3</v>
      </c>
      <c r="B172" s="353" t="s">
        <v>4</v>
      </c>
      <c r="C172" s="353" t="s">
        <v>54</v>
      </c>
      <c r="D172" s="353" t="s">
        <v>136</v>
      </c>
      <c r="E172" s="353" t="s">
        <v>65</v>
      </c>
      <c r="F172" s="353" t="s">
        <v>66</v>
      </c>
      <c r="G172" s="353" t="s">
        <v>67</v>
      </c>
      <c r="H172" s="353" t="s">
        <v>68</v>
      </c>
      <c r="I172" s="353" t="s">
        <v>69</v>
      </c>
      <c r="J172" s="365" t="s">
        <v>73</v>
      </c>
      <c r="K172" s="366" t="s">
        <v>74</v>
      </c>
      <c r="L172" s="366" t="s">
        <v>66</v>
      </c>
      <c r="M172" s="352"/>
      <c r="N172" s="352"/>
      <c r="O172" s="352"/>
      <c r="P172" s="352"/>
    </row>
    <row r="173" spans="1:16" ht="20.05" customHeight="1" x14ac:dyDescent="0.25">
      <c r="A173" s="367">
        <v>101</v>
      </c>
      <c r="B173" s="74"/>
      <c r="C173" s="117" t="str">
        <f t="shared" ref="C173:C192" si="35">IF(B173&lt;&gt;"",VLOOKUP(B173,PersonelTablo,2,0),"")</f>
        <v/>
      </c>
      <c r="D173" s="118" t="str">
        <f t="shared" ref="D173:D192" si="36">IF(B173&lt;&gt;"",VLOOKUP(B173,PersonelTablo,3,0),"")</f>
        <v/>
      </c>
      <c r="E173" s="75"/>
      <c r="F173" s="76"/>
      <c r="G173" s="128" t="str">
        <f>IF(AND(B173&lt;&gt;"",L173&gt;=F173),E173*F173,"")</f>
        <v/>
      </c>
      <c r="H173" s="125" t="str">
        <f t="shared" ref="H173:H192" si="37">IF(B173&lt;&gt;"",VLOOKUP(B173,G011CTablo,15,0),"")</f>
        <v/>
      </c>
      <c r="I173" s="132" t="str">
        <f>IF(AND(B173&lt;&gt;"",J173&gt;=K173,L173&gt;0),G173*H173,"")</f>
        <v/>
      </c>
      <c r="J173" s="123" t="str">
        <f>IF(B173&gt;0,ROUNDUP(VLOOKUP(B173,G011B!$B:$R,16,0),2),"")</f>
        <v/>
      </c>
      <c r="K173" s="123" t="str">
        <f t="shared" ref="K173:K192" si="38">IF(B173&gt;0,SUMIF($B:$B,B173,$G:$G),"")</f>
        <v/>
      </c>
      <c r="L173" s="124" t="str">
        <f>IF(B173&lt;&gt;"",VLOOKUP(B173,G011B!$B:$Z,25,0),"")</f>
        <v/>
      </c>
      <c r="M173" s="153" t="str">
        <f t="shared" ref="M173:M192" si="39">IF(J173&gt;=K173,"","Personelin bütün iş paketlerindeki Toplam Adam Ay değeri "&amp;K173&amp;" olup, bu değer, G011B formunda beyan edilen Çalışılan Toplam Ay değerini geçemez. Maliyeti hesaplamak için Adam/Ay Oranı veya Çalışılan Ay değerini düzeltiniz. ")</f>
        <v/>
      </c>
      <c r="N173" s="59"/>
      <c r="O173" s="59"/>
      <c r="P173" s="59"/>
    </row>
    <row r="174" spans="1:16" ht="20.05" customHeight="1" x14ac:dyDescent="0.25">
      <c r="A174" s="368">
        <v>102</v>
      </c>
      <c r="B174" s="77"/>
      <c r="C174" s="119" t="str">
        <f t="shared" si="35"/>
        <v/>
      </c>
      <c r="D174" s="120" t="str">
        <f t="shared" si="36"/>
        <v/>
      </c>
      <c r="E174" s="78"/>
      <c r="F174" s="79"/>
      <c r="G174" s="129" t="str">
        <f t="shared" ref="G174:G192" si="40">IF(AND(B174&lt;&gt;"",L174&gt;=F174),E174*F174,"")</f>
        <v/>
      </c>
      <c r="H174" s="126" t="str">
        <f t="shared" si="37"/>
        <v/>
      </c>
      <c r="I174" s="133" t="str">
        <f t="shared" ref="I174:I192" si="41">IF(AND(B174&lt;&gt;"",J174&gt;=K174,L174&gt;0),G174*H174,"")</f>
        <v/>
      </c>
      <c r="J174" s="123" t="str">
        <f>IF(B174&gt;0,ROUNDUP(VLOOKUP(B174,G011B!$B:$R,16,0),2),"")</f>
        <v/>
      </c>
      <c r="K174" s="123" t="str">
        <f t="shared" si="38"/>
        <v/>
      </c>
      <c r="L174" s="124" t="str">
        <f>IF(B174&lt;&gt;"",VLOOKUP(B174,G011B!$B:$Z,25,0),"")</f>
        <v/>
      </c>
      <c r="M174" s="153" t="str">
        <f t="shared" si="39"/>
        <v/>
      </c>
      <c r="N174" s="59"/>
      <c r="O174" s="59"/>
      <c r="P174" s="59"/>
    </row>
    <row r="175" spans="1:16" ht="20.05" customHeight="1" x14ac:dyDescent="0.25">
      <c r="A175" s="368">
        <v>103</v>
      </c>
      <c r="B175" s="77"/>
      <c r="C175" s="119" t="str">
        <f t="shared" si="35"/>
        <v/>
      </c>
      <c r="D175" s="120" t="str">
        <f t="shared" si="36"/>
        <v/>
      </c>
      <c r="E175" s="78"/>
      <c r="F175" s="79"/>
      <c r="G175" s="129" t="str">
        <f t="shared" si="40"/>
        <v/>
      </c>
      <c r="H175" s="126" t="str">
        <f t="shared" si="37"/>
        <v/>
      </c>
      <c r="I175" s="133" t="str">
        <f t="shared" si="41"/>
        <v/>
      </c>
      <c r="J175" s="123" t="str">
        <f>IF(B175&gt;0,ROUNDUP(VLOOKUP(B175,G011B!$B:$R,16,0),2),"")</f>
        <v/>
      </c>
      <c r="K175" s="123" t="str">
        <f t="shared" si="38"/>
        <v/>
      </c>
      <c r="L175" s="124" t="str">
        <f>IF(B175&lt;&gt;"",VLOOKUP(B175,G011B!$B:$Z,25,0),"")</f>
        <v/>
      </c>
      <c r="M175" s="153" t="str">
        <f t="shared" si="39"/>
        <v/>
      </c>
      <c r="N175" s="59"/>
      <c r="O175" s="59"/>
      <c r="P175" s="59"/>
    </row>
    <row r="176" spans="1:16" ht="20.05" customHeight="1" x14ac:dyDescent="0.25">
      <c r="A176" s="368">
        <v>104</v>
      </c>
      <c r="B176" s="77"/>
      <c r="C176" s="119" t="str">
        <f t="shared" si="35"/>
        <v/>
      </c>
      <c r="D176" s="120" t="str">
        <f t="shared" si="36"/>
        <v/>
      </c>
      <c r="E176" s="78"/>
      <c r="F176" s="79"/>
      <c r="G176" s="129" t="str">
        <f t="shared" si="40"/>
        <v/>
      </c>
      <c r="H176" s="126" t="str">
        <f t="shared" si="37"/>
        <v/>
      </c>
      <c r="I176" s="133" t="str">
        <f t="shared" si="41"/>
        <v/>
      </c>
      <c r="J176" s="123" t="str">
        <f>IF(B176&gt;0,ROUNDUP(VLOOKUP(B176,G011B!$B:$R,16,0),2),"")</f>
        <v/>
      </c>
      <c r="K176" s="123" t="str">
        <f t="shared" si="38"/>
        <v/>
      </c>
      <c r="L176" s="124" t="str">
        <f>IF(B176&lt;&gt;"",VLOOKUP(B176,G011B!$B:$Z,25,0),"")</f>
        <v/>
      </c>
      <c r="M176" s="153" t="str">
        <f t="shared" si="39"/>
        <v/>
      </c>
      <c r="N176" s="59"/>
      <c r="O176" s="59"/>
      <c r="P176" s="59"/>
    </row>
    <row r="177" spans="1:16" ht="20.05" customHeight="1" x14ac:dyDescent="0.25">
      <c r="A177" s="368">
        <v>105</v>
      </c>
      <c r="B177" s="77"/>
      <c r="C177" s="119" t="str">
        <f t="shared" si="35"/>
        <v/>
      </c>
      <c r="D177" s="120" t="str">
        <f t="shared" si="36"/>
        <v/>
      </c>
      <c r="E177" s="78"/>
      <c r="F177" s="79"/>
      <c r="G177" s="129" t="str">
        <f t="shared" si="40"/>
        <v/>
      </c>
      <c r="H177" s="126" t="str">
        <f t="shared" si="37"/>
        <v/>
      </c>
      <c r="I177" s="133" t="str">
        <f t="shared" si="41"/>
        <v/>
      </c>
      <c r="J177" s="123" t="str">
        <f>IF(B177&gt;0,ROUNDUP(VLOOKUP(B177,G011B!$B:$R,16,0),2),"")</f>
        <v/>
      </c>
      <c r="K177" s="123" t="str">
        <f t="shared" si="38"/>
        <v/>
      </c>
      <c r="L177" s="124" t="str">
        <f>IF(B177&lt;&gt;"",VLOOKUP(B177,G011B!$B:$Z,25,0),"")</f>
        <v/>
      </c>
      <c r="M177" s="153" t="str">
        <f t="shared" si="39"/>
        <v/>
      </c>
      <c r="N177" s="59"/>
      <c r="O177" s="59"/>
      <c r="P177" s="59"/>
    </row>
    <row r="178" spans="1:16" ht="20.05" customHeight="1" x14ac:dyDescent="0.25">
      <c r="A178" s="368">
        <v>106</v>
      </c>
      <c r="B178" s="77"/>
      <c r="C178" s="119" t="str">
        <f t="shared" si="35"/>
        <v/>
      </c>
      <c r="D178" s="120" t="str">
        <f t="shared" si="36"/>
        <v/>
      </c>
      <c r="E178" s="78"/>
      <c r="F178" s="79"/>
      <c r="G178" s="129" t="str">
        <f t="shared" si="40"/>
        <v/>
      </c>
      <c r="H178" s="126" t="str">
        <f t="shared" si="37"/>
        <v/>
      </c>
      <c r="I178" s="133" t="str">
        <f t="shared" si="41"/>
        <v/>
      </c>
      <c r="J178" s="123" t="str">
        <f>IF(B178&gt;0,ROUNDUP(VLOOKUP(B178,G011B!$B:$R,16,0),2),"")</f>
        <v/>
      </c>
      <c r="K178" s="123" t="str">
        <f t="shared" si="38"/>
        <v/>
      </c>
      <c r="L178" s="124" t="str">
        <f>IF(B178&lt;&gt;"",VLOOKUP(B178,G011B!$B:$Z,25,0),"")</f>
        <v/>
      </c>
      <c r="M178" s="153" t="str">
        <f t="shared" si="39"/>
        <v/>
      </c>
      <c r="N178" s="59"/>
      <c r="O178" s="59"/>
      <c r="P178" s="59"/>
    </row>
    <row r="179" spans="1:16" ht="20.05" customHeight="1" x14ac:dyDescent="0.25">
      <c r="A179" s="368">
        <v>107</v>
      </c>
      <c r="B179" s="77"/>
      <c r="C179" s="119" t="str">
        <f t="shared" si="35"/>
        <v/>
      </c>
      <c r="D179" s="120" t="str">
        <f t="shared" si="36"/>
        <v/>
      </c>
      <c r="E179" s="78"/>
      <c r="F179" s="79"/>
      <c r="G179" s="129" t="str">
        <f t="shared" si="40"/>
        <v/>
      </c>
      <c r="H179" s="126" t="str">
        <f t="shared" si="37"/>
        <v/>
      </c>
      <c r="I179" s="133" t="str">
        <f t="shared" si="41"/>
        <v/>
      </c>
      <c r="J179" s="123" t="str">
        <f>IF(B179&gt;0,ROUNDUP(VLOOKUP(B179,G011B!$B:$R,16,0),2),"")</f>
        <v/>
      </c>
      <c r="K179" s="123" t="str">
        <f t="shared" si="38"/>
        <v/>
      </c>
      <c r="L179" s="124" t="str">
        <f>IF(B179&lt;&gt;"",VLOOKUP(B179,G011B!$B:$Z,25,0),"")</f>
        <v/>
      </c>
      <c r="M179" s="153" t="str">
        <f t="shared" si="39"/>
        <v/>
      </c>
      <c r="N179" s="59"/>
      <c r="O179" s="59"/>
      <c r="P179" s="59"/>
    </row>
    <row r="180" spans="1:16" ht="20.05" customHeight="1" x14ac:dyDescent="0.25">
      <c r="A180" s="368">
        <v>108</v>
      </c>
      <c r="B180" s="77"/>
      <c r="C180" s="119" t="str">
        <f t="shared" si="35"/>
        <v/>
      </c>
      <c r="D180" s="120" t="str">
        <f t="shared" si="36"/>
        <v/>
      </c>
      <c r="E180" s="78"/>
      <c r="F180" s="79"/>
      <c r="G180" s="129" t="str">
        <f t="shared" si="40"/>
        <v/>
      </c>
      <c r="H180" s="126" t="str">
        <f t="shared" si="37"/>
        <v/>
      </c>
      <c r="I180" s="133" t="str">
        <f t="shared" si="41"/>
        <v/>
      </c>
      <c r="J180" s="123" t="str">
        <f>IF(B180&gt;0,ROUNDUP(VLOOKUP(B180,G011B!$B:$R,16,0),2),"")</f>
        <v/>
      </c>
      <c r="K180" s="123" t="str">
        <f t="shared" si="38"/>
        <v/>
      </c>
      <c r="L180" s="124" t="str">
        <f>IF(B180&lt;&gt;"",VLOOKUP(B180,G011B!$B:$Z,25,0),"")</f>
        <v/>
      </c>
      <c r="M180" s="153" t="str">
        <f t="shared" si="39"/>
        <v/>
      </c>
      <c r="N180" s="59"/>
      <c r="O180" s="59"/>
      <c r="P180" s="59"/>
    </row>
    <row r="181" spans="1:16" ht="20.05" customHeight="1" x14ac:dyDescent="0.25">
      <c r="A181" s="368">
        <v>109</v>
      </c>
      <c r="B181" s="77"/>
      <c r="C181" s="119" t="str">
        <f t="shared" si="35"/>
        <v/>
      </c>
      <c r="D181" s="120" t="str">
        <f t="shared" si="36"/>
        <v/>
      </c>
      <c r="E181" s="78"/>
      <c r="F181" s="79"/>
      <c r="G181" s="129" t="str">
        <f t="shared" si="40"/>
        <v/>
      </c>
      <c r="H181" s="126" t="str">
        <f t="shared" si="37"/>
        <v/>
      </c>
      <c r="I181" s="133" t="str">
        <f t="shared" si="41"/>
        <v/>
      </c>
      <c r="J181" s="123" t="str">
        <f>IF(B181&gt;0,ROUNDUP(VLOOKUP(B181,G011B!$B:$R,16,0),2),"")</f>
        <v/>
      </c>
      <c r="K181" s="123" t="str">
        <f t="shared" si="38"/>
        <v/>
      </c>
      <c r="L181" s="124" t="str">
        <f>IF(B181&lt;&gt;"",VLOOKUP(B181,G011B!$B:$Z,25,0),"")</f>
        <v/>
      </c>
      <c r="M181" s="153" t="str">
        <f t="shared" si="39"/>
        <v/>
      </c>
      <c r="N181" s="59"/>
      <c r="O181" s="59"/>
      <c r="P181" s="59"/>
    </row>
    <row r="182" spans="1:16" ht="20.05" customHeight="1" x14ac:dyDescent="0.25">
      <c r="A182" s="368">
        <v>110</v>
      </c>
      <c r="B182" s="77"/>
      <c r="C182" s="119" t="str">
        <f t="shared" si="35"/>
        <v/>
      </c>
      <c r="D182" s="120" t="str">
        <f t="shared" si="36"/>
        <v/>
      </c>
      <c r="E182" s="78"/>
      <c r="F182" s="79"/>
      <c r="G182" s="129" t="str">
        <f t="shared" si="40"/>
        <v/>
      </c>
      <c r="H182" s="126" t="str">
        <f t="shared" si="37"/>
        <v/>
      </c>
      <c r="I182" s="133" t="str">
        <f t="shared" si="41"/>
        <v/>
      </c>
      <c r="J182" s="123" t="str">
        <f>IF(B182&gt;0,ROUNDUP(VLOOKUP(B182,G011B!$B:$R,16,0),2),"")</f>
        <v/>
      </c>
      <c r="K182" s="123" t="str">
        <f t="shared" si="38"/>
        <v/>
      </c>
      <c r="L182" s="124" t="str">
        <f>IF(B182&lt;&gt;"",VLOOKUP(B182,G011B!$B:$Z,25,0),"")</f>
        <v/>
      </c>
      <c r="M182" s="153" t="str">
        <f t="shared" si="39"/>
        <v/>
      </c>
      <c r="N182" s="59"/>
      <c r="O182" s="59"/>
      <c r="P182" s="59"/>
    </row>
    <row r="183" spans="1:16" ht="20.05" customHeight="1" x14ac:dyDescent="0.25">
      <c r="A183" s="368">
        <v>111</v>
      </c>
      <c r="B183" s="77"/>
      <c r="C183" s="119" t="str">
        <f t="shared" si="35"/>
        <v/>
      </c>
      <c r="D183" s="120" t="str">
        <f t="shared" si="36"/>
        <v/>
      </c>
      <c r="E183" s="78"/>
      <c r="F183" s="79"/>
      <c r="G183" s="129" t="str">
        <f t="shared" si="40"/>
        <v/>
      </c>
      <c r="H183" s="126" t="str">
        <f t="shared" si="37"/>
        <v/>
      </c>
      <c r="I183" s="133" t="str">
        <f t="shared" si="41"/>
        <v/>
      </c>
      <c r="J183" s="123" t="str">
        <f>IF(B183&gt;0,ROUNDUP(VLOOKUP(B183,G011B!$B:$R,16,0),2),"")</f>
        <v/>
      </c>
      <c r="K183" s="123" t="str">
        <f t="shared" si="38"/>
        <v/>
      </c>
      <c r="L183" s="124" t="str">
        <f>IF(B183&lt;&gt;"",VLOOKUP(B183,G011B!$B:$Z,25,0),"")</f>
        <v/>
      </c>
      <c r="M183" s="153" t="str">
        <f t="shared" si="39"/>
        <v/>
      </c>
      <c r="N183" s="59"/>
      <c r="O183" s="59"/>
      <c r="P183" s="59"/>
    </row>
    <row r="184" spans="1:16" ht="20.05" customHeight="1" x14ac:dyDescent="0.25">
      <c r="A184" s="368">
        <v>112</v>
      </c>
      <c r="B184" s="77"/>
      <c r="C184" s="119" t="str">
        <f t="shared" si="35"/>
        <v/>
      </c>
      <c r="D184" s="120" t="str">
        <f t="shared" si="36"/>
        <v/>
      </c>
      <c r="E184" s="78"/>
      <c r="F184" s="79"/>
      <c r="G184" s="129" t="str">
        <f t="shared" si="40"/>
        <v/>
      </c>
      <c r="H184" s="126" t="str">
        <f t="shared" si="37"/>
        <v/>
      </c>
      <c r="I184" s="133" t="str">
        <f t="shared" si="41"/>
        <v/>
      </c>
      <c r="J184" s="123" t="str">
        <f>IF(B184&gt;0,ROUNDUP(VLOOKUP(B184,G011B!$B:$R,16,0),2),"")</f>
        <v/>
      </c>
      <c r="K184" s="123" t="str">
        <f t="shared" si="38"/>
        <v/>
      </c>
      <c r="L184" s="124" t="str">
        <f>IF(B184&lt;&gt;"",VLOOKUP(B184,G011B!$B:$Z,25,0),"")</f>
        <v/>
      </c>
      <c r="M184" s="153" t="str">
        <f t="shared" si="39"/>
        <v/>
      </c>
      <c r="N184" s="59"/>
      <c r="O184" s="59"/>
      <c r="P184" s="59"/>
    </row>
    <row r="185" spans="1:16" ht="20.05" customHeight="1" x14ac:dyDescent="0.25">
      <c r="A185" s="368">
        <v>113</v>
      </c>
      <c r="B185" s="77"/>
      <c r="C185" s="119" t="str">
        <f t="shared" si="35"/>
        <v/>
      </c>
      <c r="D185" s="120" t="str">
        <f t="shared" si="36"/>
        <v/>
      </c>
      <c r="E185" s="78"/>
      <c r="F185" s="79"/>
      <c r="G185" s="129" t="str">
        <f t="shared" si="40"/>
        <v/>
      </c>
      <c r="H185" s="126" t="str">
        <f t="shared" si="37"/>
        <v/>
      </c>
      <c r="I185" s="133" t="str">
        <f t="shared" si="41"/>
        <v/>
      </c>
      <c r="J185" s="123" t="str">
        <f>IF(B185&gt;0,ROUNDUP(VLOOKUP(B185,G011B!$B:$R,16,0),2),"")</f>
        <v/>
      </c>
      <c r="K185" s="123" t="str">
        <f t="shared" si="38"/>
        <v/>
      </c>
      <c r="L185" s="124" t="str">
        <f>IF(B185&lt;&gt;"",VLOOKUP(B185,G011B!$B:$Z,25,0),"")</f>
        <v/>
      </c>
      <c r="M185" s="153" t="str">
        <f t="shared" si="39"/>
        <v/>
      </c>
      <c r="N185" s="59"/>
      <c r="O185" s="59"/>
      <c r="P185" s="59"/>
    </row>
    <row r="186" spans="1:16" ht="20.05" customHeight="1" x14ac:dyDescent="0.25">
      <c r="A186" s="368">
        <v>114</v>
      </c>
      <c r="B186" s="77"/>
      <c r="C186" s="119" t="str">
        <f t="shared" si="35"/>
        <v/>
      </c>
      <c r="D186" s="120" t="str">
        <f t="shared" si="36"/>
        <v/>
      </c>
      <c r="E186" s="78"/>
      <c r="F186" s="79"/>
      <c r="G186" s="129" t="str">
        <f t="shared" si="40"/>
        <v/>
      </c>
      <c r="H186" s="126" t="str">
        <f t="shared" si="37"/>
        <v/>
      </c>
      <c r="I186" s="133" t="str">
        <f t="shared" si="41"/>
        <v/>
      </c>
      <c r="J186" s="123" t="str">
        <f>IF(B186&gt;0,ROUNDUP(VLOOKUP(B186,G011B!$B:$R,16,0),2),"")</f>
        <v/>
      </c>
      <c r="K186" s="123" t="str">
        <f t="shared" si="38"/>
        <v/>
      </c>
      <c r="L186" s="124" t="str">
        <f>IF(B186&lt;&gt;"",VLOOKUP(B186,G011B!$B:$Z,25,0),"")</f>
        <v/>
      </c>
      <c r="M186" s="153" t="str">
        <f t="shared" si="39"/>
        <v/>
      </c>
      <c r="N186" s="59"/>
      <c r="O186" s="59"/>
      <c r="P186" s="59"/>
    </row>
    <row r="187" spans="1:16" ht="20.05" customHeight="1" x14ac:dyDescent="0.25">
      <c r="A187" s="368">
        <v>115</v>
      </c>
      <c r="B187" s="77"/>
      <c r="C187" s="119" t="str">
        <f t="shared" si="35"/>
        <v/>
      </c>
      <c r="D187" s="120" t="str">
        <f t="shared" si="36"/>
        <v/>
      </c>
      <c r="E187" s="78"/>
      <c r="F187" s="79"/>
      <c r="G187" s="129" t="str">
        <f t="shared" si="40"/>
        <v/>
      </c>
      <c r="H187" s="126" t="str">
        <f t="shared" si="37"/>
        <v/>
      </c>
      <c r="I187" s="133" t="str">
        <f t="shared" si="41"/>
        <v/>
      </c>
      <c r="J187" s="123" t="str">
        <f>IF(B187&gt;0,ROUNDUP(VLOOKUP(B187,G011B!$B:$R,16,0),2),"")</f>
        <v/>
      </c>
      <c r="K187" s="123" t="str">
        <f t="shared" si="38"/>
        <v/>
      </c>
      <c r="L187" s="124" t="str">
        <f>IF(B187&lt;&gt;"",VLOOKUP(B187,G011B!$B:$Z,25,0),"")</f>
        <v/>
      </c>
      <c r="M187" s="153" t="str">
        <f t="shared" si="39"/>
        <v/>
      </c>
      <c r="N187" s="59"/>
      <c r="O187" s="59"/>
      <c r="P187" s="59"/>
    </row>
    <row r="188" spans="1:16" ht="20.05" customHeight="1" x14ac:dyDescent="0.25">
      <c r="A188" s="368">
        <v>116</v>
      </c>
      <c r="B188" s="77"/>
      <c r="C188" s="119" t="str">
        <f t="shared" si="35"/>
        <v/>
      </c>
      <c r="D188" s="120" t="str">
        <f t="shared" si="36"/>
        <v/>
      </c>
      <c r="E188" s="78"/>
      <c r="F188" s="79"/>
      <c r="G188" s="129" t="str">
        <f t="shared" si="40"/>
        <v/>
      </c>
      <c r="H188" s="126" t="str">
        <f t="shared" si="37"/>
        <v/>
      </c>
      <c r="I188" s="133" t="str">
        <f t="shared" si="41"/>
        <v/>
      </c>
      <c r="J188" s="123" t="str">
        <f>IF(B188&gt;0,ROUNDUP(VLOOKUP(B188,G011B!$B:$R,16,0),2),"")</f>
        <v/>
      </c>
      <c r="K188" s="123" t="str">
        <f t="shared" si="38"/>
        <v/>
      </c>
      <c r="L188" s="124" t="str">
        <f>IF(B188&lt;&gt;"",VLOOKUP(B188,G011B!$B:$Z,25,0),"")</f>
        <v/>
      </c>
      <c r="M188" s="153" t="str">
        <f t="shared" si="39"/>
        <v/>
      </c>
      <c r="N188" s="59"/>
      <c r="O188" s="59"/>
      <c r="P188" s="59"/>
    </row>
    <row r="189" spans="1:16" ht="20.05" customHeight="1" x14ac:dyDescent="0.25">
      <c r="A189" s="368">
        <v>117</v>
      </c>
      <c r="B189" s="77"/>
      <c r="C189" s="119" t="str">
        <f t="shared" si="35"/>
        <v/>
      </c>
      <c r="D189" s="120" t="str">
        <f t="shared" si="36"/>
        <v/>
      </c>
      <c r="E189" s="78"/>
      <c r="F189" s="79"/>
      <c r="G189" s="129" t="str">
        <f t="shared" si="40"/>
        <v/>
      </c>
      <c r="H189" s="126" t="str">
        <f t="shared" si="37"/>
        <v/>
      </c>
      <c r="I189" s="133" t="str">
        <f t="shared" si="41"/>
        <v/>
      </c>
      <c r="J189" s="123" t="str">
        <f>IF(B189&gt;0,ROUNDUP(VLOOKUP(B189,G011B!$B:$R,16,0),2),"")</f>
        <v/>
      </c>
      <c r="K189" s="123" t="str">
        <f t="shared" si="38"/>
        <v/>
      </c>
      <c r="L189" s="124" t="str">
        <f>IF(B189&lt;&gt;"",VLOOKUP(B189,G011B!$B:$Z,25,0),"")</f>
        <v/>
      </c>
      <c r="M189" s="153" t="str">
        <f t="shared" si="39"/>
        <v/>
      </c>
      <c r="N189" s="59"/>
      <c r="O189" s="59"/>
      <c r="P189" s="59"/>
    </row>
    <row r="190" spans="1:16" ht="20.05" customHeight="1" x14ac:dyDescent="0.25">
      <c r="A190" s="368">
        <v>118</v>
      </c>
      <c r="B190" s="77"/>
      <c r="C190" s="119" t="str">
        <f t="shared" si="35"/>
        <v/>
      </c>
      <c r="D190" s="120" t="str">
        <f t="shared" si="36"/>
        <v/>
      </c>
      <c r="E190" s="78"/>
      <c r="F190" s="79"/>
      <c r="G190" s="129" t="str">
        <f t="shared" si="40"/>
        <v/>
      </c>
      <c r="H190" s="126" t="str">
        <f t="shared" si="37"/>
        <v/>
      </c>
      <c r="I190" s="133" t="str">
        <f t="shared" si="41"/>
        <v/>
      </c>
      <c r="J190" s="123" t="str">
        <f>IF(B190&gt;0,ROUNDUP(VLOOKUP(B190,G011B!$B:$R,16,0),2),"")</f>
        <v/>
      </c>
      <c r="K190" s="123" t="str">
        <f t="shared" si="38"/>
        <v/>
      </c>
      <c r="L190" s="124" t="str">
        <f>IF(B190&lt;&gt;"",VLOOKUP(B190,G011B!$B:$Z,25,0),"")</f>
        <v/>
      </c>
      <c r="M190" s="153" t="str">
        <f t="shared" si="39"/>
        <v/>
      </c>
      <c r="N190" s="59"/>
      <c r="O190" s="59"/>
      <c r="P190" s="59"/>
    </row>
    <row r="191" spans="1:16" ht="20.05" customHeight="1" x14ac:dyDescent="0.25">
      <c r="A191" s="368">
        <v>119</v>
      </c>
      <c r="B191" s="77"/>
      <c r="C191" s="119" t="str">
        <f t="shared" si="35"/>
        <v/>
      </c>
      <c r="D191" s="120" t="str">
        <f t="shared" si="36"/>
        <v/>
      </c>
      <c r="E191" s="78"/>
      <c r="F191" s="79"/>
      <c r="G191" s="129" t="str">
        <f t="shared" si="40"/>
        <v/>
      </c>
      <c r="H191" s="126" t="str">
        <f t="shared" si="37"/>
        <v/>
      </c>
      <c r="I191" s="133" t="str">
        <f t="shared" si="41"/>
        <v/>
      </c>
      <c r="J191" s="123" t="str">
        <f>IF(B191&gt;0,ROUNDUP(VLOOKUP(B191,G011B!$B:$R,16,0),2),"")</f>
        <v/>
      </c>
      <c r="K191" s="123" t="str">
        <f t="shared" si="38"/>
        <v/>
      </c>
      <c r="L191" s="124" t="str">
        <f>IF(B191&lt;&gt;"",VLOOKUP(B191,G011B!$B:$Z,25,0),"")</f>
        <v/>
      </c>
      <c r="M191" s="153" t="str">
        <f t="shared" si="39"/>
        <v/>
      </c>
      <c r="N191" s="59"/>
      <c r="O191" s="59"/>
      <c r="P191" s="59"/>
    </row>
    <row r="192" spans="1:16" ht="20.05" customHeight="1" thickBot="1" x14ac:dyDescent="0.3">
      <c r="A192" s="369">
        <v>120</v>
      </c>
      <c r="B192" s="80"/>
      <c r="C192" s="121" t="str">
        <f t="shared" si="35"/>
        <v/>
      </c>
      <c r="D192" s="122" t="str">
        <f t="shared" si="36"/>
        <v/>
      </c>
      <c r="E192" s="81"/>
      <c r="F192" s="82"/>
      <c r="G192" s="130" t="str">
        <f t="shared" si="40"/>
        <v/>
      </c>
      <c r="H192" s="127" t="str">
        <f t="shared" si="37"/>
        <v/>
      </c>
      <c r="I192" s="134" t="str">
        <f t="shared" si="41"/>
        <v/>
      </c>
      <c r="J192" s="123" t="str">
        <f>IF(B192&gt;0,ROUNDUP(VLOOKUP(B192,G011B!$B:$R,16,0),2),"")</f>
        <v/>
      </c>
      <c r="K192" s="123" t="str">
        <f t="shared" si="38"/>
        <v/>
      </c>
      <c r="L192" s="124" t="str">
        <f>IF(B192&lt;&gt;"",VLOOKUP(B192,G011B!$B:$Z,25,0),"")</f>
        <v/>
      </c>
      <c r="M192" s="153" t="str">
        <f t="shared" si="39"/>
        <v/>
      </c>
      <c r="N192" s="59"/>
      <c r="O192" s="59"/>
      <c r="P192" s="59"/>
    </row>
    <row r="193" spans="1:16" ht="20.05" customHeight="1" thickBot="1" x14ac:dyDescent="0.4">
      <c r="A193" s="595" t="s">
        <v>33</v>
      </c>
      <c r="B193" s="596"/>
      <c r="C193" s="596"/>
      <c r="D193" s="596"/>
      <c r="E193" s="596"/>
      <c r="F193" s="597"/>
      <c r="G193" s="131">
        <f>SUM(G173:G192)</f>
        <v>0</v>
      </c>
      <c r="H193" s="202"/>
      <c r="I193" s="115">
        <f>IF(C171=C138,SUM(I173:I192)+I160,SUM(I173:I192))</f>
        <v>0</v>
      </c>
      <c r="J193" s="59"/>
      <c r="K193" s="59"/>
      <c r="L193" s="59"/>
      <c r="M193" s="59"/>
      <c r="N193" s="135">
        <f>IF(COUNTA(E173:E192)&gt;0,1,0)</f>
        <v>0</v>
      </c>
      <c r="O193" s="59"/>
      <c r="P193" s="59"/>
    </row>
    <row r="194" spans="1:16" ht="20.05" customHeight="1" thickBot="1" x14ac:dyDescent="0.35">
      <c r="A194" s="598" t="s">
        <v>70</v>
      </c>
      <c r="B194" s="599"/>
      <c r="C194" s="599"/>
      <c r="D194" s="600"/>
      <c r="E194" s="104">
        <f>SUM(G:G)/2</f>
        <v>0</v>
      </c>
      <c r="F194" s="601"/>
      <c r="G194" s="602"/>
      <c r="H194" s="603"/>
      <c r="I194" s="113">
        <f>SUM(I173:I192)+I161</f>
        <v>0</v>
      </c>
      <c r="J194" s="59"/>
      <c r="K194" s="59"/>
      <c r="L194" s="59"/>
      <c r="M194" s="59"/>
      <c r="N194" s="59"/>
      <c r="O194" s="59"/>
      <c r="P194" s="59"/>
    </row>
    <row r="195" spans="1:16" x14ac:dyDescent="0.25">
      <c r="A195" s="359" t="s">
        <v>133</v>
      </c>
      <c r="B195" s="59"/>
      <c r="C195" s="59"/>
      <c r="D195" s="59"/>
      <c r="E195" s="59"/>
      <c r="F195" s="59"/>
      <c r="G195" s="59"/>
      <c r="H195" s="59"/>
      <c r="I195" s="59"/>
      <c r="J195" s="59"/>
      <c r="K195" s="59"/>
      <c r="L195" s="59"/>
      <c r="M195" s="59"/>
      <c r="N195" s="59"/>
      <c r="O195" s="59"/>
      <c r="P195" s="59"/>
    </row>
    <row r="196" spans="1:16" x14ac:dyDescent="0.25">
      <c r="A196" s="59"/>
      <c r="B196" s="59"/>
      <c r="C196" s="59"/>
      <c r="D196" s="59"/>
      <c r="E196" s="59"/>
      <c r="F196" s="59"/>
      <c r="G196" s="59"/>
      <c r="H196" s="59"/>
      <c r="I196" s="59"/>
      <c r="J196" s="59"/>
      <c r="K196" s="59"/>
      <c r="L196" s="59"/>
      <c r="M196" s="59"/>
      <c r="N196" s="59"/>
      <c r="O196" s="59"/>
      <c r="P196" s="59"/>
    </row>
    <row r="197" spans="1:16" ht="19.7" x14ac:dyDescent="0.35">
      <c r="A197" s="370" t="s">
        <v>30</v>
      </c>
      <c r="B197" s="372">
        <f ca="1">imzatarihi</f>
        <v>45653</v>
      </c>
      <c r="C197" s="371" t="s">
        <v>31</v>
      </c>
      <c r="D197" s="373" t="str">
        <f>IF(kurulusyetkilisi&gt;0,kurulusyetkilisi,"")</f>
        <v/>
      </c>
      <c r="E197" s="59"/>
      <c r="F197" s="59"/>
      <c r="G197" s="209"/>
      <c r="H197" s="208"/>
      <c r="I197" s="208"/>
      <c r="J197" s="59"/>
      <c r="K197" s="89"/>
      <c r="L197" s="89"/>
      <c r="M197" s="2"/>
      <c r="N197" s="89"/>
      <c r="O197" s="89"/>
      <c r="P197" s="59"/>
    </row>
    <row r="198" spans="1:16" ht="19.7" x14ac:dyDescent="0.35">
      <c r="A198" s="211"/>
      <c r="B198" s="211"/>
      <c r="C198" s="371" t="s">
        <v>32</v>
      </c>
      <c r="D198" s="72"/>
      <c r="E198" s="537"/>
      <c r="F198" s="537"/>
      <c r="G198" s="537"/>
      <c r="H198" s="56"/>
      <c r="I198" s="56"/>
      <c r="J198" s="59"/>
      <c r="K198" s="89"/>
      <c r="L198" s="89"/>
      <c r="M198" s="2"/>
      <c r="N198" s="89"/>
      <c r="O198" s="89"/>
      <c r="P198" s="59"/>
    </row>
    <row r="199" spans="1:16" ht="16.3" x14ac:dyDescent="0.3">
      <c r="A199" s="573" t="s">
        <v>63</v>
      </c>
      <c r="B199" s="573"/>
      <c r="C199" s="573"/>
      <c r="D199" s="573"/>
      <c r="E199" s="573"/>
      <c r="F199" s="573"/>
      <c r="G199" s="573"/>
      <c r="H199" s="573"/>
      <c r="I199" s="573"/>
      <c r="J199" s="59"/>
      <c r="K199" s="59"/>
      <c r="L199" s="59"/>
      <c r="M199" s="59"/>
      <c r="N199" s="59"/>
      <c r="O199" s="59"/>
      <c r="P199" s="59"/>
    </row>
    <row r="200" spans="1:16" x14ac:dyDescent="0.25">
      <c r="A200" s="563" t="str">
        <f>IF(YilDonem&lt;&gt;"",CONCATENATE(YilDonem," dönemine aittir."),"")</f>
        <v/>
      </c>
      <c r="B200" s="563"/>
      <c r="C200" s="563"/>
      <c r="D200" s="563"/>
      <c r="E200" s="563"/>
      <c r="F200" s="563"/>
      <c r="G200" s="563"/>
      <c r="H200" s="563"/>
      <c r="I200" s="563"/>
      <c r="J200" s="59"/>
      <c r="K200" s="59"/>
      <c r="L200" s="59"/>
      <c r="M200" s="59"/>
      <c r="N200" s="59"/>
      <c r="O200" s="59"/>
      <c r="P200" s="59"/>
    </row>
    <row r="201" spans="1:16" ht="19.7" thickBot="1" x14ac:dyDescent="0.4">
      <c r="A201" s="608" t="s">
        <v>72</v>
      </c>
      <c r="B201" s="608"/>
      <c r="C201" s="608"/>
      <c r="D201" s="608"/>
      <c r="E201" s="608"/>
      <c r="F201" s="608"/>
      <c r="G201" s="608"/>
      <c r="H201" s="608"/>
      <c r="I201" s="608"/>
      <c r="J201" s="59"/>
      <c r="K201" s="59"/>
      <c r="L201" s="59"/>
      <c r="M201" s="59"/>
      <c r="N201" s="59"/>
      <c r="O201" s="59"/>
      <c r="P201" s="59"/>
    </row>
    <row r="202" spans="1:16" ht="19.55" customHeight="1" thickBot="1" x14ac:dyDescent="0.3">
      <c r="A202" s="565" t="s">
        <v>212</v>
      </c>
      <c r="B202" s="567"/>
      <c r="C202" s="565" t="str">
        <f>IF(ProjeNo&gt;0,ProjeNo,"")</f>
        <v/>
      </c>
      <c r="D202" s="566"/>
      <c r="E202" s="566"/>
      <c r="F202" s="566"/>
      <c r="G202" s="566"/>
      <c r="H202" s="566"/>
      <c r="I202" s="567"/>
      <c r="J202" s="59"/>
      <c r="K202" s="59"/>
      <c r="L202" s="59"/>
      <c r="M202" s="59"/>
      <c r="N202" s="59"/>
      <c r="O202" s="59"/>
      <c r="P202" s="59"/>
    </row>
    <row r="203" spans="1:16" ht="29.25" customHeight="1" thickBot="1" x14ac:dyDescent="0.3">
      <c r="A203" s="607" t="s">
        <v>213</v>
      </c>
      <c r="B203" s="580"/>
      <c r="C203" s="583" t="str">
        <f>IF(ProjeAdi&gt;0,ProjeAdi,"")</f>
        <v/>
      </c>
      <c r="D203" s="584"/>
      <c r="E203" s="584"/>
      <c r="F203" s="584"/>
      <c r="G203" s="584"/>
      <c r="H203" s="584"/>
      <c r="I203" s="585"/>
      <c r="J203" s="59"/>
      <c r="K203" s="59"/>
      <c r="L203" s="59"/>
      <c r="M203" s="59"/>
      <c r="N203" s="59"/>
      <c r="O203" s="59"/>
      <c r="P203" s="59"/>
    </row>
    <row r="204" spans="1:16" ht="19.55" customHeight="1" thickBot="1" x14ac:dyDescent="0.3">
      <c r="A204" s="565" t="s">
        <v>64</v>
      </c>
      <c r="B204" s="567"/>
      <c r="C204" s="9"/>
      <c r="D204" s="605"/>
      <c r="E204" s="605"/>
      <c r="F204" s="605"/>
      <c r="G204" s="605"/>
      <c r="H204" s="605"/>
      <c r="I204" s="606"/>
      <c r="J204" s="59"/>
      <c r="K204" s="59"/>
      <c r="L204" s="59"/>
      <c r="M204" s="59"/>
      <c r="N204" s="59"/>
      <c r="O204" s="59"/>
      <c r="P204" s="59"/>
    </row>
    <row r="205" spans="1:16" s="1" customFormat="1" ht="29.25" thickBot="1" x14ac:dyDescent="0.3">
      <c r="A205" s="353" t="s">
        <v>3</v>
      </c>
      <c r="B205" s="353" t="s">
        <v>4</v>
      </c>
      <c r="C205" s="353" t="s">
        <v>54</v>
      </c>
      <c r="D205" s="353" t="s">
        <v>136</v>
      </c>
      <c r="E205" s="353" t="s">
        <v>65</v>
      </c>
      <c r="F205" s="353" t="s">
        <v>66</v>
      </c>
      <c r="G205" s="353" t="s">
        <v>67</v>
      </c>
      <c r="H205" s="353" t="s">
        <v>68</v>
      </c>
      <c r="I205" s="353" t="s">
        <v>69</v>
      </c>
      <c r="J205" s="365" t="s">
        <v>73</v>
      </c>
      <c r="K205" s="366" t="s">
        <v>74</v>
      </c>
      <c r="L205" s="366" t="s">
        <v>66</v>
      </c>
      <c r="M205" s="352"/>
      <c r="N205" s="352"/>
      <c r="O205" s="352"/>
      <c r="P205" s="352"/>
    </row>
    <row r="206" spans="1:16" ht="20.05" customHeight="1" x14ac:dyDescent="0.25">
      <c r="A206" s="367">
        <v>121</v>
      </c>
      <c r="B206" s="74"/>
      <c r="C206" s="117" t="str">
        <f t="shared" ref="C206:C225" si="42">IF(B206&lt;&gt;"",VLOOKUP(B206,PersonelTablo,2,0),"")</f>
        <v/>
      </c>
      <c r="D206" s="118" t="str">
        <f t="shared" ref="D206:D225" si="43">IF(B206&lt;&gt;"",VLOOKUP(B206,PersonelTablo,3,0),"")</f>
        <v/>
      </c>
      <c r="E206" s="75"/>
      <c r="F206" s="76"/>
      <c r="G206" s="128" t="str">
        <f>IF(AND(B206&lt;&gt;"",L206&gt;=F206),E206*F206,"")</f>
        <v/>
      </c>
      <c r="H206" s="125" t="str">
        <f t="shared" ref="H206:H225" si="44">IF(B206&lt;&gt;"",VLOOKUP(B206,G011CTablo,15,0),"")</f>
        <v/>
      </c>
      <c r="I206" s="132" t="str">
        <f>IF(AND(B206&lt;&gt;"",J206&gt;=K206,L206&gt;0),G206*H206,"")</f>
        <v/>
      </c>
      <c r="J206" s="123" t="str">
        <f>IF(B206&gt;0,ROUNDUP(VLOOKUP(B206,G011B!$B:$R,16,0),2),"")</f>
        <v/>
      </c>
      <c r="K206" s="123" t="str">
        <f t="shared" ref="K206:K225" si="45">IF(B206&gt;0,SUMIF($B:$B,B206,$G:$G),"")</f>
        <v/>
      </c>
      <c r="L206" s="124" t="str">
        <f>IF(B206&lt;&gt;"",VLOOKUP(B206,G011B!$B:$Z,25,0),"")</f>
        <v/>
      </c>
      <c r="M206" s="153" t="str">
        <f t="shared" ref="M206:M225" si="46">IF(J206&gt;=K206,"","Personelin bütün iş paketlerindeki Toplam Adam Ay değeri "&amp;K206&amp;" olup, bu değer, G011B formunda beyan edilen Çalışılan Toplam Ay değerini geçemez. Maliyeti hesaplamak için Adam/Ay Oranı veya Çalışılan Ay değerini düzeltiniz. ")</f>
        <v/>
      </c>
      <c r="N206" s="59"/>
      <c r="O206" s="59"/>
      <c r="P206" s="59"/>
    </row>
    <row r="207" spans="1:16" ht="20.05" customHeight="1" x14ac:dyDescent="0.25">
      <c r="A207" s="368">
        <v>122</v>
      </c>
      <c r="B207" s="77"/>
      <c r="C207" s="119" t="str">
        <f t="shared" si="42"/>
        <v/>
      </c>
      <c r="D207" s="120" t="str">
        <f t="shared" si="43"/>
        <v/>
      </c>
      <c r="E207" s="78"/>
      <c r="F207" s="79"/>
      <c r="G207" s="129" t="str">
        <f t="shared" ref="G207:G225" si="47">IF(AND(B207&lt;&gt;"",L207&gt;=F207),E207*F207,"")</f>
        <v/>
      </c>
      <c r="H207" s="126" t="str">
        <f t="shared" si="44"/>
        <v/>
      </c>
      <c r="I207" s="133" t="str">
        <f t="shared" ref="I207:I225" si="48">IF(AND(B207&lt;&gt;"",J207&gt;=K207,L207&gt;0),G207*H207,"")</f>
        <v/>
      </c>
      <c r="J207" s="123" t="str">
        <f>IF(B207&gt;0,ROUNDUP(VLOOKUP(B207,G011B!$B:$R,16,0),2),"")</f>
        <v/>
      </c>
      <c r="K207" s="123" t="str">
        <f t="shared" si="45"/>
        <v/>
      </c>
      <c r="L207" s="124" t="str">
        <f>IF(B207&lt;&gt;"",VLOOKUP(B207,G011B!$B:$Z,25,0),"")</f>
        <v/>
      </c>
      <c r="M207" s="153" t="str">
        <f t="shared" si="46"/>
        <v/>
      </c>
      <c r="N207" s="59"/>
      <c r="O207" s="59"/>
      <c r="P207" s="59"/>
    </row>
    <row r="208" spans="1:16" ht="20.05" customHeight="1" x14ac:dyDescent="0.25">
      <c r="A208" s="368">
        <v>123</v>
      </c>
      <c r="B208" s="77"/>
      <c r="C208" s="119" t="str">
        <f t="shared" si="42"/>
        <v/>
      </c>
      <c r="D208" s="120" t="str">
        <f t="shared" si="43"/>
        <v/>
      </c>
      <c r="E208" s="78"/>
      <c r="F208" s="79"/>
      <c r="G208" s="129" t="str">
        <f t="shared" si="47"/>
        <v/>
      </c>
      <c r="H208" s="126" t="str">
        <f t="shared" si="44"/>
        <v/>
      </c>
      <c r="I208" s="133" t="str">
        <f t="shared" si="48"/>
        <v/>
      </c>
      <c r="J208" s="123" t="str">
        <f>IF(B208&gt;0,ROUNDUP(VLOOKUP(B208,G011B!$B:$R,16,0),2),"")</f>
        <v/>
      </c>
      <c r="K208" s="123" t="str">
        <f t="shared" si="45"/>
        <v/>
      </c>
      <c r="L208" s="124" t="str">
        <f>IF(B208&lt;&gt;"",VLOOKUP(B208,G011B!$B:$Z,25,0),"")</f>
        <v/>
      </c>
      <c r="M208" s="153" t="str">
        <f t="shared" si="46"/>
        <v/>
      </c>
      <c r="N208" s="59"/>
      <c r="O208" s="59"/>
      <c r="P208" s="59"/>
    </row>
    <row r="209" spans="1:16" ht="20.05" customHeight="1" x14ac:dyDescent="0.25">
      <c r="A209" s="368">
        <v>124</v>
      </c>
      <c r="B209" s="77"/>
      <c r="C209" s="119" t="str">
        <f t="shared" si="42"/>
        <v/>
      </c>
      <c r="D209" s="120" t="str">
        <f t="shared" si="43"/>
        <v/>
      </c>
      <c r="E209" s="78"/>
      <c r="F209" s="79"/>
      <c r="G209" s="129" t="str">
        <f t="shared" si="47"/>
        <v/>
      </c>
      <c r="H209" s="126" t="str">
        <f t="shared" si="44"/>
        <v/>
      </c>
      <c r="I209" s="133" t="str">
        <f t="shared" si="48"/>
        <v/>
      </c>
      <c r="J209" s="123" t="str">
        <f>IF(B209&gt;0,ROUNDUP(VLOOKUP(B209,G011B!$B:$R,16,0),2),"")</f>
        <v/>
      </c>
      <c r="K209" s="123" t="str">
        <f t="shared" si="45"/>
        <v/>
      </c>
      <c r="L209" s="124" t="str">
        <f>IF(B209&lt;&gt;"",VLOOKUP(B209,G011B!$B:$Z,25,0),"")</f>
        <v/>
      </c>
      <c r="M209" s="153" t="str">
        <f t="shared" si="46"/>
        <v/>
      </c>
      <c r="N209" s="59"/>
      <c r="O209" s="59"/>
      <c r="P209" s="59"/>
    </row>
    <row r="210" spans="1:16" ht="20.05" customHeight="1" x14ac:dyDescent="0.25">
      <c r="A210" s="368">
        <v>125</v>
      </c>
      <c r="B210" s="77"/>
      <c r="C210" s="119" t="str">
        <f t="shared" si="42"/>
        <v/>
      </c>
      <c r="D210" s="120" t="str">
        <f t="shared" si="43"/>
        <v/>
      </c>
      <c r="E210" s="78"/>
      <c r="F210" s="79"/>
      <c r="G210" s="129" t="str">
        <f t="shared" si="47"/>
        <v/>
      </c>
      <c r="H210" s="126" t="str">
        <f t="shared" si="44"/>
        <v/>
      </c>
      <c r="I210" s="133" t="str">
        <f t="shared" si="48"/>
        <v/>
      </c>
      <c r="J210" s="123" t="str">
        <f>IF(B210&gt;0,ROUNDUP(VLOOKUP(B210,G011B!$B:$R,16,0),2),"")</f>
        <v/>
      </c>
      <c r="K210" s="123" t="str">
        <f t="shared" si="45"/>
        <v/>
      </c>
      <c r="L210" s="124" t="str">
        <f>IF(B210&lt;&gt;"",VLOOKUP(B210,G011B!$B:$Z,25,0),"")</f>
        <v/>
      </c>
      <c r="M210" s="153" t="str">
        <f t="shared" si="46"/>
        <v/>
      </c>
      <c r="N210" s="59"/>
      <c r="O210" s="59"/>
      <c r="P210" s="59"/>
    </row>
    <row r="211" spans="1:16" ht="20.05" customHeight="1" x14ac:dyDescent="0.25">
      <c r="A211" s="368">
        <v>126</v>
      </c>
      <c r="B211" s="77"/>
      <c r="C211" s="119" t="str">
        <f t="shared" si="42"/>
        <v/>
      </c>
      <c r="D211" s="120" t="str">
        <f t="shared" si="43"/>
        <v/>
      </c>
      <c r="E211" s="78"/>
      <c r="F211" s="79"/>
      <c r="G211" s="129" t="str">
        <f t="shared" si="47"/>
        <v/>
      </c>
      <c r="H211" s="126" t="str">
        <f t="shared" si="44"/>
        <v/>
      </c>
      <c r="I211" s="133" t="str">
        <f t="shared" si="48"/>
        <v/>
      </c>
      <c r="J211" s="123" t="str">
        <f>IF(B211&gt;0,ROUNDUP(VLOOKUP(B211,G011B!$B:$R,16,0),2),"")</f>
        <v/>
      </c>
      <c r="K211" s="123" t="str">
        <f t="shared" si="45"/>
        <v/>
      </c>
      <c r="L211" s="124" t="str">
        <f>IF(B211&lt;&gt;"",VLOOKUP(B211,G011B!$B:$Z,25,0),"")</f>
        <v/>
      </c>
      <c r="M211" s="153" t="str">
        <f t="shared" si="46"/>
        <v/>
      </c>
      <c r="N211" s="59"/>
      <c r="O211" s="59"/>
      <c r="P211" s="59"/>
    </row>
    <row r="212" spans="1:16" ht="20.05" customHeight="1" x14ac:dyDescent="0.25">
      <c r="A212" s="368">
        <v>127</v>
      </c>
      <c r="B212" s="77"/>
      <c r="C212" s="119" t="str">
        <f t="shared" si="42"/>
        <v/>
      </c>
      <c r="D212" s="120" t="str">
        <f t="shared" si="43"/>
        <v/>
      </c>
      <c r="E212" s="78"/>
      <c r="F212" s="79"/>
      <c r="G212" s="129" t="str">
        <f t="shared" si="47"/>
        <v/>
      </c>
      <c r="H212" s="126" t="str">
        <f t="shared" si="44"/>
        <v/>
      </c>
      <c r="I212" s="133" t="str">
        <f t="shared" si="48"/>
        <v/>
      </c>
      <c r="J212" s="123" t="str">
        <f>IF(B212&gt;0,ROUNDUP(VLOOKUP(B212,G011B!$B:$R,16,0),2),"")</f>
        <v/>
      </c>
      <c r="K212" s="123" t="str">
        <f t="shared" si="45"/>
        <v/>
      </c>
      <c r="L212" s="124" t="str">
        <f>IF(B212&lt;&gt;"",VLOOKUP(B212,G011B!$B:$Z,25,0),"")</f>
        <v/>
      </c>
      <c r="M212" s="153" t="str">
        <f t="shared" si="46"/>
        <v/>
      </c>
      <c r="N212" s="59"/>
      <c r="O212" s="59"/>
      <c r="P212" s="59"/>
    </row>
    <row r="213" spans="1:16" ht="20.05" customHeight="1" x14ac:dyDescent="0.25">
      <c r="A213" s="368">
        <v>128</v>
      </c>
      <c r="B213" s="77"/>
      <c r="C213" s="119" t="str">
        <f t="shared" si="42"/>
        <v/>
      </c>
      <c r="D213" s="120" t="str">
        <f t="shared" si="43"/>
        <v/>
      </c>
      <c r="E213" s="78"/>
      <c r="F213" s="79"/>
      <c r="G213" s="129" t="str">
        <f t="shared" si="47"/>
        <v/>
      </c>
      <c r="H213" s="126" t="str">
        <f t="shared" si="44"/>
        <v/>
      </c>
      <c r="I213" s="133" t="str">
        <f t="shared" si="48"/>
        <v/>
      </c>
      <c r="J213" s="123" t="str">
        <f>IF(B213&gt;0,ROUNDUP(VLOOKUP(B213,G011B!$B:$R,16,0),2),"")</f>
        <v/>
      </c>
      <c r="K213" s="123" t="str">
        <f t="shared" si="45"/>
        <v/>
      </c>
      <c r="L213" s="124" t="str">
        <f>IF(B213&lt;&gt;"",VLOOKUP(B213,G011B!$B:$Z,25,0),"")</f>
        <v/>
      </c>
      <c r="M213" s="153" t="str">
        <f t="shared" si="46"/>
        <v/>
      </c>
      <c r="N213" s="59"/>
      <c r="O213" s="59"/>
      <c r="P213" s="59"/>
    </row>
    <row r="214" spans="1:16" ht="20.05" customHeight="1" x14ac:dyDescent="0.25">
      <c r="A214" s="368">
        <v>129</v>
      </c>
      <c r="B214" s="77"/>
      <c r="C214" s="119" t="str">
        <f t="shared" si="42"/>
        <v/>
      </c>
      <c r="D214" s="120" t="str">
        <f t="shared" si="43"/>
        <v/>
      </c>
      <c r="E214" s="78"/>
      <c r="F214" s="79"/>
      <c r="G214" s="129" t="str">
        <f t="shared" si="47"/>
        <v/>
      </c>
      <c r="H214" s="126" t="str">
        <f t="shared" si="44"/>
        <v/>
      </c>
      <c r="I214" s="133" t="str">
        <f t="shared" si="48"/>
        <v/>
      </c>
      <c r="J214" s="123" t="str">
        <f>IF(B214&gt;0,ROUNDUP(VLOOKUP(B214,G011B!$B:$R,16,0),2),"")</f>
        <v/>
      </c>
      <c r="K214" s="123" t="str">
        <f t="shared" si="45"/>
        <v/>
      </c>
      <c r="L214" s="124" t="str">
        <f>IF(B214&lt;&gt;"",VLOOKUP(B214,G011B!$B:$Z,25,0),"")</f>
        <v/>
      </c>
      <c r="M214" s="153" t="str">
        <f t="shared" si="46"/>
        <v/>
      </c>
      <c r="N214" s="59"/>
      <c r="O214" s="59"/>
      <c r="P214" s="59"/>
    </row>
    <row r="215" spans="1:16" ht="20.05" customHeight="1" x14ac:dyDescent="0.25">
      <c r="A215" s="368">
        <v>130</v>
      </c>
      <c r="B215" s="77"/>
      <c r="C215" s="119" t="str">
        <f t="shared" si="42"/>
        <v/>
      </c>
      <c r="D215" s="120" t="str">
        <f t="shared" si="43"/>
        <v/>
      </c>
      <c r="E215" s="78"/>
      <c r="F215" s="79"/>
      <c r="G215" s="129" t="str">
        <f t="shared" si="47"/>
        <v/>
      </c>
      <c r="H215" s="126" t="str">
        <f t="shared" si="44"/>
        <v/>
      </c>
      <c r="I215" s="133" t="str">
        <f t="shared" si="48"/>
        <v/>
      </c>
      <c r="J215" s="123" t="str">
        <f>IF(B215&gt;0,ROUNDUP(VLOOKUP(B215,G011B!$B:$R,16,0),2),"")</f>
        <v/>
      </c>
      <c r="K215" s="123" t="str">
        <f t="shared" si="45"/>
        <v/>
      </c>
      <c r="L215" s="124" t="str">
        <f>IF(B215&lt;&gt;"",VLOOKUP(B215,G011B!$B:$Z,25,0),"")</f>
        <v/>
      </c>
      <c r="M215" s="153" t="str">
        <f t="shared" si="46"/>
        <v/>
      </c>
      <c r="N215" s="59"/>
      <c r="O215" s="59"/>
      <c r="P215" s="59"/>
    </row>
    <row r="216" spans="1:16" ht="20.05" customHeight="1" x14ac:dyDescent="0.25">
      <c r="A216" s="368">
        <v>131</v>
      </c>
      <c r="B216" s="77"/>
      <c r="C216" s="119" t="str">
        <f t="shared" si="42"/>
        <v/>
      </c>
      <c r="D216" s="120" t="str">
        <f t="shared" si="43"/>
        <v/>
      </c>
      <c r="E216" s="78"/>
      <c r="F216" s="79"/>
      <c r="G216" s="129" t="str">
        <f t="shared" si="47"/>
        <v/>
      </c>
      <c r="H216" s="126" t="str">
        <f t="shared" si="44"/>
        <v/>
      </c>
      <c r="I216" s="133" t="str">
        <f t="shared" si="48"/>
        <v/>
      </c>
      <c r="J216" s="123" t="str">
        <f>IF(B216&gt;0,ROUNDUP(VLOOKUP(B216,G011B!$B:$R,16,0),2),"")</f>
        <v/>
      </c>
      <c r="K216" s="123" t="str">
        <f t="shared" si="45"/>
        <v/>
      </c>
      <c r="L216" s="124" t="str">
        <f>IF(B216&lt;&gt;"",VLOOKUP(B216,G011B!$B:$Z,25,0),"")</f>
        <v/>
      </c>
      <c r="M216" s="153" t="str">
        <f t="shared" si="46"/>
        <v/>
      </c>
      <c r="N216" s="59"/>
      <c r="O216" s="59"/>
      <c r="P216" s="59"/>
    </row>
    <row r="217" spans="1:16" ht="20.05" customHeight="1" x14ac:dyDescent="0.25">
      <c r="A217" s="368">
        <v>132</v>
      </c>
      <c r="B217" s="77"/>
      <c r="C217" s="119" t="str">
        <f t="shared" si="42"/>
        <v/>
      </c>
      <c r="D217" s="120" t="str">
        <f t="shared" si="43"/>
        <v/>
      </c>
      <c r="E217" s="78"/>
      <c r="F217" s="79"/>
      <c r="G217" s="129" t="str">
        <f t="shared" si="47"/>
        <v/>
      </c>
      <c r="H217" s="126" t="str">
        <f t="shared" si="44"/>
        <v/>
      </c>
      <c r="I217" s="133" t="str">
        <f t="shared" si="48"/>
        <v/>
      </c>
      <c r="J217" s="123" t="str">
        <f>IF(B217&gt;0,ROUNDUP(VLOOKUP(B217,G011B!$B:$R,16,0),2),"")</f>
        <v/>
      </c>
      <c r="K217" s="123" t="str">
        <f t="shared" si="45"/>
        <v/>
      </c>
      <c r="L217" s="124" t="str">
        <f>IF(B217&lt;&gt;"",VLOOKUP(B217,G011B!$B:$Z,25,0),"")</f>
        <v/>
      </c>
      <c r="M217" s="153" t="str">
        <f t="shared" si="46"/>
        <v/>
      </c>
      <c r="N217" s="59"/>
      <c r="O217" s="59"/>
      <c r="P217" s="59"/>
    </row>
    <row r="218" spans="1:16" ht="20.05" customHeight="1" x14ac:dyDescent="0.25">
      <c r="A218" s="368">
        <v>133</v>
      </c>
      <c r="B218" s="77"/>
      <c r="C218" s="119" t="str">
        <f t="shared" si="42"/>
        <v/>
      </c>
      <c r="D218" s="120" t="str">
        <f t="shared" si="43"/>
        <v/>
      </c>
      <c r="E218" s="78"/>
      <c r="F218" s="79"/>
      <c r="G218" s="129" t="str">
        <f t="shared" si="47"/>
        <v/>
      </c>
      <c r="H218" s="126" t="str">
        <f t="shared" si="44"/>
        <v/>
      </c>
      <c r="I218" s="133" t="str">
        <f t="shared" si="48"/>
        <v/>
      </c>
      <c r="J218" s="123" t="str">
        <f>IF(B218&gt;0,ROUNDUP(VLOOKUP(B218,G011B!$B:$R,16,0),2),"")</f>
        <v/>
      </c>
      <c r="K218" s="123" t="str">
        <f t="shared" si="45"/>
        <v/>
      </c>
      <c r="L218" s="124" t="str">
        <f>IF(B218&lt;&gt;"",VLOOKUP(B218,G011B!$B:$Z,25,0),"")</f>
        <v/>
      </c>
      <c r="M218" s="153" t="str">
        <f t="shared" si="46"/>
        <v/>
      </c>
      <c r="N218" s="59"/>
      <c r="O218" s="59"/>
      <c r="P218" s="59"/>
    </row>
    <row r="219" spans="1:16" ht="20.05" customHeight="1" x14ac:dyDescent="0.25">
      <c r="A219" s="368">
        <v>134</v>
      </c>
      <c r="B219" s="77"/>
      <c r="C219" s="119" t="str">
        <f t="shared" si="42"/>
        <v/>
      </c>
      <c r="D219" s="120" t="str">
        <f t="shared" si="43"/>
        <v/>
      </c>
      <c r="E219" s="78"/>
      <c r="F219" s="79"/>
      <c r="G219" s="129" t="str">
        <f t="shared" si="47"/>
        <v/>
      </c>
      <c r="H219" s="126" t="str">
        <f t="shared" si="44"/>
        <v/>
      </c>
      <c r="I219" s="133" t="str">
        <f t="shared" si="48"/>
        <v/>
      </c>
      <c r="J219" s="123" t="str">
        <f>IF(B219&gt;0,ROUNDUP(VLOOKUP(B219,G011B!$B:$R,16,0),2),"")</f>
        <v/>
      </c>
      <c r="K219" s="123" t="str">
        <f t="shared" si="45"/>
        <v/>
      </c>
      <c r="L219" s="124" t="str">
        <f>IF(B219&lt;&gt;"",VLOOKUP(B219,G011B!$B:$Z,25,0),"")</f>
        <v/>
      </c>
      <c r="M219" s="153" t="str">
        <f t="shared" si="46"/>
        <v/>
      </c>
      <c r="N219" s="59"/>
      <c r="O219" s="59"/>
      <c r="P219" s="59"/>
    </row>
    <row r="220" spans="1:16" ht="20.05" customHeight="1" x14ac:dyDescent="0.25">
      <c r="A220" s="368">
        <v>135</v>
      </c>
      <c r="B220" s="77"/>
      <c r="C220" s="119" t="str">
        <f t="shared" si="42"/>
        <v/>
      </c>
      <c r="D220" s="120" t="str">
        <f t="shared" si="43"/>
        <v/>
      </c>
      <c r="E220" s="78"/>
      <c r="F220" s="79"/>
      <c r="G220" s="129" t="str">
        <f t="shared" si="47"/>
        <v/>
      </c>
      <c r="H220" s="126" t="str">
        <f t="shared" si="44"/>
        <v/>
      </c>
      <c r="I220" s="133" t="str">
        <f t="shared" si="48"/>
        <v/>
      </c>
      <c r="J220" s="123" t="str">
        <f>IF(B220&gt;0,ROUNDUP(VLOOKUP(B220,G011B!$B:$R,16,0),2),"")</f>
        <v/>
      </c>
      <c r="K220" s="123" t="str">
        <f t="shared" si="45"/>
        <v/>
      </c>
      <c r="L220" s="124" t="str">
        <f>IF(B220&lt;&gt;"",VLOOKUP(B220,G011B!$B:$Z,25,0),"")</f>
        <v/>
      </c>
      <c r="M220" s="153" t="str">
        <f t="shared" si="46"/>
        <v/>
      </c>
      <c r="N220" s="59"/>
      <c r="O220" s="59"/>
      <c r="P220" s="59"/>
    </row>
    <row r="221" spans="1:16" ht="20.05" customHeight="1" x14ac:dyDescent="0.25">
      <c r="A221" s="368">
        <v>136</v>
      </c>
      <c r="B221" s="77"/>
      <c r="C221" s="119" t="str">
        <f t="shared" si="42"/>
        <v/>
      </c>
      <c r="D221" s="120" t="str">
        <f t="shared" si="43"/>
        <v/>
      </c>
      <c r="E221" s="78"/>
      <c r="F221" s="79"/>
      <c r="G221" s="129" t="str">
        <f t="shared" si="47"/>
        <v/>
      </c>
      <c r="H221" s="126" t="str">
        <f t="shared" si="44"/>
        <v/>
      </c>
      <c r="I221" s="133" t="str">
        <f t="shared" si="48"/>
        <v/>
      </c>
      <c r="J221" s="123" t="str">
        <f>IF(B221&gt;0,ROUNDUP(VLOOKUP(B221,G011B!$B:$R,16,0),2),"")</f>
        <v/>
      </c>
      <c r="K221" s="123" t="str">
        <f t="shared" si="45"/>
        <v/>
      </c>
      <c r="L221" s="124" t="str">
        <f>IF(B221&lt;&gt;"",VLOOKUP(B221,G011B!$B:$Z,25,0),"")</f>
        <v/>
      </c>
      <c r="M221" s="153" t="str">
        <f t="shared" si="46"/>
        <v/>
      </c>
      <c r="N221" s="59"/>
      <c r="O221" s="59"/>
      <c r="P221" s="59"/>
    </row>
    <row r="222" spans="1:16" ht="20.05" customHeight="1" x14ac:dyDescent="0.25">
      <c r="A222" s="368">
        <v>137</v>
      </c>
      <c r="B222" s="77"/>
      <c r="C222" s="119" t="str">
        <f t="shared" si="42"/>
        <v/>
      </c>
      <c r="D222" s="120" t="str">
        <f t="shared" si="43"/>
        <v/>
      </c>
      <c r="E222" s="78"/>
      <c r="F222" s="79"/>
      <c r="G222" s="129" t="str">
        <f t="shared" si="47"/>
        <v/>
      </c>
      <c r="H222" s="126" t="str">
        <f t="shared" si="44"/>
        <v/>
      </c>
      <c r="I222" s="133" t="str">
        <f t="shared" si="48"/>
        <v/>
      </c>
      <c r="J222" s="123" t="str">
        <f>IF(B222&gt;0,ROUNDUP(VLOOKUP(B222,G011B!$B:$R,16,0),2),"")</f>
        <v/>
      </c>
      <c r="K222" s="123" t="str">
        <f t="shared" si="45"/>
        <v/>
      </c>
      <c r="L222" s="124" t="str">
        <f>IF(B222&lt;&gt;"",VLOOKUP(B222,G011B!$B:$Z,25,0),"")</f>
        <v/>
      </c>
      <c r="M222" s="153" t="str">
        <f t="shared" si="46"/>
        <v/>
      </c>
      <c r="N222" s="59"/>
      <c r="O222" s="59"/>
      <c r="P222" s="59"/>
    </row>
    <row r="223" spans="1:16" ht="20.05" customHeight="1" x14ac:dyDescent="0.25">
      <c r="A223" s="368">
        <v>138</v>
      </c>
      <c r="B223" s="77"/>
      <c r="C223" s="119" t="str">
        <f t="shared" si="42"/>
        <v/>
      </c>
      <c r="D223" s="120" t="str">
        <f t="shared" si="43"/>
        <v/>
      </c>
      <c r="E223" s="78"/>
      <c r="F223" s="79"/>
      <c r="G223" s="129" t="str">
        <f t="shared" si="47"/>
        <v/>
      </c>
      <c r="H223" s="126" t="str">
        <f t="shared" si="44"/>
        <v/>
      </c>
      <c r="I223" s="133" t="str">
        <f t="shared" si="48"/>
        <v/>
      </c>
      <c r="J223" s="123" t="str">
        <f>IF(B223&gt;0,ROUNDUP(VLOOKUP(B223,G011B!$B:$R,16,0),2),"")</f>
        <v/>
      </c>
      <c r="K223" s="123" t="str">
        <f t="shared" si="45"/>
        <v/>
      </c>
      <c r="L223" s="124" t="str">
        <f>IF(B223&lt;&gt;"",VLOOKUP(B223,G011B!$B:$Z,25,0),"")</f>
        <v/>
      </c>
      <c r="M223" s="153" t="str">
        <f t="shared" si="46"/>
        <v/>
      </c>
      <c r="N223" s="59"/>
      <c r="O223" s="59"/>
      <c r="P223" s="59"/>
    </row>
    <row r="224" spans="1:16" ht="20.05" customHeight="1" x14ac:dyDescent="0.25">
      <c r="A224" s="368">
        <v>139</v>
      </c>
      <c r="B224" s="77"/>
      <c r="C224" s="119" t="str">
        <f t="shared" si="42"/>
        <v/>
      </c>
      <c r="D224" s="120" t="str">
        <f t="shared" si="43"/>
        <v/>
      </c>
      <c r="E224" s="78"/>
      <c r="F224" s="79"/>
      <c r="G224" s="129" t="str">
        <f t="shared" si="47"/>
        <v/>
      </c>
      <c r="H224" s="126" t="str">
        <f t="shared" si="44"/>
        <v/>
      </c>
      <c r="I224" s="133" t="str">
        <f t="shared" si="48"/>
        <v/>
      </c>
      <c r="J224" s="123" t="str">
        <f>IF(B224&gt;0,ROUNDUP(VLOOKUP(B224,G011B!$B:$R,16,0),2),"")</f>
        <v/>
      </c>
      <c r="K224" s="123" t="str">
        <f t="shared" si="45"/>
        <v/>
      </c>
      <c r="L224" s="124" t="str">
        <f>IF(B224&lt;&gt;"",VLOOKUP(B224,G011B!$B:$Z,25,0),"")</f>
        <v/>
      </c>
      <c r="M224" s="153" t="str">
        <f t="shared" si="46"/>
        <v/>
      </c>
      <c r="N224" s="59"/>
      <c r="O224" s="59"/>
      <c r="P224" s="59"/>
    </row>
    <row r="225" spans="1:16" ht="20.05" customHeight="1" thickBot="1" x14ac:dyDescent="0.3">
      <c r="A225" s="369">
        <v>140</v>
      </c>
      <c r="B225" s="80"/>
      <c r="C225" s="121" t="str">
        <f t="shared" si="42"/>
        <v/>
      </c>
      <c r="D225" s="122" t="str">
        <f t="shared" si="43"/>
        <v/>
      </c>
      <c r="E225" s="81"/>
      <c r="F225" s="82"/>
      <c r="G225" s="130" t="str">
        <f t="shared" si="47"/>
        <v/>
      </c>
      <c r="H225" s="127" t="str">
        <f t="shared" si="44"/>
        <v/>
      </c>
      <c r="I225" s="134" t="str">
        <f t="shared" si="48"/>
        <v/>
      </c>
      <c r="J225" s="123" t="str">
        <f>IF(B225&gt;0,ROUNDUP(VLOOKUP(B225,G011B!$B:$R,16,0),2),"")</f>
        <v/>
      </c>
      <c r="K225" s="123" t="str">
        <f t="shared" si="45"/>
        <v/>
      </c>
      <c r="L225" s="124" t="str">
        <f>IF(B225&lt;&gt;"",VLOOKUP(B225,G011B!$B:$Z,25,0),"")</f>
        <v/>
      </c>
      <c r="M225" s="153" t="str">
        <f t="shared" si="46"/>
        <v/>
      </c>
      <c r="N225" s="59"/>
      <c r="O225" s="59"/>
      <c r="P225" s="59"/>
    </row>
    <row r="226" spans="1:16" ht="20.05" customHeight="1" thickBot="1" x14ac:dyDescent="0.4">
      <c r="A226" s="595" t="s">
        <v>33</v>
      </c>
      <c r="B226" s="596"/>
      <c r="C226" s="596"/>
      <c r="D226" s="596"/>
      <c r="E226" s="596"/>
      <c r="F226" s="597"/>
      <c r="G226" s="131">
        <f>SUM(G206:G225)</f>
        <v>0</v>
      </c>
      <c r="H226" s="364"/>
      <c r="I226" s="115">
        <f>IF(C204=C171,SUM(I206:I225)+I193,SUM(I206:I225))</f>
        <v>0</v>
      </c>
      <c r="J226" s="59"/>
      <c r="K226" s="59"/>
      <c r="L226" s="59"/>
      <c r="M226" s="59"/>
      <c r="N226" s="135">
        <f>IF(COUNTA(E206:E225)&gt;0,1,0)</f>
        <v>0</v>
      </c>
      <c r="O226" s="59"/>
      <c r="P226" s="59"/>
    </row>
    <row r="227" spans="1:16" ht="20.05" customHeight="1" thickBot="1" x14ac:dyDescent="0.35">
      <c r="A227" s="598" t="s">
        <v>70</v>
      </c>
      <c r="B227" s="599"/>
      <c r="C227" s="599"/>
      <c r="D227" s="600"/>
      <c r="E227" s="104">
        <f>SUM(G:G)/2</f>
        <v>0</v>
      </c>
      <c r="F227" s="601"/>
      <c r="G227" s="602"/>
      <c r="H227" s="603"/>
      <c r="I227" s="113">
        <f>SUM(I206:I225)+I194</f>
        <v>0</v>
      </c>
      <c r="J227" s="59"/>
      <c r="K227" s="59"/>
      <c r="L227" s="59"/>
      <c r="M227" s="59"/>
      <c r="N227" s="59"/>
      <c r="O227" s="59"/>
      <c r="P227" s="59"/>
    </row>
    <row r="228" spans="1:16" x14ac:dyDescent="0.25">
      <c r="A228" s="359" t="s">
        <v>133</v>
      </c>
      <c r="B228" s="59"/>
      <c r="C228" s="59"/>
      <c r="D228" s="59"/>
      <c r="E228" s="59"/>
      <c r="F228" s="59"/>
      <c r="G228" s="59"/>
      <c r="H228" s="59"/>
      <c r="I228" s="59"/>
      <c r="J228" s="59"/>
      <c r="K228" s="59"/>
      <c r="L228" s="59"/>
      <c r="M228" s="59"/>
      <c r="N228" s="59"/>
      <c r="O228" s="59"/>
      <c r="P228" s="59"/>
    </row>
    <row r="229" spans="1:16" x14ac:dyDescent="0.25">
      <c r="A229" s="59"/>
      <c r="B229" s="59"/>
      <c r="C229" s="59"/>
      <c r="D229" s="59"/>
      <c r="E229" s="59"/>
      <c r="F229" s="59"/>
      <c r="G229" s="59"/>
      <c r="H229" s="59"/>
      <c r="I229" s="59"/>
      <c r="J229" s="59"/>
      <c r="K229" s="59"/>
      <c r="L229" s="59"/>
      <c r="M229" s="59"/>
      <c r="N229" s="59"/>
      <c r="O229" s="59"/>
      <c r="P229" s="59"/>
    </row>
    <row r="230" spans="1:16" ht="19.7" x14ac:dyDescent="0.35">
      <c r="A230" s="370" t="s">
        <v>30</v>
      </c>
      <c r="B230" s="372">
        <f ca="1">imzatarihi</f>
        <v>45653</v>
      </c>
      <c r="C230" s="371" t="s">
        <v>31</v>
      </c>
      <c r="D230" s="373" t="str">
        <f>IF(kurulusyetkilisi&gt;0,kurulusyetkilisi,"")</f>
        <v/>
      </c>
      <c r="E230" s="59"/>
      <c r="F230" s="59"/>
      <c r="G230" s="209"/>
      <c r="H230" s="208"/>
      <c r="I230" s="208"/>
      <c r="J230" s="59"/>
      <c r="K230" s="89"/>
      <c r="L230" s="89"/>
      <c r="M230" s="2"/>
      <c r="N230" s="89"/>
      <c r="O230" s="89"/>
      <c r="P230" s="59"/>
    </row>
    <row r="231" spans="1:16" ht="19.7" x14ac:dyDescent="0.35">
      <c r="A231" s="211"/>
      <c r="B231" s="211"/>
      <c r="C231" s="371" t="s">
        <v>32</v>
      </c>
      <c r="D231" s="72"/>
      <c r="E231" s="537"/>
      <c r="F231" s="537"/>
      <c r="G231" s="537"/>
      <c r="H231" s="56"/>
      <c r="I231" s="56"/>
      <c r="J231" s="59"/>
      <c r="K231" s="89"/>
      <c r="L231" s="89"/>
      <c r="M231" s="2"/>
      <c r="N231" s="89"/>
      <c r="O231" s="89"/>
      <c r="P231" s="59"/>
    </row>
    <row r="232" spans="1:16" ht="16.3" x14ac:dyDescent="0.3">
      <c r="A232" s="573" t="s">
        <v>63</v>
      </c>
      <c r="B232" s="573"/>
      <c r="C232" s="573"/>
      <c r="D232" s="573"/>
      <c r="E232" s="573"/>
      <c r="F232" s="573"/>
      <c r="G232" s="573"/>
      <c r="H232" s="573"/>
      <c r="I232" s="573"/>
      <c r="J232" s="59"/>
      <c r="K232" s="59"/>
      <c r="L232" s="59"/>
      <c r="M232" s="59"/>
      <c r="N232" s="59"/>
      <c r="O232" s="59"/>
      <c r="P232" s="59"/>
    </row>
    <row r="233" spans="1:16" x14ac:dyDescent="0.25">
      <c r="A233" s="563" t="str">
        <f>IF(YilDonem&lt;&gt;"",CONCATENATE(YilDonem," dönemine aittir."),"")</f>
        <v/>
      </c>
      <c r="B233" s="563"/>
      <c r="C233" s="563"/>
      <c r="D233" s="563"/>
      <c r="E233" s="563"/>
      <c r="F233" s="563"/>
      <c r="G233" s="563"/>
      <c r="H233" s="563"/>
      <c r="I233" s="563"/>
      <c r="J233" s="59"/>
      <c r="K233" s="59"/>
      <c r="L233" s="59"/>
      <c r="M233" s="59"/>
      <c r="N233" s="59"/>
      <c r="O233" s="59"/>
      <c r="P233" s="59"/>
    </row>
    <row r="234" spans="1:16" ht="19.7" thickBot="1" x14ac:dyDescent="0.4">
      <c r="A234" s="608" t="s">
        <v>72</v>
      </c>
      <c r="B234" s="608"/>
      <c r="C234" s="608"/>
      <c r="D234" s="608"/>
      <c r="E234" s="608"/>
      <c r="F234" s="608"/>
      <c r="G234" s="608"/>
      <c r="H234" s="608"/>
      <c r="I234" s="608"/>
      <c r="J234" s="59"/>
      <c r="K234" s="59"/>
      <c r="L234" s="59"/>
      <c r="M234" s="59"/>
      <c r="N234" s="59"/>
      <c r="O234" s="59"/>
      <c r="P234" s="59"/>
    </row>
    <row r="235" spans="1:16" ht="19.55" customHeight="1" thickBot="1" x14ac:dyDescent="0.3">
      <c r="A235" s="565" t="s">
        <v>212</v>
      </c>
      <c r="B235" s="567"/>
      <c r="C235" s="565" t="str">
        <f>IF(ProjeNo&gt;0,ProjeNo,"")</f>
        <v/>
      </c>
      <c r="D235" s="566"/>
      <c r="E235" s="566"/>
      <c r="F235" s="566"/>
      <c r="G235" s="566"/>
      <c r="H235" s="566"/>
      <c r="I235" s="567"/>
      <c r="J235" s="59"/>
      <c r="K235" s="59"/>
      <c r="L235" s="59"/>
      <c r="M235" s="59"/>
      <c r="N235" s="59"/>
      <c r="O235" s="59"/>
      <c r="P235" s="59"/>
    </row>
    <row r="236" spans="1:16" ht="29.25" customHeight="1" thickBot="1" x14ac:dyDescent="0.3">
      <c r="A236" s="607" t="s">
        <v>213</v>
      </c>
      <c r="B236" s="580"/>
      <c r="C236" s="583" t="str">
        <f>IF(ProjeAdi&gt;0,ProjeAdi,"")</f>
        <v/>
      </c>
      <c r="D236" s="584"/>
      <c r="E236" s="584"/>
      <c r="F236" s="584"/>
      <c r="G236" s="584"/>
      <c r="H236" s="584"/>
      <c r="I236" s="585"/>
      <c r="J236" s="59"/>
      <c r="K236" s="59"/>
      <c r="L236" s="59"/>
      <c r="M236" s="59"/>
      <c r="N236" s="59"/>
      <c r="O236" s="59"/>
      <c r="P236" s="59"/>
    </row>
    <row r="237" spans="1:16" ht="19.55" customHeight="1" thickBot="1" x14ac:dyDescent="0.3">
      <c r="A237" s="565" t="s">
        <v>64</v>
      </c>
      <c r="B237" s="567"/>
      <c r="C237" s="9"/>
      <c r="D237" s="605"/>
      <c r="E237" s="605"/>
      <c r="F237" s="605"/>
      <c r="G237" s="605"/>
      <c r="H237" s="605"/>
      <c r="I237" s="606"/>
      <c r="J237" s="59"/>
      <c r="K237" s="59"/>
      <c r="L237" s="59"/>
      <c r="M237" s="59"/>
      <c r="N237" s="59"/>
      <c r="O237" s="59"/>
      <c r="P237" s="59"/>
    </row>
    <row r="238" spans="1:16" s="1" customFormat="1" ht="29.25" thickBot="1" x14ac:dyDescent="0.3">
      <c r="A238" s="353" t="s">
        <v>3</v>
      </c>
      <c r="B238" s="353" t="s">
        <v>4</v>
      </c>
      <c r="C238" s="353" t="s">
        <v>54</v>
      </c>
      <c r="D238" s="353" t="s">
        <v>136</v>
      </c>
      <c r="E238" s="353" t="s">
        <v>65</v>
      </c>
      <c r="F238" s="353" t="s">
        <v>66</v>
      </c>
      <c r="G238" s="353" t="s">
        <v>67</v>
      </c>
      <c r="H238" s="353" t="s">
        <v>68</v>
      </c>
      <c r="I238" s="353" t="s">
        <v>69</v>
      </c>
      <c r="J238" s="365" t="s">
        <v>73</v>
      </c>
      <c r="K238" s="366" t="s">
        <v>74</v>
      </c>
      <c r="L238" s="366" t="s">
        <v>66</v>
      </c>
      <c r="M238" s="352"/>
      <c r="N238" s="352"/>
      <c r="O238" s="352"/>
      <c r="P238" s="352"/>
    </row>
    <row r="239" spans="1:16" ht="20.05" customHeight="1" x14ac:dyDescent="0.25">
      <c r="A239" s="367">
        <v>141</v>
      </c>
      <c r="B239" s="74"/>
      <c r="C239" s="117" t="str">
        <f t="shared" ref="C239:C258" si="49">IF(B239&lt;&gt;"",VLOOKUP(B239,PersonelTablo,2,0),"")</f>
        <v/>
      </c>
      <c r="D239" s="118" t="str">
        <f t="shared" ref="D239:D258" si="50">IF(B239&lt;&gt;"",VLOOKUP(B239,PersonelTablo,3,0),"")</f>
        <v/>
      </c>
      <c r="E239" s="75"/>
      <c r="F239" s="76"/>
      <c r="G239" s="128" t="str">
        <f>IF(AND(B239&lt;&gt;"",L239&gt;=F239),E239*F239,"")</f>
        <v/>
      </c>
      <c r="H239" s="125" t="str">
        <f t="shared" ref="H239:H258" si="51">IF(B239&lt;&gt;"",VLOOKUP(B239,G011CTablo,15,0),"")</f>
        <v/>
      </c>
      <c r="I239" s="132" t="str">
        <f>IF(AND(B239&lt;&gt;"",J239&gt;=K239,L239&gt;0),G239*H239,"")</f>
        <v/>
      </c>
      <c r="J239" s="123" t="str">
        <f>IF(B239&gt;0,ROUNDUP(VLOOKUP(B239,G011B!$B:$R,16,0),2),"")</f>
        <v/>
      </c>
      <c r="K239" s="123" t="str">
        <f t="shared" ref="K239:K258" si="52">IF(B239&gt;0,SUMIF($B:$B,B239,$G:$G),"")</f>
        <v/>
      </c>
      <c r="L239" s="124" t="str">
        <f>IF(B239&lt;&gt;"",VLOOKUP(B239,G011B!$B:$Z,25,0),"")</f>
        <v/>
      </c>
      <c r="M239" s="153" t="str">
        <f t="shared" ref="M239:M258" si="53">IF(J239&gt;=K239,"","Personelin bütün iş paketlerindeki Toplam Adam Ay değeri "&amp;K239&amp;" olup, bu değer, G011B formunda beyan edilen Çalışılan Toplam Ay değerini geçemez. Maliyeti hesaplamak için Adam/Ay Oranı veya Çalışılan Ay değerini düzeltiniz. ")</f>
        <v/>
      </c>
      <c r="N239" s="59"/>
      <c r="O239" s="59"/>
      <c r="P239" s="59"/>
    </row>
    <row r="240" spans="1:16" ht="20.05" customHeight="1" x14ac:dyDescent="0.25">
      <c r="A240" s="368">
        <v>142</v>
      </c>
      <c r="B240" s="77"/>
      <c r="C240" s="119" t="str">
        <f t="shared" si="49"/>
        <v/>
      </c>
      <c r="D240" s="120" t="str">
        <f t="shared" si="50"/>
        <v/>
      </c>
      <c r="E240" s="78"/>
      <c r="F240" s="79"/>
      <c r="G240" s="129" t="str">
        <f t="shared" ref="G240:G258" si="54">IF(AND(B240&lt;&gt;"",L240&gt;=F240),E240*F240,"")</f>
        <v/>
      </c>
      <c r="H240" s="126" t="str">
        <f t="shared" si="51"/>
        <v/>
      </c>
      <c r="I240" s="133" t="str">
        <f t="shared" ref="I240:I258" si="55">IF(AND(B240&lt;&gt;"",J240&gt;=K240,L240&gt;0),G240*H240,"")</f>
        <v/>
      </c>
      <c r="J240" s="123" t="str">
        <f>IF(B240&gt;0,ROUNDUP(VLOOKUP(B240,G011B!$B:$R,16,0),2),"")</f>
        <v/>
      </c>
      <c r="K240" s="123" t="str">
        <f t="shared" si="52"/>
        <v/>
      </c>
      <c r="L240" s="124" t="str">
        <f>IF(B240&lt;&gt;"",VLOOKUP(B240,G011B!$B:$Z,25,0),"")</f>
        <v/>
      </c>
      <c r="M240" s="153" t="str">
        <f t="shared" si="53"/>
        <v/>
      </c>
      <c r="N240" s="59"/>
      <c r="O240" s="59"/>
      <c r="P240" s="59"/>
    </row>
    <row r="241" spans="1:16" ht="20.05" customHeight="1" x14ac:dyDescent="0.25">
      <c r="A241" s="368">
        <v>143</v>
      </c>
      <c r="B241" s="77"/>
      <c r="C241" s="119" t="str">
        <f t="shared" si="49"/>
        <v/>
      </c>
      <c r="D241" s="120" t="str">
        <f t="shared" si="50"/>
        <v/>
      </c>
      <c r="E241" s="78"/>
      <c r="F241" s="79"/>
      <c r="G241" s="129" t="str">
        <f t="shared" si="54"/>
        <v/>
      </c>
      <c r="H241" s="126" t="str">
        <f t="shared" si="51"/>
        <v/>
      </c>
      <c r="I241" s="133" t="str">
        <f t="shared" si="55"/>
        <v/>
      </c>
      <c r="J241" s="123" t="str">
        <f>IF(B241&gt;0,ROUNDUP(VLOOKUP(B241,G011B!$B:$R,16,0),2),"")</f>
        <v/>
      </c>
      <c r="K241" s="123" t="str">
        <f t="shared" si="52"/>
        <v/>
      </c>
      <c r="L241" s="124" t="str">
        <f>IF(B241&lt;&gt;"",VLOOKUP(B241,G011B!$B:$Z,25,0),"")</f>
        <v/>
      </c>
      <c r="M241" s="153" t="str">
        <f t="shared" si="53"/>
        <v/>
      </c>
      <c r="N241" s="59"/>
      <c r="O241" s="59"/>
      <c r="P241" s="59"/>
    </row>
    <row r="242" spans="1:16" ht="20.05" customHeight="1" x14ac:dyDescent="0.25">
      <c r="A242" s="368">
        <v>144</v>
      </c>
      <c r="B242" s="77"/>
      <c r="C242" s="119" t="str">
        <f t="shared" si="49"/>
        <v/>
      </c>
      <c r="D242" s="120" t="str">
        <f t="shared" si="50"/>
        <v/>
      </c>
      <c r="E242" s="78"/>
      <c r="F242" s="79"/>
      <c r="G242" s="129" t="str">
        <f t="shared" si="54"/>
        <v/>
      </c>
      <c r="H242" s="126" t="str">
        <f t="shared" si="51"/>
        <v/>
      </c>
      <c r="I242" s="133" t="str">
        <f t="shared" si="55"/>
        <v/>
      </c>
      <c r="J242" s="123" t="str">
        <f>IF(B242&gt;0,ROUNDUP(VLOOKUP(B242,G011B!$B:$R,16,0),2),"")</f>
        <v/>
      </c>
      <c r="K242" s="123" t="str">
        <f t="shared" si="52"/>
        <v/>
      </c>
      <c r="L242" s="124" t="str">
        <f>IF(B242&lt;&gt;"",VLOOKUP(B242,G011B!$B:$Z,25,0),"")</f>
        <v/>
      </c>
      <c r="M242" s="153" t="str">
        <f t="shared" si="53"/>
        <v/>
      </c>
      <c r="N242" s="59"/>
      <c r="O242" s="59"/>
      <c r="P242" s="59"/>
    </row>
    <row r="243" spans="1:16" ht="20.05" customHeight="1" x14ac:dyDescent="0.25">
      <c r="A243" s="368">
        <v>145</v>
      </c>
      <c r="B243" s="77"/>
      <c r="C243" s="119" t="str">
        <f t="shared" si="49"/>
        <v/>
      </c>
      <c r="D243" s="120" t="str">
        <f t="shared" si="50"/>
        <v/>
      </c>
      <c r="E243" s="78"/>
      <c r="F243" s="79"/>
      <c r="G243" s="129" t="str">
        <f t="shared" si="54"/>
        <v/>
      </c>
      <c r="H243" s="126" t="str">
        <f t="shared" si="51"/>
        <v/>
      </c>
      <c r="I243" s="133" t="str">
        <f t="shared" si="55"/>
        <v/>
      </c>
      <c r="J243" s="123" t="str">
        <f>IF(B243&gt;0,ROUNDUP(VLOOKUP(B243,G011B!$B:$R,16,0),2),"")</f>
        <v/>
      </c>
      <c r="K243" s="123" t="str">
        <f t="shared" si="52"/>
        <v/>
      </c>
      <c r="L243" s="124" t="str">
        <f>IF(B243&lt;&gt;"",VLOOKUP(B243,G011B!$B:$Z,25,0),"")</f>
        <v/>
      </c>
      <c r="M243" s="153" t="str">
        <f t="shared" si="53"/>
        <v/>
      </c>
      <c r="N243" s="59"/>
      <c r="O243" s="59"/>
      <c r="P243" s="59"/>
    </row>
    <row r="244" spans="1:16" ht="20.05" customHeight="1" x14ac:dyDescent="0.25">
      <c r="A244" s="368">
        <v>146</v>
      </c>
      <c r="B244" s="77"/>
      <c r="C244" s="119" t="str">
        <f t="shared" si="49"/>
        <v/>
      </c>
      <c r="D244" s="120" t="str">
        <f t="shared" si="50"/>
        <v/>
      </c>
      <c r="E244" s="78"/>
      <c r="F244" s="79"/>
      <c r="G244" s="129" t="str">
        <f t="shared" si="54"/>
        <v/>
      </c>
      <c r="H244" s="126" t="str">
        <f t="shared" si="51"/>
        <v/>
      </c>
      <c r="I244" s="133" t="str">
        <f t="shared" si="55"/>
        <v/>
      </c>
      <c r="J244" s="123" t="str">
        <f>IF(B244&gt;0,ROUNDUP(VLOOKUP(B244,G011B!$B:$R,16,0),2),"")</f>
        <v/>
      </c>
      <c r="K244" s="123" t="str">
        <f t="shared" si="52"/>
        <v/>
      </c>
      <c r="L244" s="124" t="str">
        <f>IF(B244&lt;&gt;"",VLOOKUP(B244,G011B!$B:$Z,25,0),"")</f>
        <v/>
      </c>
      <c r="M244" s="153" t="str">
        <f t="shared" si="53"/>
        <v/>
      </c>
      <c r="N244" s="59"/>
      <c r="O244" s="59"/>
      <c r="P244" s="59"/>
    </row>
    <row r="245" spans="1:16" ht="20.05" customHeight="1" x14ac:dyDescent="0.25">
      <c r="A245" s="368">
        <v>147</v>
      </c>
      <c r="B245" s="77"/>
      <c r="C245" s="119" t="str">
        <f t="shared" si="49"/>
        <v/>
      </c>
      <c r="D245" s="120" t="str">
        <f t="shared" si="50"/>
        <v/>
      </c>
      <c r="E245" s="78"/>
      <c r="F245" s="79"/>
      <c r="G245" s="129" t="str">
        <f t="shared" si="54"/>
        <v/>
      </c>
      <c r="H245" s="126" t="str">
        <f t="shared" si="51"/>
        <v/>
      </c>
      <c r="I245" s="133" t="str">
        <f t="shared" si="55"/>
        <v/>
      </c>
      <c r="J245" s="123" t="str">
        <f>IF(B245&gt;0,ROUNDUP(VLOOKUP(B245,G011B!$B:$R,16,0),2),"")</f>
        <v/>
      </c>
      <c r="K245" s="123" t="str">
        <f t="shared" si="52"/>
        <v/>
      </c>
      <c r="L245" s="124" t="str">
        <f>IF(B245&lt;&gt;"",VLOOKUP(B245,G011B!$B:$Z,25,0),"")</f>
        <v/>
      </c>
      <c r="M245" s="153" t="str">
        <f t="shared" si="53"/>
        <v/>
      </c>
      <c r="N245" s="59"/>
      <c r="O245" s="59"/>
      <c r="P245" s="59"/>
    </row>
    <row r="246" spans="1:16" ht="20.05" customHeight="1" x14ac:dyDescent="0.25">
      <c r="A246" s="368">
        <v>148</v>
      </c>
      <c r="B246" s="77"/>
      <c r="C246" s="119" t="str">
        <f t="shared" si="49"/>
        <v/>
      </c>
      <c r="D246" s="120" t="str">
        <f t="shared" si="50"/>
        <v/>
      </c>
      <c r="E246" s="78"/>
      <c r="F246" s="79"/>
      <c r="G246" s="129" t="str">
        <f t="shared" si="54"/>
        <v/>
      </c>
      <c r="H246" s="126" t="str">
        <f t="shared" si="51"/>
        <v/>
      </c>
      <c r="I246" s="133" t="str">
        <f t="shared" si="55"/>
        <v/>
      </c>
      <c r="J246" s="123" t="str">
        <f>IF(B246&gt;0,ROUNDUP(VLOOKUP(B246,G011B!$B:$R,16,0),2),"")</f>
        <v/>
      </c>
      <c r="K246" s="123" t="str">
        <f t="shared" si="52"/>
        <v/>
      </c>
      <c r="L246" s="124" t="str">
        <f>IF(B246&lt;&gt;"",VLOOKUP(B246,G011B!$B:$Z,25,0),"")</f>
        <v/>
      </c>
      <c r="M246" s="153" t="str">
        <f t="shared" si="53"/>
        <v/>
      </c>
      <c r="N246" s="59"/>
      <c r="O246" s="59"/>
      <c r="P246" s="59"/>
    </row>
    <row r="247" spans="1:16" ht="20.05" customHeight="1" x14ac:dyDescent="0.25">
      <c r="A247" s="368">
        <v>149</v>
      </c>
      <c r="B247" s="77"/>
      <c r="C247" s="119" t="str">
        <f t="shared" si="49"/>
        <v/>
      </c>
      <c r="D247" s="120" t="str">
        <f t="shared" si="50"/>
        <v/>
      </c>
      <c r="E247" s="78"/>
      <c r="F247" s="79"/>
      <c r="G247" s="129" t="str">
        <f t="shared" si="54"/>
        <v/>
      </c>
      <c r="H247" s="126" t="str">
        <f t="shared" si="51"/>
        <v/>
      </c>
      <c r="I247" s="133" t="str">
        <f t="shared" si="55"/>
        <v/>
      </c>
      <c r="J247" s="123" t="str">
        <f>IF(B247&gt;0,ROUNDUP(VLOOKUP(B247,G011B!$B:$R,16,0),2),"")</f>
        <v/>
      </c>
      <c r="K247" s="123" t="str">
        <f t="shared" si="52"/>
        <v/>
      </c>
      <c r="L247" s="124" t="str">
        <f>IF(B247&lt;&gt;"",VLOOKUP(B247,G011B!$B:$Z,25,0),"")</f>
        <v/>
      </c>
      <c r="M247" s="153" t="str">
        <f t="shared" si="53"/>
        <v/>
      </c>
      <c r="N247" s="59"/>
      <c r="O247" s="59"/>
      <c r="P247" s="59"/>
    </row>
    <row r="248" spans="1:16" ht="20.05" customHeight="1" x14ac:dyDescent="0.25">
      <c r="A248" s="368">
        <v>150</v>
      </c>
      <c r="B248" s="77"/>
      <c r="C248" s="119" t="str">
        <f t="shared" si="49"/>
        <v/>
      </c>
      <c r="D248" s="120" t="str">
        <f t="shared" si="50"/>
        <v/>
      </c>
      <c r="E248" s="78"/>
      <c r="F248" s="79"/>
      <c r="G248" s="129" t="str">
        <f t="shared" si="54"/>
        <v/>
      </c>
      <c r="H248" s="126" t="str">
        <f t="shared" si="51"/>
        <v/>
      </c>
      <c r="I248" s="133" t="str">
        <f t="shared" si="55"/>
        <v/>
      </c>
      <c r="J248" s="123" t="str">
        <f>IF(B248&gt;0,ROUNDUP(VLOOKUP(B248,G011B!$B:$R,16,0),2),"")</f>
        <v/>
      </c>
      <c r="K248" s="123" t="str">
        <f t="shared" si="52"/>
        <v/>
      </c>
      <c r="L248" s="124" t="str">
        <f>IF(B248&lt;&gt;"",VLOOKUP(B248,G011B!$B:$Z,25,0),"")</f>
        <v/>
      </c>
      <c r="M248" s="153" t="str">
        <f t="shared" si="53"/>
        <v/>
      </c>
      <c r="N248" s="59"/>
      <c r="O248" s="59"/>
      <c r="P248" s="59"/>
    </row>
    <row r="249" spans="1:16" ht="20.05" customHeight="1" x14ac:dyDescent="0.25">
      <c r="A249" s="368">
        <v>151</v>
      </c>
      <c r="B249" s="77"/>
      <c r="C249" s="119" t="str">
        <f t="shared" si="49"/>
        <v/>
      </c>
      <c r="D249" s="120" t="str">
        <f t="shared" si="50"/>
        <v/>
      </c>
      <c r="E249" s="78"/>
      <c r="F249" s="79"/>
      <c r="G249" s="129" t="str">
        <f t="shared" si="54"/>
        <v/>
      </c>
      <c r="H249" s="126" t="str">
        <f t="shared" si="51"/>
        <v/>
      </c>
      <c r="I249" s="133" t="str">
        <f t="shared" si="55"/>
        <v/>
      </c>
      <c r="J249" s="123" t="str">
        <f>IF(B249&gt;0,ROUNDUP(VLOOKUP(B249,G011B!$B:$R,16,0),2),"")</f>
        <v/>
      </c>
      <c r="K249" s="123" t="str">
        <f t="shared" si="52"/>
        <v/>
      </c>
      <c r="L249" s="124" t="str">
        <f>IF(B249&lt;&gt;"",VLOOKUP(B249,G011B!$B:$Z,25,0),"")</f>
        <v/>
      </c>
      <c r="M249" s="153" t="str">
        <f t="shared" si="53"/>
        <v/>
      </c>
      <c r="N249" s="59"/>
      <c r="O249" s="59"/>
      <c r="P249" s="59"/>
    </row>
    <row r="250" spans="1:16" ht="20.05" customHeight="1" x14ac:dyDescent="0.25">
      <c r="A250" s="368">
        <v>152</v>
      </c>
      <c r="B250" s="77"/>
      <c r="C250" s="119" t="str">
        <f t="shared" si="49"/>
        <v/>
      </c>
      <c r="D250" s="120" t="str">
        <f t="shared" si="50"/>
        <v/>
      </c>
      <c r="E250" s="78"/>
      <c r="F250" s="79"/>
      <c r="G250" s="129" t="str">
        <f t="shared" si="54"/>
        <v/>
      </c>
      <c r="H250" s="126" t="str">
        <f t="shared" si="51"/>
        <v/>
      </c>
      <c r="I250" s="133" t="str">
        <f t="shared" si="55"/>
        <v/>
      </c>
      <c r="J250" s="123" t="str">
        <f>IF(B250&gt;0,ROUNDUP(VLOOKUP(B250,G011B!$B:$R,16,0),2),"")</f>
        <v/>
      </c>
      <c r="K250" s="123" t="str">
        <f t="shared" si="52"/>
        <v/>
      </c>
      <c r="L250" s="124" t="str">
        <f>IF(B250&lt;&gt;"",VLOOKUP(B250,G011B!$B:$Z,25,0),"")</f>
        <v/>
      </c>
      <c r="M250" s="153" t="str">
        <f t="shared" si="53"/>
        <v/>
      </c>
      <c r="N250" s="59"/>
      <c r="O250" s="59"/>
      <c r="P250" s="59"/>
    </row>
    <row r="251" spans="1:16" ht="20.05" customHeight="1" x14ac:dyDescent="0.25">
      <c r="A251" s="368">
        <v>153</v>
      </c>
      <c r="B251" s="77"/>
      <c r="C251" s="119" t="str">
        <f t="shared" si="49"/>
        <v/>
      </c>
      <c r="D251" s="120" t="str">
        <f t="shared" si="50"/>
        <v/>
      </c>
      <c r="E251" s="78"/>
      <c r="F251" s="79"/>
      <c r="G251" s="129" t="str">
        <f t="shared" si="54"/>
        <v/>
      </c>
      <c r="H251" s="126" t="str">
        <f t="shared" si="51"/>
        <v/>
      </c>
      <c r="I251" s="133" t="str">
        <f t="shared" si="55"/>
        <v/>
      </c>
      <c r="J251" s="123" t="str">
        <f>IF(B251&gt;0,ROUNDUP(VLOOKUP(B251,G011B!$B:$R,16,0),2),"")</f>
        <v/>
      </c>
      <c r="K251" s="123" t="str">
        <f t="shared" si="52"/>
        <v/>
      </c>
      <c r="L251" s="124" t="str">
        <f>IF(B251&lt;&gt;"",VLOOKUP(B251,G011B!$B:$Z,25,0),"")</f>
        <v/>
      </c>
      <c r="M251" s="153" t="str">
        <f t="shared" si="53"/>
        <v/>
      </c>
      <c r="N251" s="59"/>
      <c r="O251" s="59"/>
      <c r="P251" s="59"/>
    </row>
    <row r="252" spans="1:16" ht="20.05" customHeight="1" x14ac:dyDescent="0.25">
      <c r="A252" s="368">
        <v>154</v>
      </c>
      <c r="B252" s="77"/>
      <c r="C252" s="119" t="str">
        <f t="shared" si="49"/>
        <v/>
      </c>
      <c r="D252" s="120" t="str">
        <f t="shared" si="50"/>
        <v/>
      </c>
      <c r="E252" s="78"/>
      <c r="F252" s="79"/>
      <c r="G252" s="129" t="str">
        <f t="shared" si="54"/>
        <v/>
      </c>
      <c r="H252" s="126" t="str">
        <f t="shared" si="51"/>
        <v/>
      </c>
      <c r="I252" s="133" t="str">
        <f t="shared" si="55"/>
        <v/>
      </c>
      <c r="J252" s="123" t="str">
        <f>IF(B252&gt;0,ROUNDUP(VLOOKUP(B252,G011B!$B:$R,16,0),2),"")</f>
        <v/>
      </c>
      <c r="K252" s="123" t="str">
        <f t="shared" si="52"/>
        <v/>
      </c>
      <c r="L252" s="124" t="str">
        <f>IF(B252&lt;&gt;"",VLOOKUP(B252,G011B!$B:$Z,25,0),"")</f>
        <v/>
      </c>
      <c r="M252" s="153" t="str">
        <f t="shared" si="53"/>
        <v/>
      </c>
      <c r="N252" s="59"/>
      <c r="O252" s="59"/>
      <c r="P252" s="59"/>
    </row>
    <row r="253" spans="1:16" ht="20.05" customHeight="1" x14ac:dyDescent="0.25">
      <c r="A253" s="368">
        <v>155</v>
      </c>
      <c r="B253" s="77"/>
      <c r="C253" s="119" t="str">
        <f t="shared" si="49"/>
        <v/>
      </c>
      <c r="D253" s="120" t="str">
        <f t="shared" si="50"/>
        <v/>
      </c>
      <c r="E253" s="78"/>
      <c r="F253" s="79"/>
      <c r="G253" s="129" t="str">
        <f t="shared" si="54"/>
        <v/>
      </c>
      <c r="H253" s="126" t="str">
        <f t="shared" si="51"/>
        <v/>
      </c>
      <c r="I253" s="133" t="str">
        <f t="shared" si="55"/>
        <v/>
      </c>
      <c r="J253" s="123" t="str">
        <f>IF(B253&gt;0,ROUNDUP(VLOOKUP(B253,G011B!$B:$R,16,0),2),"")</f>
        <v/>
      </c>
      <c r="K253" s="123" t="str">
        <f t="shared" si="52"/>
        <v/>
      </c>
      <c r="L253" s="124" t="str">
        <f>IF(B253&lt;&gt;"",VLOOKUP(B253,G011B!$B:$Z,25,0),"")</f>
        <v/>
      </c>
      <c r="M253" s="153" t="str">
        <f t="shared" si="53"/>
        <v/>
      </c>
      <c r="N253" s="59"/>
      <c r="O253" s="59"/>
      <c r="P253" s="59"/>
    </row>
    <row r="254" spans="1:16" ht="20.05" customHeight="1" x14ac:dyDescent="0.25">
      <c r="A254" s="368">
        <v>156</v>
      </c>
      <c r="B254" s="77"/>
      <c r="C254" s="119" t="str">
        <f t="shared" si="49"/>
        <v/>
      </c>
      <c r="D254" s="120" t="str">
        <f t="shared" si="50"/>
        <v/>
      </c>
      <c r="E254" s="78"/>
      <c r="F254" s="79"/>
      <c r="G254" s="129" t="str">
        <f t="shared" si="54"/>
        <v/>
      </c>
      <c r="H254" s="126" t="str">
        <f t="shared" si="51"/>
        <v/>
      </c>
      <c r="I254" s="133" t="str">
        <f t="shared" si="55"/>
        <v/>
      </c>
      <c r="J254" s="123" t="str">
        <f>IF(B254&gt;0,ROUNDUP(VLOOKUP(B254,G011B!$B:$R,16,0),2),"")</f>
        <v/>
      </c>
      <c r="K254" s="123" t="str">
        <f t="shared" si="52"/>
        <v/>
      </c>
      <c r="L254" s="124" t="str">
        <f>IF(B254&lt;&gt;"",VLOOKUP(B254,G011B!$B:$Z,25,0),"")</f>
        <v/>
      </c>
      <c r="M254" s="153" t="str">
        <f t="shared" si="53"/>
        <v/>
      </c>
      <c r="N254" s="59"/>
      <c r="O254" s="59"/>
      <c r="P254" s="59"/>
    </row>
    <row r="255" spans="1:16" ht="20.05" customHeight="1" x14ac:dyDescent="0.25">
      <c r="A255" s="368">
        <v>157</v>
      </c>
      <c r="B255" s="77"/>
      <c r="C255" s="119" t="str">
        <f t="shared" si="49"/>
        <v/>
      </c>
      <c r="D255" s="120" t="str">
        <f t="shared" si="50"/>
        <v/>
      </c>
      <c r="E255" s="78"/>
      <c r="F255" s="79"/>
      <c r="G255" s="129" t="str">
        <f t="shared" si="54"/>
        <v/>
      </c>
      <c r="H255" s="126" t="str">
        <f t="shared" si="51"/>
        <v/>
      </c>
      <c r="I255" s="133" t="str">
        <f t="shared" si="55"/>
        <v/>
      </c>
      <c r="J255" s="123" t="str">
        <f>IF(B255&gt;0,ROUNDUP(VLOOKUP(B255,G011B!$B:$R,16,0),2),"")</f>
        <v/>
      </c>
      <c r="K255" s="123" t="str">
        <f t="shared" si="52"/>
        <v/>
      </c>
      <c r="L255" s="124" t="str">
        <f>IF(B255&lt;&gt;"",VLOOKUP(B255,G011B!$B:$Z,25,0),"")</f>
        <v/>
      </c>
      <c r="M255" s="153" t="str">
        <f t="shared" si="53"/>
        <v/>
      </c>
      <c r="N255" s="59"/>
      <c r="O255" s="59"/>
      <c r="P255" s="59"/>
    </row>
    <row r="256" spans="1:16" ht="20.05" customHeight="1" x14ac:dyDescent="0.25">
      <c r="A256" s="368">
        <v>158</v>
      </c>
      <c r="B256" s="77"/>
      <c r="C256" s="119" t="str">
        <f t="shared" si="49"/>
        <v/>
      </c>
      <c r="D256" s="120" t="str">
        <f t="shared" si="50"/>
        <v/>
      </c>
      <c r="E256" s="78"/>
      <c r="F256" s="79"/>
      <c r="G256" s="129" t="str">
        <f t="shared" si="54"/>
        <v/>
      </c>
      <c r="H256" s="126" t="str">
        <f t="shared" si="51"/>
        <v/>
      </c>
      <c r="I256" s="133" t="str">
        <f t="shared" si="55"/>
        <v/>
      </c>
      <c r="J256" s="123" t="str">
        <f>IF(B256&gt;0,ROUNDUP(VLOOKUP(B256,G011B!$B:$R,16,0),2),"")</f>
        <v/>
      </c>
      <c r="K256" s="123" t="str">
        <f t="shared" si="52"/>
        <v/>
      </c>
      <c r="L256" s="124" t="str">
        <f>IF(B256&lt;&gt;"",VLOOKUP(B256,G011B!$B:$Z,25,0),"")</f>
        <v/>
      </c>
      <c r="M256" s="153" t="str">
        <f t="shared" si="53"/>
        <v/>
      </c>
      <c r="N256" s="59"/>
      <c r="O256" s="59"/>
      <c r="P256" s="59"/>
    </row>
    <row r="257" spans="1:16" ht="20.05" customHeight="1" x14ac:dyDescent="0.25">
      <c r="A257" s="368">
        <v>159</v>
      </c>
      <c r="B257" s="77"/>
      <c r="C257" s="119" t="str">
        <f t="shared" si="49"/>
        <v/>
      </c>
      <c r="D257" s="120" t="str">
        <f t="shared" si="50"/>
        <v/>
      </c>
      <c r="E257" s="78"/>
      <c r="F257" s="79"/>
      <c r="G257" s="129" t="str">
        <f t="shared" si="54"/>
        <v/>
      </c>
      <c r="H257" s="126" t="str">
        <f t="shared" si="51"/>
        <v/>
      </c>
      <c r="I257" s="133" t="str">
        <f t="shared" si="55"/>
        <v/>
      </c>
      <c r="J257" s="123" t="str">
        <f>IF(B257&gt;0,ROUNDUP(VLOOKUP(B257,G011B!$B:$R,16,0),2),"")</f>
        <v/>
      </c>
      <c r="K257" s="123" t="str">
        <f t="shared" si="52"/>
        <v/>
      </c>
      <c r="L257" s="124" t="str">
        <f>IF(B257&lt;&gt;"",VLOOKUP(B257,G011B!$B:$Z,25,0),"")</f>
        <v/>
      </c>
      <c r="M257" s="153" t="str">
        <f t="shared" si="53"/>
        <v/>
      </c>
      <c r="N257" s="59"/>
      <c r="O257" s="59"/>
      <c r="P257" s="59"/>
    </row>
    <row r="258" spans="1:16" ht="20.05" customHeight="1" thickBot="1" x14ac:dyDescent="0.3">
      <c r="A258" s="369">
        <v>160</v>
      </c>
      <c r="B258" s="80"/>
      <c r="C258" s="121" t="str">
        <f t="shared" si="49"/>
        <v/>
      </c>
      <c r="D258" s="122" t="str">
        <f t="shared" si="50"/>
        <v/>
      </c>
      <c r="E258" s="81"/>
      <c r="F258" s="82"/>
      <c r="G258" s="130" t="str">
        <f t="shared" si="54"/>
        <v/>
      </c>
      <c r="H258" s="127" t="str">
        <f t="shared" si="51"/>
        <v/>
      </c>
      <c r="I258" s="134" t="str">
        <f t="shared" si="55"/>
        <v/>
      </c>
      <c r="J258" s="123" t="str">
        <f>IF(B258&gt;0,ROUNDUP(VLOOKUP(B258,G011B!$B:$R,16,0),2),"")</f>
        <v/>
      </c>
      <c r="K258" s="123" t="str">
        <f t="shared" si="52"/>
        <v/>
      </c>
      <c r="L258" s="124" t="str">
        <f>IF(B258&lt;&gt;"",VLOOKUP(B258,G011B!$B:$Z,25,0),"")</f>
        <v/>
      </c>
      <c r="M258" s="153" t="str">
        <f t="shared" si="53"/>
        <v/>
      </c>
      <c r="N258" s="59"/>
      <c r="O258" s="59"/>
      <c r="P258" s="59"/>
    </row>
    <row r="259" spans="1:16" ht="20.05" customHeight="1" thickBot="1" x14ac:dyDescent="0.4">
      <c r="A259" s="595" t="s">
        <v>33</v>
      </c>
      <c r="B259" s="596"/>
      <c r="C259" s="596"/>
      <c r="D259" s="596"/>
      <c r="E259" s="596"/>
      <c r="F259" s="597"/>
      <c r="G259" s="131">
        <f>SUM(G239:G258)</f>
        <v>0</v>
      </c>
      <c r="H259" s="364"/>
      <c r="I259" s="115">
        <f>IF(C237=C204,SUM(I239:I258)+I226,SUM(I239:I258))</f>
        <v>0</v>
      </c>
      <c r="J259" s="59"/>
      <c r="K259" s="59"/>
      <c r="L259" s="59"/>
      <c r="M259" s="59"/>
      <c r="N259" s="135">
        <f>IF(COUNTA(E239:E258)&gt;0,1,0)</f>
        <v>0</v>
      </c>
      <c r="O259" s="59"/>
      <c r="P259" s="59"/>
    </row>
    <row r="260" spans="1:16" ht="20.05" customHeight="1" thickBot="1" x14ac:dyDescent="0.35">
      <c r="A260" s="598" t="s">
        <v>70</v>
      </c>
      <c r="B260" s="599"/>
      <c r="C260" s="599"/>
      <c r="D260" s="600"/>
      <c r="E260" s="104">
        <f>SUM(G:G)/2</f>
        <v>0</v>
      </c>
      <c r="F260" s="601"/>
      <c r="G260" s="602"/>
      <c r="H260" s="603"/>
      <c r="I260" s="113">
        <f>SUM(I239:I258)+I227</f>
        <v>0</v>
      </c>
      <c r="J260" s="59"/>
      <c r="K260" s="59"/>
      <c r="L260" s="59"/>
      <c r="M260" s="59"/>
      <c r="N260" s="59"/>
      <c r="O260" s="59"/>
      <c r="P260" s="59"/>
    </row>
    <row r="261" spans="1:16" x14ac:dyDescent="0.25">
      <c r="A261" s="359" t="s">
        <v>133</v>
      </c>
      <c r="B261" s="59"/>
      <c r="C261" s="59"/>
      <c r="D261" s="59"/>
      <c r="E261" s="59"/>
      <c r="F261" s="59"/>
      <c r="G261" s="59"/>
      <c r="H261" s="59"/>
      <c r="I261" s="59"/>
      <c r="J261" s="59"/>
      <c r="K261" s="59"/>
      <c r="L261" s="59"/>
      <c r="M261" s="59"/>
      <c r="N261" s="59"/>
      <c r="O261" s="59"/>
      <c r="P261" s="59"/>
    </row>
    <row r="262" spans="1:16" x14ac:dyDescent="0.25">
      <c r="A262" s="59"/>
      <c r="B262" s="59"/>
      <c r="C262" s="59"/>
      <c r="D262" s="59"/>
      <c r="E262" s="59"/>
      <c r="F262" s="59"/>
      <c r="G262" s="59"/>
      <c r="H262" s="59"/>
      <c r="I262" s="59"/>
      <c r="J262" s="59"/>
      <c r="K262" s="59"/>
      <c r="L262" s="59"/>
      <c r="M262" s="59"/>
      <c r="N262" s="59"/>
      <c r="O262" s="59"/>
      <c r="P262" s="59"/>
    </row>
    <row r="263" spans="1:16" ht="19.7" x14ac:dyDescent="0.35">
      <c r="A263" s="370" t="s">
        <v>30</v>
      </c>
      <c r="B263" s="372">
        <f ca="1">imzatarihi</f>
        <v>45653</v>
      </c>
      <c r="C263" s="371" t="s">
        <v>31</v>
      </c>
      <c r="D263" s="373" t="str">
        <f>IF(kurulusyetkilisi&gt;0,kurulusyetkilisi,"")</f>
        <v/>
      </c>
      <c r="E263" s="59"/>
      <c r="F263" s="59"/>
      <c r="G263" s="209"/>
      <c r="H263" s="208"/>
      <c r="I263" s="208"/>
      <c r="J263" s="59"/>
      <c r="K263" s="89"/>
      <c r="L263" s="89"/>
      <c r="M263" s="2"/>
      <c r="N263" s="89"/>
      <c r="O263" s="89"/>
      <c r="P263" s="59"/>
    </row>
    <row r="264" spans="1:16" ht="19.7" x14ac:dyDescent="0.35">
      <c r="A264" s="211"/>
      <c r="B264" s="211"/>
      <c r="C264" s="371" t="s">
        <v>32</v>
      </c>
      <c r="D264" s="72"/>
      <c r="E264" s="537"/>
      <c r="F264" s="537"/>
      <c r="G264" s="537"/>
      <c r="H264" s="56"/>
      <c r="I264" s="56"/>
      <c r="J264" s="59"/>
      <c r="K264" s="89"/>
      <c r="L264" s="89"/>
      <c r="M264" s="2"/>
      <c r="N264" s="89"/>
      <c r="O264" s="89"/>
      <c r="P264" s="59"/>
    </row>
    <row r="265" spans="1:16" ht="16.3" x14ac:dyDescent="0.3">
      <c r="A265" s="573" t="s">
        <v>63</v>
      </c>
      <c r="B265" s="573"/>
      <c r="C265" s="573"/>
      <c r="D265" s="573"/>
      <c r="E265" s="573"/>
      <c r="F265" s="573"/>
      <c r="G265" s="573"/>
      <c r="H265" s="573"/>
      <c r="I265" s="573"/>
      <c r="J265" s="59"/>
      <c r="K265" s="59"/>
      <c r="L265" s="59"/>
      <c r="M265" s="59"/>
      <c r="N265" s="59"/>
      <c r="O265" s="59"/>
      <c r="P265" s="59"/>
    </row>
    <row r="266" spans="1:16" x14ac:dyDescent="0.25">
      <c r="A266" s="563" t="str">
        <f>IF(YilDonem&lt;&gt;"",CONCATENATE(YilDonem," dönemine aittir."),"")</f>
        <v/>
      </c>
      <c r="B266" s="563"/>
      <c r="C266" s="563"/>
      <c r="D266" s="563"/>
      <c r="E266" s="563"/>
      <c r="F266" s="563"/>
      <c r="G266" s="563"/>
      <c r="H266" s="563"/>
      <c r="I266" s="563"/>
      <c r="J266" s="59"/>
      <c r="K266" s="59"/>
      <c r="L266" s="59"/>
      <c r="M266" s="59"/>
      <c r="N266" s="59"/>
      <c r="O266" s="59"/>
      <c r="P266" s="59"/>
    </row>
    <row r="267" spans="1:16" ht="19.7" thickBot="1" x14ac:dyDescent="0.4">
      <c r="A267" s="608" t="s">
        <v>72</v>
      </c>
      <c r="B267" s="608"/>
      <c r="C267" s="608"/>
      <c r="D267" s="608"/>
      <c r="E267" s="608"/>
      <c r="F267" s="608"/>
      <c r="G267" s="608"/>
      <c r="H267" s="608"/>
      <c r="I267" s="608"/>
      <c r="J267" s="59"/>
      <c r="K267" s="59"/>
      <c r="L267" s="59"/>
      <c r="M267" s="59"/>
      <c r="N267" s="59"/>
      <c r="O267" s="59"/>
      <c r="P267" s="59"/>
    </row>
    <row r="268" spans="1:16" ht="19.55" customHeight="1" thickBot="1" x14ac:dyDescent="0.3">
      <c r="A268" s="565" t="s">
        <v>212</v>
      </c>
      <c r="B268" s="567"/>
      <c r="C268" s="565" t="str">
        <f>IF(ProjeNo&gt;0,ProjeNo,"")</f>
        <v/>
      </c>
      <c r="D268" s="566"/>
      <c r="E268" s="566"/>
      <c r="F268" s="566"/>
      <c r="G268" s="566"/>
      <c r="H268" s="566"/>
      <c r="I268" s="567"/>
      <c r="J268" s="59"/>
      <c r="K268" s="59"/>
      <c r="L268" s="59"/>
      <c r="M268" s="59"/>
      <c r="N268" s="59"/>
      <c r="O268" s="59"/>
      <c r="P268" s="59"/>
    </row>
    <row r="269" spans="1:16" ht="29.25" customHeight="1" thickBot="1" x14ac:dyDescent="0.3">
      <c r="A269" s="607" t="s">
        <v>213</v>
      </c>
      <c r="B269" s="580"/>
      <c r="C269" s="583" t="str">
        <f>IF(ProjeAdi&gt;0,ProjeAdi,"")</f>
        <v/>
      </c>
      <c r="D269" s="584"/>
      <c r="E269" s="584"/>
      <c r="F269" s="584"/>
      <c r="G269" s="584"/>
      <c r="H269" s="584"/>
      <c r="I269" s="585"/>
      <c r="J269" s="59"/>
      <c r="K269" s="59"/>
      <c r="L269" s="59"/>
      <c r="M269" s="59"/>
      <c r="N269" s="59"/>
      <c r="O269" s="59"/>
      <c r="P269" s="59"/>
    </row>
    <row r="270" spans="1:16" ht="19.55" customHeight="1" thickBot="1" x14ac:dyDescent="0.3">
      <c r="A270" s="565" t="s">
        <v>64</v>
      </c>
      <c r="B270" s="567"/>
      <c r="C270" s="9"/>
      <c r="D270" s="605"/>
      <c r="E270" s="605"/>
      <c r="F270" s="605"/>
      <c r="G270" s="605"/>
      <c r="H270" s="605"/>
      <c r="I270" s="606"/>
      <c r="J270" s="59"/>
      <c r="K270" s="59"/>
      <c r="L270" s="59"/>
      <c r="M270" s="59"/>
      <c r="N270" s="59"/>
      <c r="O270" s="59"/>
      <c r="P270" s="59"/>
    </row>
    <row r="271" spans="1:16" s="1" customFormat="1" ht="29.25" thickBot="1" x14ac:dyDescent="0.3">
      <c r="A271" s="353" t="s">
        <v>3</v>
      </c>
      <c r="B271" s="353" t="s">
        <v>4</v>
      </c>
      <c r="C271" s="353" t="s">
        <v>54</v>
      </c>
      <c r="D271" s="353" t="s">
        <v>136</v>
      </c>
      <c r="E271" s="353" t="s">
        <v>65</v>
      </c>
      <c r="F271" s="353" t="s">
        <v>66</v>
      </c>
      <c r="G271" s="353" t="s">
        <v>67</v>
      </c>
      <c r="H271" s="353" t="s">
        <v>68</v>
      </c>
      <c r="I271" s="353" t="s">
        <v>69</v>
      </c>
      <c r="J271" s="365" t="s">
        <v>73</v>
      </c>
      <c r="K271" s="366" t="s">
        <v>74</v>
      </c>
      <c r="L271" s="366" t="s">
        <v>66</v>
      </c>
      <c r="M271" s="352"/>
      <c r="N271" s="352"/>
      <c r="O271" s="352"/>
      <c r="P271" s="352"/>
    </row>
    <row r="272" spans="1:16" ht="20.05" customHeight="1" x14ac:dyDescent="0.25">
      <c r="A272" s="367">
        <v>161</v>
      </c>
      <c r="B272" s="74"/>
      <c r="C272" s="117" t="str">
        <f t="shared" ref="C272:C291" si="56">IF(B272&lt;&gt;"",VLOOKUP(B272,PersonelTablo,2,0),"")</f>
        <v/>
      </c>
      <c r="D272" s="118" t="str">
        <f t="shared" ref="D272:D291" si="57">IF(B272&lt;&gt;"",VLOOKUP(B272,PersonelTablo,3,0),"")</f>
        <v/>
      </c>
      <c r="E272" s="75"/>
      <c r="F272" s="76"/>
      <c r="G272" s="128" t="str">
        <f>IF(AND(B272&lt;&gt;"",L272&gt;=F272),E272*F272,"")</f>
        <v/>
      </c>
      <c r="H272" s="125" t="str">
        <f t="shared" ref="H272:H291" si="58">IF(B272&lt;&gt;"",VLOOKUP(B272,G011CTablo,15,0),"")</f>
        <v/>
      </c>
      <c r="I272" s="132" t="str">
        <f>IF(AND(B272&lt;&gt;"",J272&gt;=K272,L272&gt;0),G272*H272,"")</f>
        <v/>
      </c>
      <c r="J272" s="123" t="str">
        <f>IF(B272&gt;0,ROUNDUP(VLOOKUP(B272,G011B!$B:$R,16,0),2),"")</f>
        <v/>
      </c>
      <c r="K272" s="123" t="str">
        <f t="shared" ref="K272:K291" si="59">IF(B272&gt;0,SUMIF($B:$B,B272,$G:$G),"")</f>
        <v/>
      </c>
      <c r="L272" s="124" t="str">
        <f>IF(B272&lt;&gt;"",VLOOKUP(B272,G011B!$B:$Z,25,0),"")</f>
        <v/>
      </c>
      <c r="M272" s="153" t="str">
        <f t="shared" ref="M272:M291" si="60">IF(J272&gt;=K272,"","Personelin bütün iş paketlerindeki Toplam Adam Ay değeri "&amp;K272&amp;" olup, bu değer, G011B formunda beyan edilen Çalışılan Toplam Ay değerini geçemez. Maliyeti hesaplamak için Adam/Ay Oranı veya Çalışılan Ay değerini düzeltiniz. ")</f>
        <v/>
      </c>
      <c r="N272" s="59"/>
      <c r="O272" s="59"/>
      <c r="P272" s="59"/>
    </row>
    <row r="273" spans="1:16" ht="20.05" customHeight="1" x14ac:dyDescent="0.25">
      <c r="A273" s="368">
        <v>162</v>
      </c>
      <c r="B273" s="77"/>
      <c r="C273" s="119" t="str">
        <f t="shared" si="56"/>
        <v/>
      </c>
      <c r="D273" s="120" t="str">
        <f t="shared" si="57"/>
        <v/>
      </c>
      <c r="E273" s="78"/>
      <c r="F273" s="79"/>
      <c r="G273" s="129" t="str">
        <f t="shared" ref="G273:G291" si="61">IF(AND(B273&lt;&gt;"",L273&gt;=F273),E273*F273,"")</f>
        <v/>
      </c>
      <c r="H273" s="126" t="str">
        <f t="shared" si="58"/>
        <v/>
      </c>
      <c r="I273" s="133" t="str">
        <f t="shared" ref="I273:I291" si="62">IF(AND(B273&lt;&gt;"",J273&gt;=K273,L273&gt;0),G273*H273,"")</f>
        <v/>
      </c>
      <c r="J273" s="123" t="str">
        <f>IF(B273&gt;0,ROUNDUP(VLOOKUP(B273,G011B!$B:$R,16,0),2),"")</f>
        <v/>
      </c>
      <c r="K273" s="123" t="str">
        <f t="shared" si="59"/>
        <v/>
      </c>
      <c r="L273" s="124" t="str">
        <f>IF(B273&lt;&gt;"",VLOOKUP(B273,G011B!$B:$Z,25,0),"")</f>
        <v/>
      </c>
      <c r="M273" s="153" t="str">
        <f t="shared" si="60"/>
        <v/>
      </c>
      <c r="N273" s="59"/>
      <c r="O273" s="59"/>
      <c r="P273" s="59"/>
    </row>
    <row r="274" spans="1:16" ht="20.05" customHeight="1" x14ac:dyDescent="0.25">
      <c r="A274" s="368">
        <v>163</v>
      </c>
      <c r="B274" s="77"/>
      <c r="C274" s="119" t="str">
        <f t="shared" si="56"/>
        <v/>
      </c>
      <c r="D274" s="120" t="str">
        <f t="shared" si="57"/>
        <v/>
      </c>
      <c r="E274" s="78"/>
      <c r="F274" s="79"/>
      <c r="G274" s="129" t="str">
        <f t="shared" si="61"/>
        <v/>
      </c>
      <c r="H274" s="126" t="str">
        <f t="shared" si="58"/>
        <v/>
      </c>
      <c r="I274" s="133" t="str">
        <f t="shared" si="62"/>
        <v/>
      </c>
      <c r="J274" s="123" t="str">
        <f>IF(B274&gt;0,ROUNDUP(VLOOKUP(B274,G011B!$B:$R,16,0),2),"")</f>
        <v/>
      </c>
      <c r="K274" s="123" t="str">
        <f t="shared" si="59"/>
        <v/>
      </c>
      <c r="L274" s="124" t="str">
        <f>IF(B274&lt;&gt;"",VLOOKUP(B274,G011B!$B:$Z,25,0),"")</f>
        <v/>
      </c>
      <c r="M274" s="153" t="str">
        <f t="shared" si="60"/>
        <v/>
      </c>
      <c r="N274" s="59"/>
      <c r="O274" s="59"/>
      <c r="P274" s="59"/>
    </row>
    <row r="275" spans="1:16" ht="20.05" customHeight="1" x14ac:dyDescent="0.25">
      <c r="A275" s="368">
        <v>164</v>
      </c>
      <c r="B275" s="77"/>
      <c r="C275" s="119" t="str">
        <f t="shared" si="56"/>
        <v/>
      </c>
      <c r="D275" s="120" t="str">
        <f t="shared" si="57"/>
        <v/>
      </c>
      <c r="E275" s="78"/>
      <c r="F275" s="79"/>
      <c r="G275" s="129" t="str">
        <f t="shared" si="61"/>
        <v/>
      </c>
      <c r="H275" s="126" t="str">
        <f t="shared" si="58"/>
        <v/>
      </c>
      <c r="I275" s="133" t="str">
        <f t="shared" si="62"/>
        <v/>
      </c>
      <c r="J275" s="123" t="str">
        <f>IF(B275&gt;0,ROUNDUP(VLOOKUP(B275,G011B!$B:$R,16,0),2),"")</f>
        <v/>
      </c>
      <c r="K275" s="123" t="str">
        <f t="shared" si="59"/>
        <v/>
      </c>
      <c r="L275" s="124" t="str">
        <f>IF(B275&lt;&gt;"",VLOOKUP(B275,G011B!$B:$Z,25,0),"")</f>
        <v/>
      </c>
      <c r="M275" s="153" t="str">
        <f t="shared" si="60"/>
        <v/>
      </c>
      <c r="N275" s="59"/>
      <c r="O275" s="59"/>
      <c r="P275" s="59"/>
    </row>
    <row r="276" spans="1:16" ht="20.05" customHeight="1" x14ac:dyDescent="0.25">
      <c r="A276" s="368">
        <v>165</v>
      </c>
      <c r="B276" s="77"/>
      <c r="C276" s="119" t="str">
        <f t="shared" si="56"/>
        <v/>
      </c>
      <c r="D276" s="120" t="str">
        <f t="shared" si="57"/>
        <v/>
      </c>
      <c r="E276" s="78"/>
      <c r="F276" s="79"/>
      <c r="G276" s="129" t="str">
        <f t="shared" si="61"/>
        <v/>
      </c>
      <c r="H276" s="126" t="str">
        <f t="shared" si="58"/>
        <v/>
      </c>
      <c r="I276" s="133" t="str">
        <f t="shared" si="62"/>
        <v/>
      </c>
      <c r="J276" s="123" t="str">
        <f>IF(B276&gt;0,ROUNDUP(VLOOKUP(B276,G011B!$B:$R,16,0),2),"")</f>
        <v/>
      </c>
      <c r="K276" s="123" t="str">
        <f t="shared" si="59"/>
        <v/>
      </c>
      <c r="L276" s="124" t="str">
        <f>IF(B276&lt;&gt;"",VLOOKUP(B276,G011B!$B:$Z,25,0),"")</f>
        <v/>
      </c>
      <c r="M276" s="153" t="str">
        <f t="shared" si="60"/>
        <v/>
      </c>
      <c r="N276" s="59"/>
      <c r="O276" s="59"/>
      <c r="P276" s="59"/>
    </row>
    <row r="277" spans="1:16" ht="20.05" customHeight="1" x14ac:dyDescent="0.25">
      <c r="A277" s="368">
        <v>166</v>
      </c>
      <c r="B277" s="77"/>
      <c r="C277" s="119" t="str">
        <f t="shared" si="56"/>
        <v/>
      </c>
      <c r="D277" s="120" t="str">
        <f t="shared" si="57"/>
        <v/>
      </c>
      <c r="E277" s="78"/>
      <c r="F277" s="79"/>
      <c r="G277" s="129" t="str">
        <f t="shared" si="61"/>
        <v/>
      </c>
      <c r="H277" s="126" t="str">
        <f t="shared" si="58"/>
        <v/>
      </c>
      <c r="I277" s="133" t="str">
        <f t="shared" si="62"/>
        <v/>
      </c>
      <c r="J277" s="123" t="str">
        <f>IF(B277&gt;0,ROUNDUP(VLOOKUP(B277,G011B!$B:$R,16,0),2),"")</f>
        <v/>
      </c>
      <c r="K277" s="123" t="str">
        <f t="shared" si="59"/>
        <v/>
      </c>
      <c r="L277" s="124" t="str">
        <f>IF(B277&lt;&gt;"",VLOOKUP(B277,G011B!$B:$Z,25,0),"")</f>
        <v/>
      </c>
      <c r="M277" s="153" t="str">
        <f t="shared" si="60"/>
        <v/>
      </c>
      <c r="N277" s="59"/>
      <c r="O277" s="59"/>
      <c r="P277" s="59"/>
    </row>
    <row r="278" spans="1:16" ht="20.05" customHeight="1" x14ac:dyDescent="0.25">
      <c r="A278" s="368">
        <v>167</v>
      </c>
      <c r="B278" s="77"/>
      <c r="C278" s="119" t="str">
        <f t="shared" si="56"/>
        <v/>
      </c>
      <c r="D278" s="120" t="str">
        <f t="shared" si="57"/>
        <v/>
      </c>
      <c r="E278" s="78"/>
      <c r="F278" s="79"/>
      <c r="G278" s="129" t="str">
        <f t="shared" si="61"/>
        <v/>
      </c>
      <c r="H278" s="126" t="str">
        <f t="shared" si="58"/>
        <v/>
      </c>
      <c r="I278" s="133" t="str">
        <f t="shared" si="62"/>
        <v/>
      </c>
      <c r="J278" s="123" t="str">
        <f>IF(B278&gt;0,ROUNDUP(VLOOKUP(B278,G011B!$B:$R,16,0),2),"")</f>
        <v/>
      </c>
      <c r="K278" s="123" t="str">
        <f t="shared" si="59"/>
        <v/>
      </c>
      <c r="L278" s="124" t="str">
        <f>IF(B278&lt;&gt;"",VLOOKUP(B278,G011B!$B:$Z,25,0),"")</f>
        <v/>
      </c>
      <c r="M278" s="153" t="str">
        <f t="shared" si="60"/>
        <v/>
      </c>
      <c r="N278" s="59"/>
      <c r="O278" s="59"/>
      <c r="P278" s="59"/>
    </row>
    <row r="279" spans="1:16" ht="20.05" customHeight="1" x14ac:dyDescent="0.25">
      <c r="A279" s="368">
        <v>168</v>
      </c>
      <c r="B279" s="77"/>
      <c r="C279" s="119" t="str">
        <f t="shared" si="56"/>
        <v/>
      </c>
      <c r="D279" s="120" t="str">
        <f t="shared" si="57"/>
        <v/>
      </c>
      <c r="E279" s="78"/>
      <c r="F279" s="79"/>
      <c r="G279" s="129" t="str">
        <f t="shared" si="61"/>
        <v/>
      </c>
      <c r="H279" s="126" t="str">
        <f t="shared" si="58"/>
        <v/>
      </c>
      <c r="I279" s="133" t="str">
        <f t="shared" si="62"/>
        <v/>
      </c>
      <c r="J279" s="123" t="str">
        <f>IF(B279&gt;0,ROUNDUP(VLOOKUP(B279,G011B!$B:$R,16,0),2),"")</f>
        <v/>
      </c>
      <c r="K279" s="123" t="str">
        <f t="shared" si="59"/>
        <v/>
      </c>
      <c r="L279" s="124" t="str">
        <f>IF(B279&lt;&gt;"",VLOOKUP(B279,G011B!$B:$Z,25,0),"")</f>
        <v/>
      </c>
      <c r="M279" s="153" t="str">
        <f t="shared" si="60"/>
        <v/>
      </c>
      <c r="N279" s="59"/>
      <c r="O279" s="59"/>
      <c r="P279" s="59"/>
    </row>
    <row r="280" spans="1:16" ht="20.05" customHeight="1" x14ac:dyDescent="0.25">
      <c r="A280" s="368">
        <v>169</v>
      </c>
      <c r="B280" s="77"/>
      <c r="C280" s="119" t="str">
        <f t="shared" si="56"/>
        <v/>
      </c>
      <c r="D280" s="120" t="str">
        <f t="shared" si="57"/>
        <v/>
      </c>
      <c r="E280" s="78"/>
      <c r="F280" s="79"/>
      <c r="G280" s="129" t="str">
        <f t="shared" si="61"/>
        <v/>
      </c>
      <c r="H280" s="126" t="str">
        <f t="shared" si="58"/>
        <v/>
      </c>
      <c r="I280" s="133" t="str">
        <f t="shared" si="62"/>
        <v/>
      </c>
      <c r="J280" s="123" t="str">
        <f>IF(B280&gt;0,ROUNDUP(VLOOKUP(B280,G011B!$B:$R,16,0),2),"")</f>
        <v/>
      </c>
      <c r="K280" s="123" t="str">
        <f t="shared" si="59"/>
        <v/>
      </c>
      <c r="L280" s="124" t="str">
        <f>IF(B280&lt;&gt;"",VLOOKUP(B280,G011B!$B:$Z,25,0),"")</f>
        <v/>
      </c>
      <c r="M280" s="153" t="str">
        <f t="shared" si="60"/>
        <v/>
      </c>
      <c r="N280" s="59"/>
      <c r="O280" s="59"/>
      <c r="P280" s="59"/>
    </row>
    <row r="281" spans="1:16" ht="20.05" customHeight="1" x14ac:dyDescent="0.25">
      <c r="A281" s="368">
        <v>170</v>
      </c>
      <c r="B281" s="77"/>
      <c r="C281" s="119" t="str">
        <f t="shared" si="56"/>
        <v/>
      </c>
      <c r="D281" s="120" t="str">
        <f t="shared" si="57"/>
        <v/>
      </c>
      <c r="E281" s="78"/>
      <c r="F281" s="79"/>
      <c r="G281" s="129" t="str">
        <f t="shared" si="61"/>
        <v/>
      </c>
      <c r="H281" s="126" t="str">
        <f t="shared" si="58"/>
        <v/>
      </c>
      <c r="I281" s="133" t="str">
        <f t="shared" si="62"/>
        <v/>
      </c>
      <c r="J281" s="123" t="str">
        <f>IF(B281&gt;0,ROUNDUP(VLOOKUP(B281,G011B!$B:$R,16,0),2),"")</f>
        <v/>
      </c>
      <c r="K281" s="123" t="str">
        <f t="shared" si="59"/>
        <v/>
      </c>
      <c r="L281" s="124" t="str">
        <f>IF(B281&lt;&gt;"",VLOOKUP(B281,G011B!$B:$Z,25,0),"")</f>
        <v/>
      </c>
      <c r="M281" s="153" t="str">
        <f t="shared" si="60"/>
        <v/>
      </c>
      <c r="N281" s="59"/>
      <c r="O281" s="59"/>
      <c r="P281" s="59"/>
    </row>
    <row r="282" spans="1:16" ht="20.05" customHeight="1" x14ac:dyDescent="0.25">
      <c r="A282" s="368">
        <v>171</v>
      </c>
      <c r="B282" s="77"/>
      <c r="C282" s="119" t="str">
        <f t="shared" si="56"/>
        <v/>
      </c>
      <c r="D282" s="120" t="str">
        <f t="shared" si="57"/>
        <v/>
      </c>
      <c r="E282" s="78"/>
      <c r="F282" s="79"/>
      <c r="G282" s="129" t="str">
        <f t="shared" si="61"/>
        <v/>
      </c>
      <c r="H282" s="126" t="str">
        <f t="shared" si="58"/>
        <v/>
      </c>
      <c r="I282" s="133" t="str">
        <f t="shared" si="62"/>
        <v/>
      </c>
      <c r="J282" s="123" t="str">
        <f>IF(B282&gt;0,ROUNDUP(VLOOKUP(B282,G011B!$B:$R,16,0),2),"")</f>
        <v/>
      </c>
      <c r="K282" s="123" t="str">
        <f t="shared" si="59"/>
        <v/>
      </c>
      <c r="L282" s="124" t="str">
        <f>IF(B282&lt;&gt;"",VLOOKUP(B282,G011B!$B:$Z,25,0),"")</f>
        <v/>
      </c>
      <c r="M282" s="153" t="str">
        <f t="shared" si="60"/>
        <v/>
      </c>
      <c r="N282" s="59"/>
      <c r="O282" s="59"/>
      <c r="P282" s="59"/>
    </row>
    <row r="283" spans="1:16" ht="20.05" customHeight="1" x14ac:dyDescent="0.25">
      <c r="A283" s="368">
        <v>172</v>
      </c>
      <c r="B283" s="77"/>
      <c r="C283" s="119" t="str">
        <f t="shared" si="56"/>
        <v/>
      </c>
      <c r="D283" s="120" t="str">
        <f t="shared" si="57"/>
        <v/>
      </c>
      <c r="E283" s="78"/>
      <c r="F283" s="79"/>
      <c r="G283" s="129" t="str">
        <f t="shared" si="61"/>
        <v/>
      </c>
      <c r="H283" s="126" t="str">
        <f t="shared" si="58"/>
        <v/>
      </c>
      <c r="I283" s="133" t="str">
        <f t="shared" si="62"/>
        <v/>
      </c>
      <c r="J283" s="123" t="str">
        <f>IF(B283&gt;0,ROUNDUP(VLOOKUP(B283,G011B!$B:$R,16,0),2),"")</f>
        <v/>
      </c>
      <c r="K283" s="123" t="str">
        <f t="shared" si="59"/>
        <v/>
      </c>
      <c r="L283" s="124" t="str">
        <f>IF(B283&lt;&gt;"",VLOOKUP(B283,G011B!$B:$Z,25,0),"")</f>
        <v/>
      </c>
      <c r="M283" s="153" t="str">
        <f t="shared" si="60"/>
        <v/>
      </c>
      <c r="N283" s="59"/>
      <c r="O283" s="59"/>
      <c r="P283" s="59"/>
    </row>
    <row r="284" spans="1:16" ht="20.05" customHeight="1" x14ac:dyDescent="0.25">
      <c r="A284" s="368">
        <v>173</v>
      </c>
      <c r="B284" s="77"/>
      <c r="C284" s="119" t="str">
        <f t="shared" si="56"/>
        <v/>
      </c>
      <c r="D284" s="120" t="str">
        <f t="shared" si="57"/>
        <v/>
      </c>
      <c r="E284" s="78"/>
      <c r="F284" s="79"/>
      <c r="G284" s="129" t="str">
        <f t="shared" si="61"/>
        <v/>
      </c>
      <c r="H284" s="126" t="str">
        <f t="shared" si="58"/>
        <v/>
      </c>
      <c r="I284" s="133" t="str">
        <f t="shared" si="62"/>
        <v/>
      </c>
      <c r="J284" s="123" t="str">
        <f>IF(B284&gt;0,ROUNDUP(VLOOKUP(B284,G011B!$B:$R,16,0),2),"")</f>
        <v/>
      </c>
      <c r="K284" s="123" t="str">
        <f t="shared" si="59"/>
        <v/>
      </c>
      <c r="L284" s="124" t="str">
        <f>IF(B284&lt;&gt;"",VLOOKUP(B284,G011B!$B:$Z,25,0),"")</f>
        <v/>
      </c>
      <c r="M284" s="153" t="str">
        <f t="shared" si="60"/>
        <v/>
      </c>
      <c r="N284" s="59"/>
      <c r="O284" s="59"/>
      <c r="P284" s="59"/>
    </row>
    <row r="285" spans="1:16" ht="20.05" customHeight="1" x14ac:dyDescent="0.25">
      <c r="A285" s="368">
        <v>174</v>
      </c>
      <c r="B285" s="77"/>
      <c r="C285" s="119" t="str">
        <f t="shared" si="56"/>
        <v/>
      </c>
      <c r="D285" s="120" t="str">
        <f t="shared" si="57"/>
        <v/>
      </c>
      <c r="E285" s="78"/>
      <c r="F285" s="79"/>
      <c r="G285" s="129" t="str">
        <f t="shared" si="61"/>
        <v/>
      </c>
      <c r="H285" s="126" t="str">
        <f t="shared" si="58"/>
        <v/>
      </c>
      <c r="I285" s="133" t="str">
        <f t="shared" si="62"/>
        <v/>
      </c>
      <c r="J285" s="123" t="str">
        <f>IF(B285&gt;0,ROUNDUP(VLOOKUP(B285,G011B!$B:$R,16,0),2),"")</f>
        <v/>
      </c>
      <c r="K285" s="123" t="str">
        <f t="shared" si="59"/>
        <v/>
      </c>
      <c r="L285" s="124" t="str">
        <f>IF(B285&lt;&gt;"",VLOOKUP(B285,G011B!$B:$Z,25,0),"")</f>
        <v/>
      </c>
      <c r="M285" s="153" t="str">
        <f t="shared" si="60"/>
        <v/>
      </c>
      <c r="N285" s="59"/>
      <c r="O285" s="59"/>
      <c r="P285" s="59"/>
    </row>
    <row r="286" spans="1:16" ht="20.05" customHeight="1" x14ac:dyDescent="0.25">
      <c r="A286" s="368">
        <v>175</v>
      </c>
      <c r="B286" s="77"/>
      <c r="C286" s="119" t="str">
        <f t="shared" si="56"/>
        <v/>
      </c>
      <c r="D286" s="120" t="str">
        <f t="shared" si="57"/>
        <v/>
      </c>
      <c r="E286" s="78"/>
      <c r="F286" s="79"/>
      <c r="G286" s="129" t="str">
        <f t="shared" si="61"/>
        <v/>
      </c>
      <c r="H286" s="126" t="str">
        <f t="shared" si="58"/>
        <v/>
      </c>
      <c r="I286" s="133" t="str">
        <f t="shared" si="62"/>
        <v/>
      </c>
      <c r="J286" s="123" t="str">
        <f>IF(B286&gt;0,ROUNDUP(VLOOKUP(B286,G011B!$B:$R,16,0),2),"")</f>
        <v/>
      </c>
      <c r="K286" s="123" t="str">
        <f t="shared" si="59"/>
        <v/>
      </c>
      <c r="L286" s="124" t="str">
        <f>IF(B286&lt;&gt;"",VLOOKUP(B286,G011B!$B:$Z,25,0),"")</f>
        <v/>
      </c>
      <c r="M286" s="153" t="str">
        <f t="shared" si="60"/>
        <v/>
      </c>
      <c r="N286" s="59"/>
      <c r="O286" s="59"/>
      <c r="P286" s="59"/>
    </row>
    <row r="287" spans="1:16" ht="20.05" customHeight="1" x14ac:dyDescent="0.25">
      <c r="A287" s="368">
        <v>176</v>
      </c>
      <c r="B287" s="77"/>
      <c r="C287" s="119" t="str">
        <f t="shared" si="56"/>
        <v/>
      </c>
      <c r="D287" s="120" t="str">
        <f t="shared" si="57"/>
        <v/>
      </c>
      <c r="E287" s="78"/>
      <c r="F287" s="79"/>
      <c r="G287" s="129" t="str">
        <f t="shared" si="61"/>
        <v/>
      </c>
      <c r="H287" s="126" t="str">
        <f t="shared" si="58"/>
        <v/>
      </c>
      <c r="I287" s="133" t="str">
        <f t="shared" si="62"/>
        <v/>
      </c>
      <c r="J287" s="123" t="str">
        <f>IF(B287&gt;0,ROUNDUP(VLOOKUP(B287,G011B!$B:$R,16,0),2),"")</f>
        <v/>
      </c>
      <c r="K287" s="123" t="str">
        <f t="shared" si="59"/>
        <v/>
      </c>
      <c r="L287" s="124" t="str">
        <f>IF(B287&lt;&gt;"",VLOOKUP(B287,G011B!$B:$Z,25,0),"")</f>
        <v/>
      </c>
      <c r="M287" s="153" t="str">
        <f t="shared" si="60"/>
        <v/>
      </c>
      <c r="N287" s="59"/>
      <c r="O287" s="59"/>
      <c r="P287" s="59"/>
    </row>
    <row r="288" spans="1:16" ht="20.05" customHeight="1" x14ac:dyDescent="0.25">
      <c r="A288" s="368">
        <v>177</v>
      </c>
      <c r="B288" s="77"/>
      <c r="C288" s="119" t="str">
        <f t="shared" si="56"/>
        <v/>
      </c>
      <c r="D288" s="120" t="str">
        <f t="shared" si="57"/>
        <v/>
      </c>
      <c r="E288" s="78"/>
      <c r="F288" s="79"/>
      <c r="G288" s="129" t="str">
        <f t="shared" si="61"/>
        <v/>
      </c>
      <c r="H288" s="126" t="str">
        <f t="shared" si="58"/>
        <v/>
      </c>
      <c r="I288" s="133" t="str">
        <f t="shared" si="62"/>
        <v/>
      </c>
      <c r="J288" s="123" t="str">
        <f>IF(B288&gt;0,ROUNDUP(VLOOKUP(B288,G011B!$B:$R,16,0),2),"")</f>
        <v/>
      </c>
      <c r="K288" s="123" t="str">
        <f t="shared" si="59"/>
        <v/>
      </c>
      <c r="L288" s="124" t="str">
        <f>IF(B288&lt;&gt;"",VLOOKUP(B288,G011B!$B:$Z,25,0),"")</f>
        <v/>
      </c>
      <c r="M288" s="153" t="str">
        <f t="shared" si="60"/>
        <v/>
      </c>
      <c r="N288" s="59"/>
      <c r="O288" s="59"/>
      <c r="P288" s="59"/>
    </row>
    <row r="289" spans="1:16" ht="20.05" customHeight="1" x14ac:dyDescent="0.25">
      <c r="A289" s="368">
        <v>178</v>
      </c>
      <c r="B289" s="77"/>
      <c r="C289" s="119" t="str">
        <f t="shared" si="56"/>
        <v/>
      </c>
      <c r="D289" s="120" t="str">
        <f t="shared" si="57"/>
        <v/>
      </c>
      <c r="E289" s="78"/>
      <c r="F289" s="79"/>
      <c r="G289" s="129" t="str">
        <f t="shared" si="61"/>
        <v/>
      </c>
      <c r="H289" s="126" t="str">
        <f t="shared" si="58"/>
        <v/>
      </c>
      <c r="I289" s="133" t="str">
        <f t="shared" si="62"/>
        <v/>
      </c>
      <c r="J289" s="123" t="str">
        <f>IF(B289&gt;0,ROUNDUP(VLOOKUP(B289,G011B!$B:$R,16,0),2),"")</f>
        <v/>
      </c>
      <c r="K289" s="123" t="str">
        <f t="shared" si="59"/>
        <v/>
      </c>
      <c r="L289" s="124" t="str">
        <f>IF(B289&lt;&gt;"",VLOOKUP(B289,G011B!$B:$Z,25,0),"")</f>
        <v/>
      </c>
      <c r="M289" s="153" t="str">
        <f t="shared" si="60"/>
        <v/>
      </c>
      <c r="N289" s="59"/>
      <c r="O289" s="59"/>
      <c r="P289" s="59"/>
    </row>
    <row r="290" spans="1:16" ht="20.05" customHeight="1" x14ac:dyDescent="0.25">
      <c r="A290" s="368">
        <v>179</v>
      </c>
      <c r="B290" s="77"/>
      <c r="C290" s="119" t="str">
        <f t="shared" si="56"/>
        <v/>
      </c>
      <c r="D290" s="120" t="str">
        <f t="shared" si="57"/>
        <v/>
      </c>
      <c r="E290" s="78"/>
      <c r="F290" s="79"/>
      <c r="G290" s="129" t="str">
        <f t="shared" si="61"/>
        <v/>
      </c>
      <c r="H290" s="126" t="str">
        <f t="shared" si="58"/>
        <v/>
      </c>
      <c r="I290" s="133" t="str">
        <f t="shared" si="62"/>
        <v/>
      </c>
      <c r="J290" s="123" t="str">
        <f>IF(B290&gt;0,ROUNDUP(VLOOKUP(B290,G011B!$B:$R,16,0),2),"")</f>
        <v/>
      </c>
      <c r="K290" s="123" t="str">
        <f t="shared" si="59"/>
        <v/>
      </c>
      <c r="L290" s="124" t="str">
        <f>IF(B290&lt;&gt;"",VLOOKUP(B290,G011B!$B:$Z,25,0),"")</f>
        <v/>
      </c>
      <c r="M290" s="153" t="str">
        <f t="shared" si="60"/>
        <v/>
      </c>
      <c r="N290" s="59"/>
      <c r="O290" s="59"/>
      <c r="P290" s="59"/>
    </row>
    <row r="291" spans="1:16" ht="20.05" customHeight="1" thickBot="1" x14ac:dyDescent="0.3">
      <c r="A291" s="369">
        <v>180</v>
      </c>
      <c r="B291" s="80"/>
      <c r="C291" s="121" t="str">
        <f t="shared" si="56"/>
        <v/>
      </c>
      <c r="D291" s="122" t="str">
        <f t="shared" si="57"/>
        <v/>
      </c>
      <c r="E291" s="81"/>
      <c r="F291" s="82"/>
      <c r="G291" s="130" t="str">
        <f t="shared" si="61"/>
        <v/>
      </c>
      <c r="H291" s="127" t="str">
        <f t="shared" si="58"/>
        <v/>
      </c>
      <c r="I291" s="134" t="str">
        <f t="shared" si="62"/>
        <v/>
      </c>
      <c r="J291" s="123" t="str">
        <f>IF(B291&gt;0,ROUNDUP(VLOOKUP(B291,G011B!$B:$R,16,0),2),"")</f>
        <v/>
      </c>
      <c r="K291" s="123" t="str">
        <f t="shared" si="59"/>
        <v/>
      </c>
      <c r="L291" s="124" t="str">
        <f>IF(B291&lt;&gt;"",VLOOKUP(B291,G011B!$B:$Z,25,0),"")</f>
        <v/>
      </c>
      <c r="M291" s="153" t="str">
        <f t="shared" si="60"/>
        <v/>
      </c>
      <c r="N291" s="59"/>
      <c r="O291" s="59"/>
      <c r="P291" s="59"/>
    </row>
    <row r="292" spans="1:16" ht="20.05" customHeight="1" thickBot="1" x14ac:dyDescent="0.4">
      <c r="A292" s="595" t="s">
        <v>33</v>
      </c>
      <c r="B292" s="596"/>
      <c r="C292" s="596"/>
      <c r="D292" s="596"/>
      <c r="E292" s="596"/>
      <c r="F292" s="597"/>
      <c r="G292" s="131">
        <f>SUM(G272:G291)</f>
        <v>0</v>
      </c>
      <c r="H292" s="364"/>
      <c r="I292" s="115">
        <f>IF(C270=C237,SUM(I272:I291)+I259,SUM(I272:I291))</f>
        <v>0</v>
      </c>
      <c r="J292" s="59"/>
      <c r="K292" s="59"/>
      <c r="L292" s="59"/>
      <c r="M292" s="59"/>
      <c r="N292" s="135">
        <f>IF(COUNTA(E272:E291)&gt;0,1,0)</f>
        <v>0</v>
      </c>
      <c r="O292" s="59"/>
      <c r="P292" s="59"/>
    </row>
    <row r="293" spans="1:16" ht="20.05" customHeight="1" thickBot="1" x14ac:dyDescent="0.35">
      <c r="A293" s="598" t="s">
        <v>70</v>
      </c>
      <c r="B293" s="599"/>
      <c r="C293" s="599"/>
      <c r="D293" s="600"/>
      <c r="E293" s="104">
        <f>SUM(G:G)/2</f>
        <v>0</v>
      </c>
      <c r="F293" s="601"/>
      <c r="G293" s="602"/>
      <c r="H293" s="603"/>
      <c r="I293" s="113">
        <f>SUM(I272:I291)+I260</f>
        <v>0</v>
      </c>
      <c r="J293" s="59"/>
      <c r="K293" s="59"/>
      <c r="L293" s="59"/>
      <c r="M293" s="59"/>
      <c r="N293" s="59"/>
      <c r="O293" s="59"/>
      <c r="P293" s="59"/>
    </row>
    <row r="294" spans="1:16" x14ac:dyDescent="0.25">
      <c r="A294" s="359" t="s">
        <v>133</v>
      </c>
      <c r="B294" s="59"/>
      <c r="C294" s="59"/>
      <c r="D294" s="59"/>
      <c r="E294" s="59"/>
      <c r="F294" s="59"/>
      <c r="G294" s="59"/>
      <c r="H294" s="59"/>
      <c r="I294" s="59"/>
      <c r="J294" s="59"/>
      <c r="K294" s="59"/>
      <c r="L294" s="59"/>
      <c r="M294" s="59"/>
      <c r="N294" s="59"/>
      <c r="O294" s="59"/>
      <c r="P294" s="59"/>
    </row>
    <row r="295" spans="1:16" x14ac:dyDescent="0.25">
      <c r="A295" s="59"/>
      <c r="B295" s="59"/>
      <c r="C295" s="59"/>
      <c r="D295" s="59"/>
      <c r="E295" s="59"/>
      <c r="F295" s="59"/>
      <c r="G295" s="59"/>
      <c r="H295" s="59"/>
      <c r="I295" s="59"/>
      <c r="J295" s="59"/>
      <c r="K295" s="59"/>
      <c r="L295" s="59"/>
      <c r="M295" s="59"/>
      <c r="N295" s="59"/>
      <c r="O295" s="59"/>
      <c r="P295" s="59"/>
    </row>
    <row r="296" spans="1:16" ht="19.7" x14ac:dyDescent="0.35">
      <c r="A296" s="370" t="s">
        <v>30</v>
      </c>
      <c r="B296" s="372">
        <f ca="1">imzatarihi</f>
        <v>45653</v>
      </c>
      <c r="C296" s="371" t="s">
        <v>31</v>
      </c>
      <c r="D296" s="373" t="str">
        <f>IF(kurulusyetkilisi&gt;0,kurulusyetkilisi,"")</f>
        <v/>
      </c>
      <c r="E296" s="59"/>
      <c r="F296" s="59"/>
      <c r="G296" s="209"/>
      <c r="H296" s="208"/>
      <c r="I296" s="208"/>
      <c r="J296" s="59"/>
      <c r="K296" s="89"/>
      <c r="L296" s="89"/>
      <c r="M296" s="2"/>
      <c r="N296" s="89"/>
      <c r="O296" s="89"/>
      <c r="P296" s="59"/>
    </row>
    <row r="297" spans="1:16" ht="19.7" x14ac:dyDescent="0.35">
      <c r="A297" s="211"/>
      <c r="B297" s="211"/>
      <c r="C297" s="371" t="s">
        <v>32</v>
      </c>
      <c r="D297" s="72"/>
      <c r="E297" s="537"/>
      <c r="F297" s="537"/>
      <c r="G297" s="537"/>
      <c r="H297" s="56"/>
      <c r="I297" s="56"/>
      <c r="J297" s="59"/>
      <c r="K297" s="89"/>
      <c r="L297" s="89"/>
      <c r="M297" s="2"/>
      <c r="N297" s="89"/>
      <c r="O297" s="89"/>
      <c r="P297" s="59"/>
    </row>
    <row r="298" spans="1:16" ht="16.3" x14ac:dyDescent="0.3">
      <c r="A298" s="573" t="s">
        <v>63</v>
      </c>
      <c r="B298" s="573"/>
      <c r="C298" s="573"/>
      <c r="D298" s="573"/>
      <c r="E298" s="573"/>
      <c r="F298" s="573"/>
      <c r="G298" s="573"/>
      <c r="H298" s="573"/>
      <c r="I298" s="573"/>
      <c r="J298" s="59"/>
      <c r="K298" s="59"/>
      <c r="L298" s="59"/>
      <c r="M298" s="59"/>
      <c r="N298" s="59"/>
      <c r="O298" s="59"/>
      <c r="P298" s="59"/>
    </row>
    <row r="299" spans="1:16" x14ac:dyDescent="0.25">
      <c r="A299" s="563" t="str">
        <f>IF(YilDonem&lt;&gt;"",CONCATENATE(YilDonem," dönemine aittir."),"")</f>
        <v/>
      </c>
      <c r="B299" s="563"/>
      <c r="C299" s="563"/>
      <c r="D299" s="563"/>
      <c r="E299" s="563"/>
      <c r="F299" s="563"/>
      <c r="G299" s="563"/>
      <c r="H299" s="563"/>
      <c r="I299" s="563"/>
      <c r="J299" s="59"/>
      <c r="K299" s="59"/>
      <c r="L299" s="59"/>
      <c r="M299" s="59"/>
      <c r="N299" s="59"/>
      <c r="O299" s="59"/>
      <c r="P299" s="59"/>
    </row>
    <row r="300" spans="1:16" ht="19.7" thickBot="1" x14ac:dyDescent="0.4">
      <c r="A300" s="608" t="s">
        <v>72</v>
      </c>
      <c r="B300" s="608"/>
      <c r="C300" s="608"/>
      <c r="D300" s="608"/>
      <c r="E300" s="608"/>
      <c r="F300" s="608"/>
      <c r="G300" s="608"/>
      <c r="H300" s="608"/>
      <c r="I300" s="608"/>
      <c r="J300" s="59"/>
      <c r="K300" s="59"/>
      <c r="L300" s="59"/>
      <c r="M300" s="59"/>
      <c r="N300" s="59"/>
      <c r="O300" s="59"/>
      <c r="P300" s="59"/>
    </row>
    <row r="301" spans="1:16" ht="19.55" customHeight="1" thickBot="1" x14ac:dyDescent="0.3">
      <c r="A301" s="565" t="s">
        <v>212</v>
      </c>
      <c r="B301" s="567"/>
      <c r="C301" s="565" t="str">
        <f>IF(ProjeNo&gt;0,ProjeNo,"")</f>
        <v/>
      </c>
      <c r="D301" s="566"/>
      <c r="E301" s="566"/>
      <c r="F301" s="566"/>
      <c r="G301" s="566"/>
      <c r="H301" s="566"/>
      <c r="I301" s="567"/>
      <c r="J301" s="59"/>
      <c r="K301" s="59"/>
      <c r="L301" s="59"/>
      <c r="M301" s="59"/>
      <c r="N301" s="59"/>
      <c r="O301" s="59"/>
      <c r="P301" s="59"/>
    </row>
    <row r="302" spans="1:16" ht="29.25" customHeight="1" thickBot="1" x14ac:dyDescent="0.3">
      <c r="A302" s="607" t="s">
        <v>213</v>
      </c>
      <c r="B302" s="580"/>
      <c r="C302" s="583" t="str">
        <f>IF(ProjeAdi&gt;0,ProjeAdi,"")</f>
        <v/>
      </c>
      <c r="D302" s="584"/>
      <c r="E302" s="584"/>
      <c r="F302" s="584"/>
      <c r="G302" s="584"/>
      <c r="H302" s="584"/>
      <c r="I302" s="585"/>
      <c r="J302" s="59"/>
      <c r="K302" s="59"/>
      <c r="L302" s="59"/>
      <c r="M302" s="59"/>
      <c r="N302" s="59"/>
      <c r="O302" s="59"/>
      <c r="P302" s="59"/>
    </row>
    <row r="303" spans="1:16" ht="19.55" customHeight="1" thickBot="1" x14ac:dyDescent="0.3">
      <c r="A303" s="565" t="s">
        <v>64</v>
      </c>
      <c r="B303" s="567"/>
      <c r="C303" s="9"/>
      <c r="D303" s="605"/>
      <c r="E303" s="605"/>
      <c r="F303" s="605"/>
      <c r="G303" s="605"/>
      <c r="H303" s="605"/>
      <c r="I303" s="606"/>
      <c r="J303" s="59"/>
      <c r="K303" s="59"/>
      <c r="L303" s="59"/>
      <c r="M303" s="59"/>
      <c r="N303" s="59"/>
      <c r="O303" s="59"/>
      <c r="P303" s="59"/>
    </row>
    <row r="304" spans="1:16" s="1" customFormat="1" ht="29.25" thickBot="1" x14ac:dyDescent="0.3">
      <c r="A304" s="353" t="s">
        <v>3</v>
      </c>
      <c r="B304" s="353" t="s">
        <v>4</v>
      </c>
      <c r="C304" s="353" t="s">
        <v>54</v>
      </c>
      <c r="D304" s="353" t="s">
        <v>136</v>
      </c>
      <c r="E304" s="353" t="s">
        <v>65</v>
      </c>
      <c r="F304" s="353" t="s">
        <v>66</v>
      </c>
      <c r="G304" s="353" t="s">
        <v>67</v>
      </c>
      <c r="H304" s="353" t="s">
        <v>68</v>
      </c>
      <c r="I304" s="353" t="s">
        <v>69</v>
      </c>
      <c r="J304" s="365" t="s">
        <v>73</v>
      </c>
      <c r="K304" s="366" t="s">
        <v>74</v>
      </c>
      <c r="L304" s="366" t="s">
        <v>66</v>
      </c>
      <c r="M304" s="352"/>
      <c r="N304" s="352"/>
      <c r="O304" s="352"/>
      <c r="P304" s="352"/>
    </row>
    <row r="305" spans="1:16" ht="20.05" customHeight="1" x14ac:dyDescent="0.25">
      <c r="A305" s="367">
        <v>181</v>
      </c>
      <c r="B305" s="74"/>
      <c r="C305" s="117" t="str">
        <f t="shared" ref="C305:C324" si="63">IF(B305&lt;&gt;"",VLOOKUP(B305,PersonelTablo,2,0),"")</f>
        <v/>
      </c>
      <c r="D305" s="118" t="str">
        <f t="shared" ref="D305:D324" si="64">IF(B305&lt;&gt;"",VLOOKUP(B305,PersonelTablo,3,0),"")</f>
        <v/>
      </c>
      <c r="E305" s="75"/>
      <c r="F305" s="76"/>
      <c r="G305" s="128" t="str">
        <f>IF(AND(B305&lt;&gt;"",L305&gt;=F305),E305*F305,"")</f>
        <v/>
      </c>
      <c r="H305" s="125" t="str">
        <f t="shared" ref="H305:H324" si="65">IF(B305&lt;&gt;"",VLOOKUP(B305,G011CTablo,15,0),"")</f>
        <v/>
      </c>
      <c r="I305" s="132" t="str">
        <f>IF(AND(B305&lt;&gt;"",J305&gt;=K305,L305&gt;0),G305*H305,"")</f>
        <v/>
      </c>
      <c r="J305" s="123" t="str">
        <f>IF(B305&gt;0,ROUNDUP(VLOOKUP(B305,G011B!$B:$R,16,0),2),"")</f>
        <v/>
      </c>
      <c r="K305" s="123" t="str">
        <f t="shared" ref="K305:K324" si="66">IF(B305&gt;0,SUMIF($B:$B,B305,$G:$G),"")</f>
        <v/>
      </c>
      <c r="L305" s="124" t="str">
        <f>IF(B305&lt;&gt;"",VLOOKUP(B305,G011B!$B:$Z,25,0),"")</f>
        <v/>
      </c>
      <c r="M305" s="153" t="str">
        <f t="shared" ref="M305:M324" si="67">IF(J305&gt;=K305,"","Personelin bütün iş paketlerindeki Toplam Adam Ay değeri "&amp;K305&amp;" olup, bu değer, G011B formunda beyan edilen Çalışılan Toplam Ay değerini geçemez. Maliyeti hesaplamak için Adam/Ay Oranı veya Çalışılan Ay değerini düzeltiniz. ")</f>
        <v/>
      </c>
      <c r="N305" s="59"/>
      <c r="O305" s="59"/>
      <c r="P305" s="59"/>
    </row>
    <row r="306" spans="1:16" ht="20.05" customHeight="1" x14ac:dyDescent="0.25">
      <c r="A306" s="368">
        <v>182</v>
      </c>
      <c r="B306" s="77"/>
      <c r="C306" s="119" t="str">
        <f t="shared" si="63"/>
        <v/>
      </c>
      <c r="D306" s="120" t="str">
        <f t="shared" si="64"/>
        <v/>
      </c>
      <c r="E306" s="78"/>
      <c r="F306" s="79"/>
      <c r="G306" s="129" t="str">
        <f t="shared" ref="G306:G324" si="68">IF(AND(B306&lt;&gt;"",L306&gt;=F306),E306*F306,"")</f>
        <v/>
      </c>
      <c r="H306" s="126" t="str">
        <f t="shared" si="65"/>
        <v/>
      </c>
      <c r="I306" s="133" t="str">
        <f t="shared" ref="I306:I324" si="69">IF(AND(B306&lt;&gt;"",J306&gt;=K306,L306&gt;0),G306*H306,"")</f>
        <v/>
      </c>
      <c r="J306" s="123" t="str">
        <f>IF(B306&gt;0,ROUNDUP(VLOOKUP(B306,G011B!$B:$R,16,0),2),"")</f>
        <v/>
      </c>
      <c r="K306" s="123" t="str">
        <f t="shared" si="66"/>
        <v/>
      </c>
      <c r="L306" s="124" t="str">
        <f>IF(B306&lt;&gt;"",VLOOKUP(B306,G011B!$B:$Z,25,0),"")</f>
        <v/>
      </c>
      <c r="M306" s="153" t="str">
        <f t="shared" si="67"/>
        <v/>
      </c>
      <c r="N306" s="59"/>
      <c r="O306" s="59"/>
      <c r="P306" s="59"/>
    </row>
    <row r="307" spans="1:16" ht="20.05" customHeight="1" x14ac:dyDescent="0.25">
      <c r="A307" s="368">
        <v>183</v>
      </c>
      <c r="B307" s="77"/>
      <c r="C307" s="119" t="str">
        <f t="shared" si="63"/>
        <v/>
      </c>
      <c r="D307" s="120" t="str">
        <f t="shared" si="64"/>
        <v/>
      </c>
      <c r="E307" s="78"/>
      <c r="F307" s="79"/>
      <c r="G307" s="129" t="str">
        <f t="shared" si="68"/>
        <v/>
      </c>
      <c r="H307" s="126" t="str">
        <f t="shared" si="65"/>
        <v/>
      </c>
      <c r="I307" s="133" t="str">
        <f t="shared" si="69"/>
        <v/>
      </c>
      <c r="J307" s="123" t="str">
        <f>IF(B307&gt;0,ROUNDUP(VLOOKUP(B307,G011B!$B:$R,16,0),2),"")</f>
        <v/>
      </c>
      <c r="K307" s="123" t="str">
        <f t="shared" si="66"/>
        <v/>
      </c>
      <c r="L307" s="124" t="str">
        <f>IF(B307&lt;&gt;"",VLOOKUP(B307,G011B!$B:$Z,25,0),"")</f>
        <v/>
      </c>
      <c r="M307" s="153" t="str">
        <f t="shared" si="67"/>
        <v/>
      </c>
      <c r="N307" s="59"/>
      <c r="O307" s="59"/>
      <c r="P307" s="59"/>
    </row>
    <row r="308" spans="1:16" ht="20.05" customHeight="1" x14ac:dyDescent="0.25">
      <c r="A308" s="368">
        <v>184</v>
      </c>
      <c r="B308" s="77"/>
      <c r="C308" s="119" t="str">
        <f t="shared" si="63"/>
        <v/>
      </c>
      <c r="D308" s="120" t="str">
        <f t="shared" si="64"/>
        <v/>
      </c>
      <c r="E308" s="78"/>
      <c r="F308" s="79"/>
      <c r="G308" s="129" t="str">
        <f t="shared" si="68"/>
        <v/>
      </c>
      <c r="H308" s="126" t="str">
        <f t="shared" si="65"/>
        <v/>
      </c>
      <c r="I308" s="133" t="str">
        <f t="shared" si="69"/>
        <v/>
      </c>
      <c r="J308" s="123" t="str">
        <f>IF(B308&gt;0,ROUNDUP(VLOOKUP(B308,G011B!$B:$R,16,0),2),"")</f>
        <v/>
      </c>
      <c r="K308" s="123" t="str">
        <f t="shared" si="66"/>
        <v/>
      </c>
      <c r="L308" s="124" t="str">
        <f>IF(B308&lt;&gt;"",VLOOKUP(B308,G011B!$B:$Z,25,0),"")</f>
        <v/>
      </c>
      <c r="M308" s="153" t="str">
        <f t="shared" si="67"/>
        <v/>
      </c>
      <c r="N308" s="59"/>
      <c r="O308" s="59"/>
      <c r="P308" s="59"/>
    </row>
    <row r="309" spans="1:16" ht="20.05" customHeight="1" x14ac:dyDescent="0.25">
      <c r="A309" s="368">
        <v>185</v>
      </c>
      <c r="B309" s="77"/>
      <c r="C309" s="119" t="str">
        <f t="shared" si="63"/>
        <v/>
      </c>
      <c r="D309" s="120" t="str">
        <f t="shared" si="64"/>
        <v/>
      </c>
      <c r="E309" s="78"/>
      <c r="F309" s="79"/>
      <c r="G309" s="129" t="str">
        <f t="shared" si="68"/>
        <v/>
      </c>
      <c r="H309" s="126" t="str">
        <f t="shared" si="65"/>
        <v/>
      </c>
      <c r="I309" s="133" t="str">
        <f t="shared" si="69"/>
        <v/>
      </c>
      <c r="J309" s="123" t="str">
        <f>IF(B309&gt;0,ROUNDUP(VLOOKUP(B309,G011B!$B:$R,16,0),2),"")</f>
        <v/>
      </c>
      <c r="K309" s="123" t="str">
        <f t="shared" si="66"/>
        <v/>
      </c>
      <c r="L309" s="124" t="str">
        <f>IF(B309&lt;&gt;"",VLOOKUP(B309,G011B!$B:$Z,25,0),"")</f>
        <v/>
      </c>
      <c r="M309" s="153" t="str">
        <f t="shared" si="67"/>
        <v/>
      </c>
      <c r="N309" s="59"/>
      <c r="O309" s="59"/>
      <c r="P309" s="59"/>
    </row>
    <row r="310" spans="1:16" ht="20.05" customHeight="1" x14ac:dyDescent="0.25">
      <c r="A310" s="368">
        <v>186</v>
      </c>
      <c r="B310" s="77"/>
      <c r="C310" s="119" t="str">
        <f t="shared" si="63"/>
        <v/>
      </c>
      <c r="D310" s="120" t="str">
        <f t="shared" si="64"/>
        <v/>
      </c>
      <c r="E310" s="78"/>
      <c r="F310" s="79"/>
      <c r="G310" s="129" t="str">
        <f t="shared" si="68"/>
        <v/>
      </c>
      <c r="H310" s="126" t="str">
        <f t="shared" si="65"/>
        <v/>
      </c>
      <c r="I310" s="133" t="str">
        <f t="shared" si="69"/>
        <v/>
      </c>
      <c r="J310" s="123" t="str">
        <f>IF(B310&gt;0,ROUNDUP(VLOOKUP(B310,G011B!$B:$R,16,0),2),"")</f>
        <v/>
      </c>
      <c r="K310" s="123" t="str">
        <f t="shared" si="66"/>
        <v/>
      </c>
      <c r="L310" s="124" t="str">
        <f>IF(B310&lt;&gt;"",VLOOKUP(B310,G011B!$B:$Z,25,0),"")</f>
        <v/>
      </c>
      <c r="M310" s="153" t="str">
        <f t="shared" si="67"/>
        <v/>
      </c>
      <c r="N310" s="59"/>
      <c r="O310" s="59"/>
      <c r="P310" s="59"/>
    </row>
    <row r="311" spans="1:16" ht="20.05" customHeight="1" x14ac:dyDescent="0.25">
      <c r="A311" s="368">
        <v>187</v>
      </c>
      <c r="B311" s="77"/>
      <c r="C311" s="119" t="str">
        <f t="shared" si="63"/>
        <v/>
      </c>
      <c r="D311" s="120" t="str">
        <f t="shared" si="64"/>
        <v/>
      </c>
      <c r="E311" s="78"/>
      <c r="F311" s="79"/>
      <c r="G311" s="129" t="str">
        <f t="shared" si="68"/>
        <v/>
      </c>
      <c r="H311" s="126" t="str">
        <f t="shared" si="65"/>
        <v/>
      </c>
      <c r="I311" s="133" t="str">
        <f t="shared" si="69"/>
        <v/>
      </c>
      <c r="J311" s="123" t="str">
        <f>IF(B311&gt;0,ROUNDUP(VLOOKUP(B311,G011B!$B:$R,16,0),2),"")</f>
        <v/>
      </c>
      <c r="K311" s="123" t="str">
        <f t="shared" si="66"/>
        <v/>
      </c>
      <c r="L311" s="124" t="str">
        <f>IF(B311&lt;&gt;"",VLOOKUP(B311,G011B!$B:$Z,25,0),"")</f>
        <v/>
      </c>
      <c r="M311" s="153" t="str">
        <f t="shared" si="67"/>
        <v/>
      </c>
      <c r="N311" s="59"/>
      <c r="O311" s="59"/>
      <c r="P311" s="59"/>
    </row>
    <row r="312" spans="1:16" ht="20.05" customHeight="1" x14ac:dyDescent="0.25">
      <c r="A312" s="368">
        <v>188</v>
      </c>
      <c r="B312" s="77"/>
      <c r="C312" s="119" t="str">
        <f t="shared" si="63"/>
        <v/>
      </c>
      <c r="D312" s="120" t="str">
        <f t="shared" si="64"/>
        <v/>
      </c>
      <c r="E312" s="78"/>
      <c r="F312" s="79"/>
      <c r="G312" s="129" t="str">
        <f t="shared" si="68"/>
        <v/>
      </c>
      <c r="H312" s="126" t="str">
        <f t="shared" si="65"/>
        <v/>
      </c>
      <c r="I312" s="133" t="str">
        <f t="shared" si="69"/>
        <v/>
      </c>
      <c r="J312" s="123" t="str">
        <f>IF(B312&gt;0,ROUNDUP(VLOOKUP(B312,G011B!$B:$R,16,0),2),"")</f>
        <v/>
      </c>
      <c r="K312" s="123" t="str">
        <f t="shared" si="66"/>
        <v/>
      </c>
      <c r="L312" s="124" t="str">
        <f>IF(B312&lt;&gt;"",VLOOKUP(B312,G011B!$B:$Z,25,0),"")</f>
        <v/>
      </c>
      <c r="M312" s="153" t="str">
        <f t="shared" si="67"/>
        <v/>
      </c>
      <c r="N312" s="59"/>
      <c r="O312" s="59"/>
      <c r="P312" s="59"/>
    </row>
    <row r="313" spans="1:16" ht="20.05" customHeight="1" x14ac:dyDescent="0.25">
      <c r="A313" s="368">
        <v>189</v>
      </c>
      <c r="B313" s="77"/>
      <c r="C313" s="119" t="str">
        <f t="shared" si="63"/>
        <v/>
      </c>
      <c r="D313" s="120" t="str">
        <f t="shared" si="64"/>
        <v/>
      </c>
      <c r="E313" s="78"/>
      <c r="F313" s="79"/>
      <c r="G313" s="129" t="str">
        <f t="shared" si="68"/>
        <v/>
      </c>
      <c r="H313" s="126" t="str">
        <f t="shared" si="65"/>
        <v/>
      </c>
      <c r="I313" s="133" t="str">
        <f t="shared" si="69"/>
        <v/>
      </c>
      <c r="J313" s="123" t="str">
        <f>IF(B313&gt;0,ROUNDUP(VLOOKUP(B313,G011B!$B:$R,16,0),2),"")</f>
        <v/>
      </c>
      <c r="K313" s="123" t="str">
        <f t="shared" si="66"/>
        <v/>
      </c>
      <c r="L313" s="124" t="str">
        <f>IF(B313&lt;&gt;"",VLOOKUP(B313,G011B!$B:$Z,25,0),"")</f>
        <v/>
      </c>
      <c r="M313" s="153" t="str">
        <f t="shared" si="67"/>
        <v/>
      </c>
      <c r="N313" s="59"/>
      <c r="O313" s="59"/>
      <c r="P313" s="59"/>
    </row>
    <row r="314" spans="1:16" ht="20.05" customHeight="1" x14ac:dyDescent="0.25">
      <c r="A314" s="368">
        <v>190</v>
      </c>
      <c r="B314" s="77"/>
      <c r="C314" s="119" t="str">
        <f t="shared" si="63"/>
        <v/>
      </c>
      <c r="D314" s="120" t="str">
        <f t="shared" si="64"/>
        <v/>
      </c>
      <c r="E314" s="78"/>
      <c r="F314" s="79"/>
      <c r="G314" s="129" t="str">
        <f t="shared" si="68"/>
        <v/>
      </c>
      <c r="H314" s="126" t="str">
        <f t="shared" si="65"/>
        <v/>
      </c>
      <c r="I314" s="133" t="str">
        <f t="shared" si="69"/>
        <v/>
      </c>
      <c r="J314" s="123" t="str">
        <f>IF(B314&gt;0,ROUNDUP(VLOOKUP(B314,G011B!$B:$R,16,0),2),"")</f>
        <v/>
      </c>
      <c r="K314" s="123" t="str">
        <f t="shared" si="66"/>
        <v/>
      </c>
      <c r="L314" s="124" t="str">
        <f>IF(B314&lt;&gt;"",VLOOKUP(B314,G011B!$B:$Z,25,0),"")</f>
        <v/>
      </c>
      <c r="M314" s="153" t="str">
        <f t="shared" si="67"/>
        <v/>
      </c>
      <c r="N314" s="59"/>
      <c r="O314" s="59"/>
      <c r="P314" s="59"/>
    </row>
    <row r="315" spans="1:16" ht="20.05" customHeight="1" x14ac:dyDescent="0.25">
      <c r="A315" s="368">
        <v>191</v>
      </c>
      <c r="B315" s="77"/>
      <c r="C315" s="119" t="str">
        <f t="shared" si="63"/>
        <v/>
      </c>
      <c r="D315" s="120" t="str">
        <f t="shared" si="64"/>
        <v/>
      </c>
      <c r="E315" s="78"/>
      <c r="F315" s="79"/>
      <c r="G315" s="129" t="str">
        <f t="shared" si="68"/>
        <v/>
      </c>
      <c r="H315" s="126" t="str">
        <f t="shared" si="65"/>
        <v/>
      </c>
      <c r="I315" s="133" t="str">
        <f t="shared" si="69"/>
        <v/>
      </c>
      <c r="J315" s="123" t="str">
        <f>IF(B315&gt;0,ROUNDUP(VLOOKUP(B315,G011B!$B:$R,16,0),2),"")</f>
        <v/>
      </c>
      <c r="K315" s="123" t="str">
        <f t="shared" si="66"/>
        <v/>
      </c>
      <c r="L315" s="124" t="str">
        <f>IF(B315&lt;&gt;"",VLOOKUP(B315,G011B!$B:$Z,25,0),"")</f>
        <v/>
      </c>
      <c r="M315" s="153" t="str">
        <f t="shared" si="67"/>
        <v/>
      </c>
      <c r="N315" s="59"/>
      <c r="O315" s="59"/>
      <c r="P315" s="59"/>
    </row>
    <row r="316" spans="1:16" ht="20.05" customHeight="1" x14ac:dyDescent="0.25">
      <c r="A316" s="368">
        <v>192</v>
      </c>
      <c r="B316" s="77"/>
      <c r="C316" s="119" t="str">
        <f t="shared" si="63"/>
        <v/>
      </c>
      <c r="D316" s="120" t="str">
        <f t="shared" si="64"/>
        <v/>
      </c>
      <c r="E316" s="78"/>
      <c r="F316" s="79"/>
      <c r="G316" s="129" t="str">
        <f t="shared" si="68"/>
        <v/>
      </c>
      <c r="H316" s="126" t="str">
        <f t="shared" si="65"/>
        <v/>
      </c>
      <c r="I316" s="133" t="str">
        <f t="shared" si="69"/>
        <v/>
      </c>
      <c r="J316" s="123" t="str">
        <f>IF(B316&gt;0,ROUNDUP(VLOOKUP(B316,G011B!$B:$R,16,0),2),"")</f>
        <v/>
      </c>
      <c r="K316" s="123" t="str">
        <f t="shared" si="66"/>
        <v/>
      </c>
      <c r="L316" s="124" t="str">
        <f>IF(B316&lt;&gt;"",VLOOKUP(B316,G011B!$B:$Z,25,0),"")</f>
        <v/>
      </c>
      <c r="M316" s="153" t="str">
        <f t="shared" si="67"/>
        <v/>
      </c>
      <c r="N316" s="59"/>
      <c r="O316" s="59"/>
      <c r="P316" s="59"/>
    </row>
    <row r="317" spans="1:16" ht="20.05" customHeight="1" x14ac:dyDescent="0.25">
      <c r="A317" s="368">
        <v>193</v>
      </c>
      <c r="B317" s="77"/>
      <c r="C317" s="119" t="str">
        <f t="shared" si="63"/>
        <v/>
      </c>
      <c r="D317" s="120" t="str">
        <f t="shared" si="64"/>
        <v/>
      </c>
      <c r="E317" s="78"/>
      <c r="F317" s="79"/>
      <c r="G317" s="129" t="str">
        <f t="shared" si="68"/>
        <v/>
      </c>
      <c r="H317" s="126" t="str">
        <f t="shared" si="65"/>
        <v/>
      </c>
      <c r="I317" s="133" t="str">
        <f t="shared" si="69"/>
        <v/>
      </c>
      <c r="J317" s="123" t="str">
        <f>IF(B317&gt;0,ROUNDUP(VLOOKUP(B317,G011B!$B:$R,16,0),2),"")</f>
        <v/>
      </c>
      <c r="K317" s="123" t="str">
        <f t="shared" si="66"/>
        <v/>
      </c>
      <c r="L317" s="124" t="str">
        <f>IF(B317&lt;&gt;"",VLOOKUP(B317,G011B!$B:$Z,25,0),"")</f>
        <v/>
      </c>
      <c r="M317" s="153" t="str">
        <f t="shared" si="67"/>
        <v/>
      </c>
      <c r="N317" s="59"/>
      <c r="O317" s="59"/>
      <c r="P317" s="59"/>
    </row>
    <row r="318" spans="1:16" ht="20.05" customHeight="1" x14ac:dyDescent="0.25">
      <c r="A318" s="368">
        <v>194</v>
      </c>
      <c r="B318" s="77"/>
      <c r="C318" s="119" t="str">
        <f t="shared" si="63"/>
        <v/>
      </c>
      <c r="D318" s="120" t="str">
        <f t="shared" si="64"/>
        <v/>
      </c>
      <c r="E318" s="78"/>
      <c r="F318" s="79"/>
      <c r="G318" s="129" t="str">
        <f t="shared" si="68"/>
        <v/>
      </c>
      <c r="H318" s="126" t="str">
        <f t="shared" si="65"/>
        <v/>
      </c>
      <c r="I318" s="133" t="str">
        <f t="shared" si="69"/>
        <v/>
      </c>
      <c r="J318" s="123" t="str">
        <f>IF(B318&gt;0,ROUNDUP(VLOOKUP(B318,G011B!$B:$R,16,0),2),"")</f>
        <v/>
      </c>
      <c r="K318" s="123" t="str">
        <f t="shared" si="66"/>
        <v/>
      </c>
      <c r="L318" s="124" t="str">
        <f>IF(B318&lt;&gt;"",VLOOKUP(B318,G011B!$B:$Z,25,0),"")</f>
        <v/>
      </c>
      <c r="M318" s="153" t="str">
        <f t="shared" si="67"/>
        <v/>
      </c>
      <c r="N318" s="59"/>
      <c r="O318" s="59"/>
      <c r="P318" s="59"/>
    </row>
    <row r="319" spans="1:16" ht="20.05" customHeight="1" x14ac:dyDescent="0.25">
      <c r="A319" s="368">
        <v>195</v>
      </c>
      <c r="B319" s="77"/>
      <c r="C319" s="119" t="str">
        <f t="shared" si="63"/>
        <v/>
      </c>
      <c r="D319" s="120" t="str">
        <f t="shared" si="64"/>
        <v/>
      </c>
      <c r="E319" s="78"/>
      <c r="F319" s="79"/>
      <c r="G319" s="129" t="str">
        <f t="shared" si="68"/>
        <v/>
      </c>
      <c r="H319" s="126" t="str">
        <f t="shared" si="65"/>
        <v/>
      </c>
      <c r="I319" s="133" t="str">
        <f t="shared" si="69"/>
        <v/>
      </c>
      <c r="J319" s="123" t="str">
        <f>IF(B319&gt;0,ROUNDUP(VLOOKUP(B319,G011B!$B:$R,16,0),2),"")</f>
        <v/>
      </c>
      <c r="K319" s="123" t="str">
        <f t="shared" si="66"/>
        <v/>
      </c>
      <c r="L319" s="124" t="str">
        <f>IF(B319&lt;&gt;"",VLOOKUP(B319,G011B!$B:$Z,25,0),"")</f>
        <v/>
      </c>
      <c r="M319" s="153" t="str">
        <f t="shared" si="67"/>
        <v/>
      </c>
      <c r="N319" s="59"/>
      <c r="O319" s="59"/>
      <c r="P319" s="59"/>
    </row>
    <row r="320" spans="1:16" ht="20.05" customHeight="1" x14ac:dyDescent="0.25">
      <c r="A320" s="368">
        <v>196</v>
      </c>
      <c r="B320" s="77"/>
      <c r="C320" s="119" t="str">
        <f t="shared" si="63"/>
        <v/>
      </c>
      <c r="D320" s="120" t="str">
        <f t="shared" si="64"/>
        <v/>
      </c>
      <c r="E320" s="78"/>
      <c r="F320" s="79"/>
      <c r="G320" s="129" t="str">
        <f t="shared" si="68"/>
        <v/>
      </c>
      <c r="H320" s="126" t="str">
        <f t="shared" si="65"/>
        <v/>
      </c>
      <c r="I320" s="133" t="str">
        <f t="shared" si="69"/>
        <v/>
      </c>
      <c r="J320" s="123" t="str">
        <f>IF(B320&gt;0,ROUNDUP(VLOOKUP(B320,G011B!$B:$R,16,0),2),"")</f>
        <v/>
      </c>
      <c r="K320" s="123" t="str">
        <f t="shared" si="66"/>
        <v/>
      </c>
      <c r="L320" s="124" t="str">
        <f>IF(B320&lt;&gt;"",VLOOKUP(B320,G011B!$B:$Z,25,0),"")</f>
        <v/>
      </c>
      <c r="M320" s="153" t="str">
        <f t="shared" si="67"/>
        <v/>
      </c>
      <c r="N320" s="59"/>
      <c r="O320" s="59"/>
      <c r="P320" s="59"/>
    </row>
    <row r="321" spans="1:16" ht="20.05" customHeight="1" x14ac:dyDescent="0.25">
      <c r="A321" s="368">
        <v>197</v>
      </c>
      <c r="B321" s="77"/>
      <c r="C321" s="119" t="str">
        <f t="shared" si="63"/>
        <v/>
      </c>
      <c r="D321" s="120" t="str">
        <f t="shared" si="64"/>
        <v/>
      </c>
      <c r="E321" s="78"/>
      <c r="F321" s="79"/>
      <c r="G321" s="129" t="str">
        <f t="shared" si="68"/>
        <v/>
      </c>
      <c r="H321" s="126" t="str">
        <f t="shared" si="65"/>
        <v/>
      </c>
      <c r="I321" s="133" t="str">
        <f t="shared" si="69"/>
        <v/>
      </c>
      <c r="J321" s="123" t="str">
        <f>IF(B321&gt;0,ROUNDUP(VLOOKUP(B321,G011B!$B:$R,16,0),2),"")</f>
        <v/>
      </c>
      <c r="K321" s="123" t="str">
        <f t="shared" si="66"/>
        <v/>
      </c>
      <c r="L321" s="124" t="str">
        <f>IF(B321&lt;&gt;"",VLOOKUP(B321,G011B!$B:$Z,25,0),"")</f>
        <v/>
      </c>
      <c r="M321" s="153" t="str">
        <f t="shared" si="67"/>
        <v/>
      </c>
      <c r="N321" s="59"/>
      <c r="O321" s="59"/>
      <c r="P321" s="59"/>
    </row>
    <row r="322" spans="1:16" ht="20.05" customHeight="1" x14ac:dyDescent="0.25">
      <c r="A322" s="368">
        <v>198</v>
      </c>
      <c r="B322" s="77"/>
      <c r="C322" s="119" t="str">
        <f t="shared" si="63"/>
        <v/>
      </c>
      <c r="D322" s="120" t="str">
        <f t="shared" si="64"/>
        <v/>
      </c>
      <c r="E322" s="78"/>
      <c r="F322" s="79"/>
      <c r="G322" s="129" t="str">
        <f t="shared" si="68"/>
        <v/>
      </c>
      <c r="H322" s="126" t="str">
        <f t="shared" si="65"/>
        <v/>
      </c>
      <c r="I322" s="133" t="str">
        <f t="shared" si="69"/>
        <v/>
      </c>
      <c r="J322" s="123" t="str">
        <f>IF(B322&gt;0,ROUNDUP(VLOOKUP(B322,G011B!$B:$R,16,0),2),"")</f>
        <v/>
      </c>
      <c r="K322" s="123" t="str">
        <f t="shared" si="66"/>
        <v/>
      </c>
      <c r="L322" s="124" t="str">
        <f>IF(B322&lt;&gt;"",VLOOKUP(B322,G011B!$B:$Z,25,0),"")</f>
        <v/>
      </c>
      <c r="M322" s="153" t="str">
        <f t="shared" si="67"/>
        <v/>
      </c>
      <c r="N322" s="59"/>
      <c r="O322" s="59"/>
      <c r="P322" s="59"/>
    </row>
    <row r="323" spans="1:16" ht="20.05" customHeight="1" x14ac:dyDescent="0.25">
      <c r="A323" s="368">
        <v>199</v>
      </c>
      <c r="B323" s="77"/>
      <c r="C323" s="119" t="str">
        <f t="shared" si="63"/>
        <v/>
      </c>
      <c r="D323" s="120" t="str">
        <f t="shared" si="64"/>
        <v/>
      </c>
      <c r="E323" s="78"/>
      <c r="F323" s="79"/>
      <c r="G323" s="129" t="str">
        <f t="shared" si="68"/>
        <v/>
      </c>
      <c r="H323" s="126" t="str">
        <f t="shared" si="65"/>
        <v/>
      </c>
      <c r="I323" s="133" t="str">
        <f t="shared" si="69"/>
        <v/>
      </c>
      <c r="J323" s="123" t="str">
        <f>IF(B323&gt;0,ROUNDUP(VLOOKUP(B323,G011B!$B:$R,16,0),2),"")</f>
        <v/>
      </c>
      <c r="K323" s="123" t="str">
        <f t="shared" si="66"/>
        <v/>
      </c>
      <c r="L323" s="124" t="str">
        <f>IF(B323&lt;&gt;"",VLOOKUP(B323,G011B!$B:$Z,25,0),"")</f>
        <v/>
      </c>
      <c r="M323" s="153" t="str">
        <f t="shared" si="67"/>
        <v/>
      </c>
      <c r="N323" s="59"/>
      <c r="O323" s="59"/>
      <c r="P323" s="59"/>
    </row>
    <row r="324" spans="1:16" ht="20.05" customHeight="1" thickBot="1" x14ac:dyDescent="0.3">
      <c r="A324" s="369">
        <v>200</v>
      </c>
      <c r="B324" s="80"/>
      <c r="C324" s="121" t="str">
        <f t="shared" si="63"/>
        <v/>
      </c>
      <c r="D324" s="122" t="str">
        <f t="shared" si="64"/>
        <v/>
      </c>
      <c r="E324" s="81"/>
      <c r="F324" s="82"/>
      <c r="G324" s="130" t="str">
        <f t="shared" si="68"/>
        <v/>
      </c>
      <c r="H324" s="127" t="str">
        <f t="shared" si="65"/>
        <v/>
      </c>
      <c r="I324" s="134" t="str">
        <f t="shared" si="69"/>
        <v/>
      </c>
      <c r="J324" s="123" t="str">
        <f>IF(B324&gt;0,ROUNDUP(VLOOKUP(B324,G011B!$B:$R,16,0),2),"")</f>
        <v/>
      </c>
      <c r="K324" s="123" t="str">
        <f t="shared" si="66"/>
        <v/>
      </c>
      <c r="L324" s="124" t="str">
        <f>IF(B324&lt;&gt;"",VLOOKUP(B324,G011B!$B:$Z,25,0),"")</f>
        <v/>
      </c>
      <c r="M324" s="153" t="str">
        <f t="shared" si="67"/>
        <v/>
      </c>
      <c r="N324" s="59"/>
      <c r="O324" s="59"/>
      <c r="P324" s="59"/>
    </row>
    <row r="325" spans="1:16" ht="20.05" customHeight="1" thickBot="1" x14ac:dyDescent="0.4">
      <c r="A325" s="595" t="s">
        <v>33</v>
      </c>
      <c r="B325" s="596"/>
      <c r="C325" s="596"/>
      <c r="D325" s="596"/>
      <c r="E325" s="596"/>
      <c r="F325" s="597"/>
      <c r="G325" s="131">
        <f>SUM(G305:G324)</f>
        <v>0</v>
      </c>
      <c r="H325" s="364"/>
      <c r="I325" s="115">
        <f>IF(C303=C270,SUM(I305:I324)+I292,SUM(I305:I324))</f>
        <v>0</v>
      </c>
      <c r="J325" s="59"/>
      <c r="K325" s="59"/>
      <c r="L325" s="59"/>
      <c r="M325" s="59"/>
      <c r="N325" s="135">
        <f>IF(COUNTA(E305:E324)&gt;0,1,0)</f>
        <v>0</v>
      </c>
      <c r="O325" s="59"/>
      <c r="P325" s="59"/>
    </row>
    <row r="326" spans="1:16" ht="20.05" customHeight="1" thickBot="1" x14ac:dyDescent="0.35">
      <c r="A326" s="598" t="s">
        <v>70</v>
      </c>
      <c r="B326" s="599"/>
      <c r="C326" s="599"/>
      <c r="D326" s="600"/>
      <c r="E326" s="104">
        <f>SUM(G:G)/2</f>
        <v>0</v>
      </c>
      <c r="F326" s="601"/>
      <c r="G326" s="602"/>
      <c r="H326" s="603"/>
      <c r="I326" s="113">
        <f>SUM(I305:I324)+I293</f>
        <v>0</v>
      </c>
      <c r="J326" s="59"/>
      <c r="K326" s="59"/>
      <c r="L326" s="59"/>
      <c r="M326" s="59"/>
      <c r="N326" s="59"/>
      <c r="O326" s="59"/>
      <c r="P326" s="59"/>
    </row>
    <row r="327" spans="1:16" x14ac:dyDescent="0.25">
      <c r="A327" s="359" t="s">
        <v>133</v>
      </c>
      <c r="B327" s="59"/>
      <c r="C327" s="59"/>
      <c r="D327" s="59"/>
      <c r="E327" s="59"/>
      <c r="F327" s="59"/>
      <c r="G327" s="59"/>
      <c r="H327" s="59"/>
      <c r="I327" s="59"/>
      <c r="J327" s="59"/>
      <c r="K327" s="59"/>
      <c r="L327" s="59"/>
      <c r="M327" s="59"/>
      <c r="N327" s="59"/>
      <c r="O327" s="59"/>
      <c r="P327" s="59"/>
    </row>
    <row r="328" spans="1:16" x14ac:dyDescent="0.25">
      <c r="A328" s="59"/>
      <c r="B328" s="59"/>
      <c r="C328" s="59"/>
      <c r="D328" s="59"/>
      <c r="E328" s="59"/>
      <c r="F328" s="59"/>
      <c r="G328" s="59"/>
      <c r="H328" s="59"/>
      <c r="I328" s="59"/>
      <c r="J328" s="59"/>
      <c r="K328" s="59"/>
      <c r="L328" s="59"/>
      <c r="M328" s="59"/>
      <c r="N328" s="59"/>
      <c r="O328" s="59"/>
      <c r="P328" s="59"/>
    </row>
    <row r="329" spans="1:16" ht="19.7" x14ac:dyDescent="0.35">
      <c r="A329" s="370" t="s">
        <v>30</v>
      </c>
      <c r="B329" s="372">
        <f ca="1">imzatarihi</f>
        <v>45653</v>
      </c>
      <c r="C329" s="371" t="s">
        <v>31</v>
      </c>
      <c r="D329" s="373" t="str">
        <f>IF(kurulusyetkilisi&gt;0,kurulusyetkilisi,"")</f>
        <v/>
      </c>
      <c r="E329" s="59"/>
      <c r="F329" s="59"/>
      <c r="G329" s="209"/>
      <c r="H329" s="208"/>
      <c r="I329" s="208"/>
      <c r="J329" s="59"/>
      <c r="K329" s="89"/>
      <c r="L329" s="89"/>
      <c r="M329" s="2"/>
      <c r="N329" s="89"/>
      <c r="O329" s="89"/>
      <c r="P329" s="59"/>
    </row>
    <row r="330" spans="1:16" ht="19.7" x14ac:dyDescent="0.35">
      <c r="A330" s="211"/>
      <c r="B330" s="211"/>
      <c r="C330" s="371" t="s">
        <v>32</v>
      </c>
      <c r="D330" s="72"/>
      <c r="E330" s="537"/>
      <c r="F330" s="537"/>
      <c r="G330" s="537"/>
      <c r="H330" s="56"/>
      <c r="I330" s="56"/>
      <c r="J330" s="59"/>
      <c r="K330" s="89"/>
      <c r="L330" s="89"/>
      <c r="M330" s="2"/>
      <c r="N330" s="89"/>
      <c r="O330" s="89"/>
      <c r="P330" s="59"/>
    </row>
    <row r="331" spans="1:16" ht="16.3" x14ac:dyDescent="0.3">
      <c r="A331" s="573" t="s">
        <v>63</v>
      </c>
      <c r="B331" s="573"/>
      <c r="C331" s="573"/>
      <c r="D331" s="573"/>
      <c r="E331" s="573"/>
      <c r="F331" s="573"/>
      <c r="G331" s="573"/>
      <c r="H331" s="573"/>
      <c r="I331" s="573"/>
      <c r="J331" s="59"/>
      <c r="K331" s="59"/>
      <c r="L331" s="59"/>
      <c r="M331" s="59"/>
      <c r="N331" s="59"/>
      <c r="O331" s="59"/>
      <c r="P331" s="59"/>
    </row>
    <row r="332" spans="1:16" x14ac:dyDescent="0.25">
      <c r="A332" s="563" t="str">
        <f>IF(YilDonem&lt;&gt;"",CONCATENATE(YilDonem," dönemine aittir."),"")</f>
        <v/>
      </c>
      <c r="B332" s="563"/>
      <c r="C332" s="563"/>
      <c r="D332" s="563"/>
      <c r="E332" s="563"/>
      <c r="F332" s="563"/>
      <c r="G332" s="563"/>
      <c r="H332" s="563"/>
      <c r="I332" s="563"/>
      <c r="J332" s="59"/>
      <c r="K332" s="59"/>
      <c r="L332" s="59"/>
      <c r="M332" s="59"/>
      <c r="N332" s="59"/>
      <c r="O332" s="59"/>
      <c r="P332" s="59"/>
    </row>
    <row r="333" spans="1:16" ht="19.7" thickBot="1" x14ac:dyDescent="0.4">
      <c r="A333" s="608" t="s">
        <v>72</v>
      </c>
      <c r="B333" s="608"/>
      <c r="C333" s="608"/>
      <c r="D333" s="608"/>
      <c r="E333" s="608"/>
      <c r="F333" s="608"/>
      <c r="G333" s="608"/>
      <c r="H333" s="608"/>
      <c r="I333" s="608"/>
      <c r="J333" s="59"/>
      <c r="K333" s="59"/>
      <c r="L333" s="59"/>
      <c r="M333" s="59"/>
      <c r="N333" s="59"/>
      <c r="O333" s="59"/>
      <c r="P333" s="59"/>
    </row>
    <row r="334" spans="1:16" ht="19.55" customHeight="1" thickBot="1" x14ac:dyDescent="0.3">
      <c r="A334" s="565" t="s">
        <v>212</v>
      </c>
      <c r="B334" s="567"/>
      <c r="C334" s="565" t="str">
        <f>IF(ProjeNo&gt;0,ProjeNo,"")</f>
        <v/>
      </c>
      <c r="D334" s="566"/>
      <c r="E334" s="566"/>
      <c r="F334" s="566"/>
      <c r="G334" s="566"/>
      <c r="H334" s="566"/>
      <c r="I334" s="567"/>
      <c r="J334" s="59"/>
      <c r="K334" s="59"/>
      <c r="L334" s="59"/>
      <c r="M334" s="59"/>
      <c r="N334" s="59"/>
      <c r="O334" s="59"/>
      <c r="P334" s="59"/>
    </row>
    <row r="335" spans="1:16" ht="29.25" customHeight="1" thickBot="1" x14ac:dyDescent="0.3">
      <c r="A335" s="607" t="s">
        <v>213</v>
      </c>
      <c r="B335" s="580"/>
      <c r="C335" s="583" t="str">
        <f>IF(ProjeAdi&gt;0,ProjeAdi,"")</f>
        <v/>
      </c>
      <c r="D335" s="584"/>
      <c r="E335" s="584"/>
      <c r="F335" s="584"/>
      <c r="G335" s="584"/>
      <c r="H335" s="584"/>
      <c r="I335" s="585"/>
      <c r="J335" s="59"/>
      <c r="K335" s="59"/>
      <c r="L335" s="59"/>
      <c r="M335" s="59"/>
      <c r="N335" s="59"/>
      <c r="O335" s="59"/>
      <c r="P335" s="59"/>
    </row>
    <row r="336" spans="1:16" ht="19.55" customHeight="1" thickBot="1" x14ac:dyDescent="0.3">
      <c r="A336" s="565" t="s">
        <v>64</v>
      </c>
      <c r="B336" s="567"/>
      <c r="C336" s="9"/>
      <c r="D336" s="605"/>
      <c r="E336" s="605"/>
      <c r="F336" s="605"/>
      <c r="G336" s="605"/>
      <c r="H336" s="605"/>
      <c r="I336" s="606"/>
      <c r="J336" s="59"/>
      <c r="K336" s="59"/>
      <c r="L336" s="59"/>
      <c r="M336" s="59"/>
      <c r="N336" s="59"/>
      <c r="O336" s="59"/>
      <c r="P336" s="59"/>
    </row>
    <row r="337" spans="1:16" s="1" customFormat="1" ht="29.25" thickBot="1" x14ac:dyDescent="0.3">
      <c r="A337" s="353" t="s">
        <v>3</v>
      </c>
      <c r="B337" s="353" t="s">
        <v>4</v>
      </c>
      <c r="C337" s="353" t="s">
        <v>54</v>
      </c>
      <c r="D337" s="353" t="s">
        <v>136</v>
      </c>
      <c r="E337" s="353" t="s">
        <v>65</v>
      </c>
      <c r="F337" s="353" t="s">
        <v>66</v>
      </c>
      <c r="G337" s="353" t="s">
        <v>67</v>
      </c>
      <c r="H337" s="353" t="s">
        <v>68</v>
      </c>
      <c r="I337" s="353" t="s">
        <v>69</v>
      </c>
      <c r="J337" s="365" t="s">
        <v>73</v>
      </c>
      <c r="K337" s="366" t="s">
        <v>74</v>
      </c>
      <c r="L337" s="366" t="s">
        <v>66</v>
      </c>
      <c r="M337" s="352"/>
      <c r="N337" s="352"/>
      <c r="O337" s="352"/>
      <c r="P337" s="352"/>
    </row>
    <row r="338" spans="1:16" ht="20.05" customHeight="1" x14ac:dyDescent="0.25">
      <c r="A338" s="367">
        <v>201</v>
      </c>
      <c r="B338" s="74"/>
      <c r="C338" s="117" t="str">
        <f t="shared" ref="C338:C357" si="70">IF(B338&lt;&gt;"",VLOOKUP(B338,PersonelTablo,2,0),"")</f>
        <v/>
      </c>
      <c r="D338" s="118" t="str">
        <f t="shared" ref="D338:D357" si="71">IF(B338&lt;&gt;"",VLOOKUP(B338,PersonelTablo,3,0),"")</f>
        <v/>
      </c>
      <c r="E338" s="75"/>
      <c r="F338" s="76"/>
      <c r="G338" s="128" t="str">
        <f>IF(AND(B338&lt;&gt;"",L338&gt;=F338),E338*F338,"")</f>
        <v/>
      </c>
      <c r="H338" s="125" t="str">
        <f t="shared" ref="H338:H357" si="72">IF(B338&lt;&gt;"",VLOOKUP(B338,G011CTablo,15,0),"")</f>
        <v/>
      </c>
      <c r="I338" s="132" t="str">
        <f>IF(AND(B338&lt;&gt;"",J338&gt;=K338,L338&gt;0),G338*H338,"")</f>
        <v/>
      </c>
      <c r="J338" s="123" t="str">
        <f>IF(B338&gt;0,ROUNDUP(VLOOKUP(B338,G011B!$B:$R,16,0),2),"")</f>
        <v/>
      </c>
      <c r="K338" s="123" t="str">
        <f t="shared" ref="K338:K357" si="73">IF(B338&gt;0,SUMIF($B:$B,B338,$G:$G),"")</f>
        <v/>
      </c>
      <c r="L338" s="124" t="str">
        <f>IF(B338&lt;&gt;"",VLOOKUP(B338,G011B!$B:$Z,25,0),"")</f>
        <v/>
      </c>
      <c r="M338" s="153" t="str">
        <f t="shared" ref="M338:M357" si="74">IF(J338&gt;=K338,"","Personelin bütün iş paketlerindeki Toplam Adam Ay değeri "&amp;K338&amp;" olup, bu değer, G011B formunda beyan edilen Çalışılan Toplam Ay değerini geçemez. Maliyeti hesaplamak için Adam/Ay Oranı veya Çalışılan Ay değerini düzeltiniz. ")</f>
        <v/>
      </c>
      <c r="N338" s="59"/>
      <c r="O338" s="59"/>
      <c r="P338" s="59"/>
    </row>
    <row r="339" spans="1:16" ht="20.05" customHeight="1" x14ac:dyDescent="0.25">
      <c r="A339" s="368">
        <v>202</v>
      </c>
      <c r="B339" s="77"/>
      <c r="C339" s="119" t="str">
        <f t="shared" si="70"/>
        <v/>
      </c>
      <c r="D339" s="120" t="str">
        <f t="shared" si="71"/>
        <v/>
      </c>
      <c r="E339" s="78"/>
      <c r="F339" s="79"/>
      <c r="G339" s="129" t="str">
        <f t="shared" ref="G339:G357" si="75">IF(AND(B339&lt;&gt;"",L339&gt;=F339),E339*F339,"")</f>
        <v/>
      </c>
      <c r="H339" s="126" t="str">
        <f t="shared" si="72"/>
        <v/>
      </c>
      <c r="I339" s="133" t="str">
        <f t="shared" ref="I339:I357" si="76">IF(AND(B339&lt;&gt;"",J339&gt;=K339,L339&gt;0),G339*H339,"")</f>
        <v/>
      </c>
      <c r="J339" s="123" t="str">
        <f>IF(B339&gt;0,ROUNDUP(VLOOKUP(B339,G011B!$B:$R,16,0),2),"")</f>
        <v/>
      </c>
      <c r="K339" s="123" t="str">
        <f t="shared" si="73"/>
        <v/>
      </c>
      <c r="L339" s="124" t="str">
        <f>IF(B339&lt;&gt;"",VLOOKUP(B339,G011B!$B:$Z,25,0),"")</f>
        <v/>
      </c>
      <c r="M339" s="153" t="str">
        <f t="shared" si="74"/>
        <v/>
      </c>
      <c r="N339" s="59"/>
      <c r="O339" s="59"/>
      <c r="P339" s="59"/>
    </row>
    <row r="340" spans="1:16" ht="20.05" customHeight="1" x14ac:dyDescent="0.25">
      <c r="A340" s="368">
        <v>203</v>
      </c>
      <c r="B340" s="77"/>
      <c r="C340" s="119" t="str">
        <f t="shared" si="70"/>
        <v/>
      </c>
      <c r="D340" s="120" t="str">
        <f t="shared" si="71"/>
        <v/>
      </c>
      <c r="E340" s="78"/>
      <c r="F340" s="79"/>
      <c r="G340" s="129" t="str">
        <f t="shared" si="75"/>
        <v/>
      </c>
      <c r="H340" s="126" t="str">
        <f t="shared" si="72"/>
        <v/>
      </c>
      <c r="I340" s="133" t="str">
        <f t="shared" si="76"/>
        <v/>
      </c>
      <c r="J340" s="123" t="str">
        <f>IF(B340&gt;0,ROUNDUP(VLOOKUP(B340,G011B!$B:$R,16,0),2),"")</f>
        <v/>
      </c>
      <c r="K340" s="123" t="str">
        <f t="shared" si="73"/>
        <v/>
      </c>
      <c r="L340" s="124" t="str">
        <f>IF(B340&lt;&gt;"",VLOOKUP(B340,G011B!$B:$Z,25,0),"")</f>
        <v/>
      </c>
      <c r="M340" s="153" t="str">
        <f t="shared" si="74"/>
        <v/>
      </c>
      <c r="N340" s="59"/>
      <c r="O340" s="59"/>
      <c r="P340" s="59"/>
    </row>
    <row r="341" spans="1:16" ht="20.05" customHeight="1" x14ac:dyDescent="0.25">
      <c r="A341" s="368">
        <v>204</v>
      </c>
      <c r="B341" s="77"/>
      <c r="C341" s="119" t="str">
        <f t="shared" si="70"/>
        <v/>
      </c>
      <c r="D341" s="120" t="str">
        <f t="shared" si="71"/>
        <v/>
      </c>
      <c r="E341" s="78"/>
      <c r="F341" s="79"/>
      <c r="G341" s="129" t="str">
        <f t="shared" si="75"/>
        <v/>
      </c>
      <c r="H341" s="126" t="str">
        <f t="shared" si="72"/>
        <v/>
      </c>
      <c r="I341" s="133" t="str">
        <f t="shared" si="76"/>
        <v/>
      </c>
      <c r="J341" s="123" t="str">
        <f>IF(B341&gt;0,ROUNDUP(VLOOKUP(B341,G011B!$B:$R,16,0),2),"")</f>
        <v/>
      </c>
      <c r="K341" s="123" t="str">
        <f t="shared" si="73"/>
        <v/>
      </c>
      <c r="L341" s="124" t="str">
        <f>IF(B341&lt;&gt;"",VLOOKUP(B341,G011B!$B:$Z,25,0),"")</f>
        <v/>
      </c>
      <c r="M341" s="153" t="str">
        <f t="shared" si="74"/>
        <v/>
      </c>
      <c r="N341" s="59"/>
      <c r="O341" s="59"/>
      <c r="P341" s="59"/>
    </row>
    <row r="342" spans="1:16" ht="20.05" customHeight="1" x14ac:dyDescent="0.25">
      <c r="A342" s="368">
        <v>205</v>
      </c>
      <c r="B342" s="77"/>
      <c r="C342" s="119" t="str">
        <f t="shared" si="70"/>
        <v/>
      </c>
      <c r="D342" s="120" t="str">
        <f t="shared" si="71"/>
        <v/>
      </c>
      <c r="E342" s="78"/>
      <c r="F342" s="79"/>
      <c r="G342" s="129" t="str">
        <f t="shared" si="75"/>
        <v/>
      </c>
      <c r="H342" s="126" t="str">
        <f t="shared" si="72"/>
        <v/>
      </c>
      <c r="I342" s="133" t="str">
        <f t="shared" si="76"/>
        <v/>
      </c>
      <c r="J342" s="123" t="str">
        <f>IF(B342&gt;0,ROUNDUP(VLOOKUP(B342,G011B!$B:$R,16,0),2),"")</f>
        <v/>
      </c>
      <c r="K342" s="123" t="str">
        <f t="shared" si="73"/>
        <v/>
      </c>
      <c r="L342" s="124" t="str">
        <f>IF(B342&lt;&gt;"",VLOOKUP(B342,G011B!$B:$Z,25,0),"")</f>
        <v/>
      </c>
      <c r="M342" s="153" t="str">
        <f t="shared" si="74"/>
        <v/>
      </c>
      <c r="N342" s="59"/>
      <c r="O342" s="59"/>
      <c r="P342" s="59"/>
    </row>
    <row r="343" spans="1:16" ht="20.05" customHeight="1" x14ac:dyDescent="0.25">
      <c r="A343" s="368">
        <v>206</v>
      </c>
      <c r="B343" s="77"/>
      <c r="C343" s="119" t="str">
        <f t="shared" si="70"/>
        <v/>
      </c>
      <c r="D343" s="120" t="str">
        <f t="shared" si="71"/>
        <v/>
      </c>
      <c r="E343" s="78"/>
      <c r="F343" s="79"/>
      <c r="G343" s="129" t="str">
        <f t="shared" si="75"/>
        <v/>
      </c>
      <c r="H343" s="126" t="str">
        <f t="shared" si="72"/>
        <v/>
      </c>
      <c r="I343" s="133" t="str">
        <f t="shared" si="76"/>
        <v/>
      </c>
      <c r="J343" s="123" t="str">
        <f>IF(B343&gt;0,ROUNDUP(VLOOKUP(B343,G011B!$B:$R,16,0),2),"")</f>
        <v/>
      </c>
      <c r="K343" s="123" t="str">
        <f t="shared" si="73"/>
        <v/>
      </c>
      <c r="L343" s="124" t="str">
        <f>IF(B343&lt;&gt;"",VLOOKUP(B343,G011B!$B:$Z,25,0),"")</f>
        <v/>
      </c>
      <c r="M343" s="153" t="str">
        <f t="shared" si="74"/>
        <v/>
      </c>
      <c r="N343" s="59"/>
      <c r="O343" s="59"/>
      <c r="P343" s="59"/>
    </row>
    <row r="344" spans="1:16" ht="20.05" customHeight="1" x14ac:dyDescent="0.25">
      <c r="A344" s="368">
        <v>207</v>
      </c>
      <c r="B344" s="77"/>
      <c r="C344" s="119" t="str">
        <f t="shared" si="70"/>
        <v/>
      </c>
      <c r="D344" s="120" t="str">
        <f t="shared" si="71"/>
        <v/>
      </c>
      <c r="E344" s="78"/>
      <c r="F344" s="79"/>
      <c r="G344" s="129" t="str">
        <f t="shared" si="75"/>
        <v/>
      </c>
      <c r="H344" s="126" t="str">
        <f t="shared" si="72"/>
        <v/>
      </c>
      <c r="I344" s="133" t="str">
        <f t="shared" si="76"/>
        <v/>
      </c>
      <c r="J344" s="123" t="str">
        <f>IF(B344&gt;0,ROUNDUP(VLOOKUP(B344,G011B!$B:$R,16,0),2),"")</f>
        <v/>
      </c>
      <c r="K344" s="123" t="str">
        <f t="shared" si="73"/>
        <v/>
      </c>
      <c r="L344" s="124" t="str">
        <f>IF(B344&lt;&gt;"",VLOOKUP(B344,G011B!$B:$Z,25,0),"")</f>
        <v/>
      </c>
      <c r="M344" s="153" t="str">
        <f t="shared" si="74"/>
        <v/>
      </c>
      <c r="N344" s="59"/>
      <c r="O344" s="59"/>
      <c r="P344" s="59"/>
    </row>
    <row r="345" spans="1:16" ht="20.05" customHeight="1" x14ac:dyDescent="0.25">
      <c r="A345" s="368">
        <v>208</v>
      </c>
      <c r="B345" s="77"/>
      <c r="C345" s="119" t="str">
        <f t="shared" si="70"/>
        <v/>
      </c>
      <c r="D345" s="120" t="str">
        <f t="shared" si="71"/>
        <v/>
      </c>
      <c r="E345" s="78"/>
      <c r="F345" s="79"/>
      <c r="G345" s="129" t="str">
        <f t="shared" si="75"/>
        <v/>
      </c>
      <c r="H345" s="126" t="str">
        <f t="shared" si="72"/>
        <v/>
      </c>
      <c r="I345" s="133" t="str">
        <f t="shared" si="76"/>
        <v/>
      </c>
      <c r="J345" s="123" t="str">
        <f>IF(B345&gt;0,ROUNDUP(VLOOKUP(B345,G011B!$B:$R,16,0),2),"")</f>
        <v/>
      </c>
      <c r="K345" s="123" t="str">
        <f t="shared" si="73"/>
        <v/>
      </c>
      <c r="L345" s="124" t="str">
        <f>IF(B345&lt;&gt;"",VLOOKUP(B345,G011B!$B:$Z,25,0),"")</f>
        <v/>
      </c>
      <c r="M345" s="153" t="str">
        <f t="shared" si="74"/>
        <v/>
      </c>
      <c r="N345" s="59"/>
      <c r="O345" s="59"/>
      <c r="P345" s="59"/>
    </row>
    <row r="346" spans="1:16" ht="20.05" customHeight="1" x14ac:dyDescent="0.25">
      <c r="A346" s="368">
        <v>209</v>
      </c>
      <c r="B346" s="77"/>
      <c r="C346" s="119" t="str">
        <f t="shared" si="70"/>
        <v/>
      </c>
      <c r="D346" s="120" t="str">
        <f t="shared" si="71"/>
        <v/>
      </c>
      <c r="E346" s="78"/>
      <c r="F346" s="79"/>
      <c r="G346" s="129" t="str">
        <f t="shared" si="75"/>
        <v/>
      </c>
      <c r="H346" s="126" t="str">
        <f t="shared" si="72"/>
        <v/>
      </c>
      <c r="I346" s="133" t="str">
        <f t="shared" si="76"/>
        <v/>
      </c>
      <c r="J346" s="123" t="str">
        <f>IF(B346&gt;0,ROUNDUP(VLOOKUP(B346,G011B!$B:$R,16,0),2),"")</f>
        <v/>
      </c>
      <c r="K346" s="123" t="str">
        <f t="shared" si="73"/>
        <v/>
      </c>
      <c r="L346" s="124" t="str">
        <f>IF(B346&lt;&gt;"",VLOOKUP(B346,G011B!$B:$Z,25,0),"")</f>
        <v/>
      </c>
      <c r="M346" s="153" t="str">
        <f t="shared" si="74"/>
        <v/>
      </c>
      <c r="N346" s="59"/>
      <c r="O346" s="59"/>
      <c r="P346" s="59"/>
    </row>
    <row r="347" spans="1:16" ht="20.05" customHeight="1" x14ac:dyDescent="0.25">
      <c r="A347" s="368">
        <v>210</v>
      </c>
      <c r="B347" s="77"/>
      <c r="C347" s="119" t="str">
        <f t="shared" si="70"/>
        <v/>
      </c>
      <c r="D347" s="120" t="str">
        <f t="shared" si="71"/>
        <v/>
      </c>
      <c r="E347" s="78"/>
      <c r="F347" s="79"/>
      <c r="G347" s="129" t="str">
        <f t="shared" si="75"/>
        <v/>
      </c>
      <c r="H347" s="126" t="str">
        <f t="shared" si="72"/>
        <v/>
      </c>
      <c r="I347" s="133" t="str">
        <f t="shared" si="76"/>
        <v/>
      </c>
      <c r="J347" s="123" t="str">
        <f>IF(B347&gt;0,ROUNDUP(VLOOKUP(B347,G011B!$B:$R,16,0),2),"")</f>
        <v/>
      </c>
      <c r="K347" s="123" t="str">
        <f t="shared" si="73"/>
        <v/>
      </c>
      <c r="L347" s="124" t="str">
        <f>IF(B347&lt;&gt;"",VLOOKUP(B347,G011B!$B:$Z,25,0),"")</f>
        <v/>
      </c>
      <c r="M347" s="153" t="str">
        <f t="shared" si="74"/>
        <v/>
      </c>
      <c r="N347" s="59"/>
      <c r="O347" s="59"/>
      <c r="P347" s="59"/>
    </row>
    <row r="348" spans="1:16" ht="20.05" customHeight="1" x14ac:dyDescent="0.25">
      <c r="A348" s="368">
        <v>211</v>
      </c>
      <c r="B348" s="77"/>
      <c r="C348" s="119" t="str">
        <f t="shared" si="70"/>
        <v/>
      </c>
      <c r="D348" s="120" t="str">
        <f t="shared" si="71"/>
        <v/>
      </c>
      <c r="E348" s="78"/>
      <c r="F348" s="79"/>
      <c r="G348" s="129" t="str">
        <f t="shared" si="75"/>
        <v/>
      </c>
      <c r="H348" s="126" t="str">
        <f t="shared" si="72"/>
        <v/>
      </c>
      <c r="I348" s="133" t="str">
        <f t="shared" si="76"/>
        <v/>
      </c>
      <c r="J348" s="123" t="str">
        <f>IF(B348&gt;0,ROUNDUP(VLOOKUP(B348,G011B!$B:$R,16,0),2),"")</f>
        <v/>
      </c>
      <c r="K348" s="123" t="str">
        <f t="shared" si="73"/>
        <v/>
      </c>
      <c r="L348" s="124" t="str">
        <f>IF(B348&lt;&gt;"",VLOOKUP(B348,G011B!$B:$Z,25,0),"")</f>
        <v/>
      </c>
      <c r="M348" s="153" t="str">
        <f t="shared" si="74"/>
        <v/>
      </c>
      <c r="N348" s="59"/>
      <c r="O348" s="59"/>
      <c r="P348" s="59"/>
    </row>
    <row r="349" spans="1:16" ht="20.05" customHeight="1" x14ac:dyDescent="0.25">
      <c r="A349" s="368">
        <v>212</v>
      </c>
      <c r="B349" s="77"/>
      <c r="C349" s="119" t="str">
        <f t="shared" si="70"/>
        <v/>
      </c>
      <c r="D349" s="120" t="str">
        <f t="shared" si="71"/>
        <v/>
      </c>
      <c r="E349" s="78"/>
      <c r="F349" s="79"/>
      <c r="G349" s="129" t="str">
        <f t="shared" si="75"/>
        <v/>
      </c>
      <c r="H349" s="126" t="str">
        <f t="shared" si="72"/>
        <v/>
      </c>
      <c r="I349" s="133" t="str">
        <f t="shared" si="76"/>
        <v/>
      </c>
      <c r="J349" s="123" t="str">
        <f>IF(B349&gt;0,ROUNDUP(VLOOKUP(B349,G011B!$B:$R,16,0),2),"")</f>
        <v/>
      </c>
      <c r="K349" s="123" t="str">
        <f t="shared" si="73"/>
        <v/>
      </c>
      <c r="L349" s="124" t="str">
        <f>IF(B349&lt;&gt;"",VLOOKUP(B349,G011B!$B:$Z,25,0),"")</f>
        <v/>
      </c>
      <c r="M349" s="153" t="str">
        <f t="shared" si="74"/>
        <v/>
      </c>
      <c r="N349" s="59"/>
      <c r="O349" s="59"/>
      <c r="P349" s="59"/>
    </row>
    <row r="350" spans="1:16" ht="20.05" customHeight="1" x14ac:dyDescent="0.25">
      <c r="A350" s="368">
        <v>213</v>
      </c>
      <c r="B350" s="77"/>
      <c r="C350" s="119" t="str">
        <f t="shared" si="70"/>
        <v/>
      </c>
      <c r="D350" s="120" t="str">
        <f t="shared" si="71"/>
        <v/>
      </c>
      <c r="E350" s="78"/>
      <c r="F350" s="79"/>
      <c r="G350" s="129" t="str">
        <f t="shared" si="75"/>
        <v/>
      </c>
      <c r="H350" s="126" t="str">
        <f t="shared" si="72"/>
        <v/>
      </c>
      <c r="I350" s="133" t="str">
        <f t="shared" si="76"/>
        <v/>
      </c>
      <c r="J350" s="123" t="str">
        <f>IF(B350&gt;0,ROUNDUP(VLOOKUP(B350,G011B!$B:$R,16,0),2),"")</f>
        <v/>
      </c>
      <c r="K350" s="123" t="str">
        <f t="shared" si="73"/>
        <v/>
      </c>
      <c r="L350" s="124" t="str">
        <f>IF(B350&lt;&gt;"",VLOOKUP(B350,G011B!$B:$Z,25,0),"")</f>
        <v/>
      </c>
      <c r="M350" s="153" t="str">
        <f t="shared" si="74"/>
        <v/>
      </c>
      <c r="N350" s="59"/>
      <c r="O350" s="59"/>
      <c r="P350" s="59"/>
    </row>
    <row r="351" spans="1:16" ht="20.05" customHeight="1" x14ac:dyDescent="0.25">
      <c r="A351" s="368">
        <v>214</v>
      </c>
      <c r="B351" s="77"/>
      <c r="C351" s="119" t="str">
        <f t="shared" si="70"/>
        <v/>
      </c>
      <c r="D351" s="120" t="str">
        <f t="shared" si="71"/>
        <v/>
      </c>
      <c r="E351" s="78"/>
      <c r="F351" s="79"/>
      <c r="G351" s="129" t="str">
        <f t="shared" si="75"/>
        <v/>
      </c>
      <c r="H351" s="126" t="str">
        <f t="shared" si="72"/>
        <v/>
      </c>
      <c r="I351" s="133" t="str">
        <f t="shared" si="76"/>
        <v/>
      </c>
      <c r="J351" s="123" t="str">
        <f>IF(B351&gt;0,ROUNDUP(VLOOKUP(B351,G011B!$B:$R,16,0),2),"")</f>
        <v/>
      </c>
      <c r="K351" s="123" t="str">
        <f t="shared" si="73"/>
        <v/>
      </c>
      <c r="L351" s="124" t="str">
        <f>IF(B351&lt;&gt;"",VLOOKUP(B351,G011B!$B:$Z,25,0),"")</f>
        <v/>
      </c>
      <c r="M351" s="153" t="str">
        <f t="shared" si="74"/>
        <v/>
      </c>
      <c r="N351" s="59"/>
      <c r="O351" s="59"/>
      <c r="P351" s="59"/>
    </row>
    <row r="352" spans="1:16" ht="20.05" customHeight="1" x14ac:dyDescent="0.25">
      <c r="A352" s="368">
        <v>215</v>
      </c>
      <c r="B352" s="77"/>
      <c r="C352" s="119" t="str">
        <f t="shared" si="70"/>
        <v/>
      </c>
      <c r="D352" s="120" t="str">
        <f t="shared" si="71"/>
        <v/>
      </c>
      <c r="E352" s="78"/>
      <c r="F352" s="79"/>
      <c r="G352" s="129" t="str">
        <f t="shared" si="75"/>
        <v/>
      </c>
      <c r="H352" s="126" t="str">
        <f t="shared" si="72"/>
        <v/>
      </c>
      <c r="I352" s="133" t="str">
        <f t="shared" si="76"/>
        <v/>
      </c>
      <c r="J352" s="123" t="str">
        <f>IF(B352&gt;0,ROUNDUP(VLOOKUP(B352,G011B!$B:$R,16,0),2),"")</f>
        <v/>
      </c>
      <c r="K352" s="123" t="str">
        <f t="shared" si="73"/>
        <v/>
      </c>
      <c r="L352" s="124" t="str">
        <f>IF(B352&lt;&gt;"",VLOOKUP(B352,G011B!$B:$Z,25,0),"")</f>
        <v/>
      </c>
      <c r="M352" s="153" t="str">
        <f t="shared" si="74"/>
        <v/>
      </c>
      <c r="N352" s="59"/>
      <c r="O352" s="59"/>
      <c r="P352" s="59"/>
    </row>
    <row r="353" spans="1:16" ht="20.05" customHeight="1" x14ac:dyDescent="0.25">
      <c r="A353" s="368">
        <v>216</v>
      </c>
      <c r="B353" s="77"/>
      <c r="C353" s="119" t="str">
        <f t="shared" si="70"/>
        <v/>
      </c>
      <c r="D353" s="120" t="str">
        <f t="shared" si="71"/>
        <v/>
      </c>
      <c r="E353" s="78"/>
      <c r="F353" s="79"/>
      <c r="G353" s="129" t="str">
        <f t="shared" si="75"/>
        <v/>
      </c>
      <c r="H353" s="126" t="str">
        <f t="shared" si="72"/>
        <v/>
      </c>
      <c r="I353" s="133" t="str">
        <f t="shared" si="76"/>
        <v/>
      </c>
      <c r="J353" s="123" t="str">
        <f>IF(B353&gt;0,ROUNDUP(VLOOKUP(B353,G011B!$B:$R,16,0),2),"")</f>
        <v/>
      </c>
      <c r="K353" s="123" t="str">
        <f t="shared" si="73"/>
        <v/>
      </c>
      <c r="L353" s="124" t="str">
        <f>IF(B353&lt;&gt;"",VLOOKUP(B353,G011B!$B:$Z,25,0),"")</f>
        <v/>
      </c>
      <c r="M353" s="153" t="str">
        <f t="shared" si="74"/>
        <v/>
      </c>
      <c r="N353" s="59"/>
      <c r="O353" s="59"/>
      <c r="P353" s="59"/>
    </row>
    <row r="354" spans="1:16" ht="20.05" customHeight="1" x14ac:dyDescent="0.25">
      <c r="A354" s="368">
        <v>217</v>
      </c>
      <c r="B354" s="77"/>
      <c r="C354" s="119" t="str">
        <f t="shared" si="70"/>
        <v/>
      </c>
      <c r="D354" s="120" t="str">
        <f t="shared" si="71"/>
        <v/>
      </c>
      <c r="E354" s="78"/>
      <c r="F354" s="79"/>
      <c r="G354" s="129" t="str">
        <f t="shared" si="75"/>
        <v/>
      </c>
      <c r="H354" s="126" t="str">
        <f t="shared" si="72"/>
        <v/>
      </c>
      <c r="I354" s="133" t="str">
        <f t="shared" si="76"/>
        <v/>
      </c>
      <c r="J354" s="123" t="str">
        <f>IF(B354&gt;0,ROUNDUP(VLOOKUP(B354,G011B!$B:$R,16,0),2),"")</f>
        <v/>
      </c>
      <c r="K354" s="123" t="str">
        <f t="shared" si="73"/>
        <v/>
      </c>
      <c r="L354" s="124" t="str">
        <f>IF(B354&lt;&gt;"",VLOOKUP(B354,G011B!$B:$Z,25,0),"")</f>
        <v/>
      </c>
      <c r="M354" s="153" t="str">
        <f t="shared" si="74"/>
        <v/>
      </c>
      <c r="N354" s="59"/>
      <c r="O354" s="59"/>
      <c r="P354" s="59"/>
    </row>
    <row r="355" spans="1:16" ht="20.05" customHeight="1" x14ac:dyDescent="0.25">
      <c r="A355" s="368">
        <v>218</v>
      </c>
      <c r="B355" s="77"/>
      <c r="C355" s="119" t="str">
        <f t="shared" si="70"/>
        <v/>
      </c>
      <c r="D355" s="120" t="str">
        <f t="shared" si="71"/>
        <v/>
      </c>
      <c r="E355" s="78"/>
      <c r="F355" s="79"/>
      <c r="G355" s="129" t="str">
        <f t="shared" si="75"/>
        <v/>
      </c>
      <c r="H355" s="126" t="str">
        <f t="shared" si="72"/>
        <v/>
      </c>
      <c r="I355" s="133" t="str">
        <f t="shared" si="76"/>
        <v/>
      </c>
      <c r="J355" s="123" t="str">
        <f>IF(B355&gt;0,ROUNDUP(VLOOKUP(B355,G011B!$B:$R,16,0),2),"")</f>
        <v/>
      </c>
      <c r="K355" s="123" t="str">
        <f t="shared" si="73"/>
        <v/>
      </c>
      <c r="L355" s="124" t="str">
        <f>IF(B355&lt;&gt;"",VLOOKUP(B355,G011B!$B:$Z,25,0),"")</f>
        <v/>
      </c>
      <c r="M355" s="153" t="str">
        <f t="shared" si="74"/>
        <v/>
      </c>
      <c r="N355" s="59"/>
      <c r="O355" s="59"/>
      <c r="P355" s="59"/>
    </row>
    <row r="356" spans="1:16" ht="20.05" customHeight="1" x14ac:dyDescent="0.25">
      <c r="A356" s="368">
        <v>219</v>
      </c>
      <c r="B356" s="77"/>
      <c r="C356" s="119" t="str">
        <f t="shared" si="70"/>
        <v/>
      </c>
      <c r="D356" s="120" t="str">
        <f t="shared" si="71"/>
        <v/>
      </c>
      <c r="E356" s="78"/>
      <c r="F356" s="79"/>
      <c r="G356" s="129" t="str">
        <f t="shared" si="75"/>
        <v/>
      </c>
      <c r="H356" s="126" t="str">
        <f t="shared" si="72"/>
        <v/>
      </c>
      <c r="I356" s="133" t="str">
        <f t="shared" si="76"/>
        <v/>
      </c>
      <c r="J356" s="123" t="str">
        <f>IF(B356&gt;0,ROUNDUP(VLOOKUP(B356,G011B!$B:$R,16,0),2),"")</f>
        <v/>
      </c>
      <c r="K356" s="123" t="str">
        <f t="shared" si="73"/>
        <v/>
      </c>
      <c r="L356" s="124" t="str">
        <f>IF(B356&lt;&gt;"",VLOOKUP(B356,G011B!$B:$Z,25,0),"")</f>
        <v/>
      </c>
      <c r="M356" s="153" t="str">
        <f t="shared" si="74"/>
        <v/>
      </c>
      <c r="N356" s="59"/>
      <c r="O356" s="59"/>
      <c r="P356" s="59"/>
    </row>
    <row r="357" spans="1:16" ht="20.05" customHeight="1" thickBot="1" x14ac:dyDescent="0.3">
      <c r="A357" s="369">
        <v>220</v>
      </c>
      <c r="B357" s="80"/>
      <c r="C357" s="121" t="str">
        <f t="shared" si="70"/>
        <v/>
      </c>
      <c r="D357" s="122" t="str">
        <f t="shared" si="71"/>
        <v/>
      </c>
      <c r="E357" s="81"/>
      <c r="F357" s="82"/>
      <c r="G357" s="130" t="str">
        <f t="shared" si="75"/>
        <v/>
      </c>
      <c r="H357" s="127" t="str">
        <f t="shared" si="72"/>
        <v/>
      </c>
      <c r="I357" s="134" t="str">
        <f t="shared" si="76"/>
        <v/>
      </c>
      <c r="J357" s="123" t="str">
        <f>IF(B357&gt;0,ROUNDUP(VLOOKUP(B357,G011B!$B:$R,16,0),2),"")</f>
        <v/>
      </c>
      <c r="K357" s="123" t="str">
        <f t="shared" si="73"/>
        <v/>
      </c>
      <c r="L357" s="124" t="str">
        <f>IF(B357&lt;&gt;"",VLOOKUP(B357,G011B!$B:$Z,25,0),"")</f>
        <v/>
      </c>
      <c r="M357" s="153" t="str">
        <f t="shared" si="74"/>
        <v/>
      </c>
      <c r="N357" s="59"/>
      <c r="O357" s="59"/>
      <c r="P357" s="59"/>
    </row>
    <row r="358" spans="1:16" ht="20.05" customHeight="1" thickBot="1" x14ac:dyDescent="0.4">
      <c r="A358" s="595" t="s">
        <v>33</v>
      </c>
      <c r="B358" s="596"/>
      <c r="C358" s="596"/>
      <c r="D358" s="596"/>
      <c r="E358" s="596"/>
      <c r="F358" s="597"/>
      <c r="G358" s="131">
        <f>SUM(G338:G357)</f>
        <v>0</v>
      </c>
      <c r="H358" s="364"/>
      <c r="I358" s="115">
        <f>IF(C336=C303,SUM(I338:I357)+I325,SUM(I338:I357))</f>
        <v>0</v>
      </c>
      <c r="J358" s="59"/>
      <c r="K358" s="59"/>
      <c r="L358" s="59"/>
      <c r="M358" s="59"/>
      <c r="N358" s="135">
        <f>IF(COUNTA(E338:E357)&gt;0,1,0)</f>
        <v>0</v>
      </c>
      <c r="O358" s="59"/>
      <c r="P358" s="59"/>
    </row>
    <row r="359" spans="1:16" ht="20.05" customHeight="1" thickBot="1" x14ac:dyDescent="0.35">
      <c r="A359" s="598" t="s">
        <v>70</v>
      </c>
      <c r="B359" s="599"/>
      <c r="C359" s="599"/>
      <c r="D359" s="600"/>
      <c r="E359" s="104">
        <f>SUM(G:G)/2</f>
        <v>0</v>
      </c>
      <c r="F359" s="601"/>
      <c r="G359" s="602"/>
      <c r="H359" s="603"/>
      <c r="I359" s="113">
        <f>SUM(I338:I357)+I326</f>
        <v>0</v>
      </c>
      <c r="J359" s="59"/>
      <c r="K359" s="59"/>
      <c r="L359" s="59"/>
      <c r="M359" s="59"/>
      <c r="N359" s="59"/>
      <c r="O359" s="59"/>
      <c r="P359" s="59"/>
    </row>
    <row r="360" spans="1:16" x14ac:dyDescent="0.25">
      <c r="A360" s="359" t="s">
        <v>133</v>
      </c>
      <c r="B360" s="59"/>
      <c r="C360" s="59"/>
      <c r="D360" s="59"/>
      <c r="E360" s="59"/>
      <c r="F360" s="59"/>
      <c r="G360" s="59"/>
      <c r="H360" s="59"/>
      <c r="I360" s="59"/>
      <c r="J360" s="59"/>
      <c r="K360" s="59"/>
      <c r="L360" s="59"/>
      <c r="M360" s="59"/>
      <c r="N360" s="59"/>
      <c r="O360" s="59"/>
      <c r="P360" s="59"/>
    </row>
    <row r="361" spans="1:16" x14ac:dyDescent="0.25">
      <c r="A361" s="59"/>
      <c r="B361" s="59"/>
      <c r="C361" s="59"/>
      <c r="D361" s="59"/>
      <c r="E361" s="59"/>
      <c r="F361" s="59"/>
      <c r="G361" s="59"/>
      <c r="H361" s="59"/>
      <c r="I361" s="59"/>
      <c r="J361" s="59"/>
      <c r="K361" s="59"/>
      <c r="L361" s="59"/>
      <c r="M361" s="59"/>
      <c r="N361" s="59"/>
      <c r="O361" s="59"/>
      <c r="P361" s="59"/>
    </row>
    <row r="362" spans="1:16" ht="19.7" x14ac:dyDescent="0.35">
      <c r="A362" s="370" t="s">
        <v>30</v>
      </c>
      <c r="B362" s="372">
        <f ca="1">imzatarihi</f>
        <v>45653</v>
      </c>
      <c r="C362" s="371" t="s">
        <v>31</v>
      </c>
      <c r="D362" s="373" t="str">
        <f>IF(kurulusyetkilisi&gt;0,kurulusyetkilisi,"")</f>
        <v/>
      </c>
      <c r="E362" s="59"/>
      <c r="F362" s="59"/>
      <c r="G362" s="209"/>
      <c r="H362" s="208"/>
      <c r="I362" s="208"/>
      <c r="J362" s="59"/>
      <c r="K362" s="89"/>
      <c r="L362" s="89"/>
      <c r="M362" s="2"/>
      <c r="N362" s="89"/>
      <c r="O362" s="89"/>
      <c r="P362" s="59"/>
    </row>
    <row r="363" spans="1:16" ht="19.7" x14ac:dyDescent="0.35">
      <c r="A363" s="211"/>
      <c r="B363" s="211"/>
      <c r="C363" s="371" t="s">
        <v>32</v>
      </c>
      <c r="D363" s="72"/>
      <c r="E363" s="537"/>
      <c r="F363" s="537"/>
      <c r="G363" s="537"/>
      <c r="H363" s="56"/>
      <c r="I363" s="56"/>
      <c r="J363" s="59"/>
      <c r="K363" s="89"/>
      <c r="L363" s="89"/>
      <c r="M363" s="2"/>
      <c r="N363" s="89"/>
      <c r="O363" s="89"/>
      <c r="P363" s="59"/>
    </row>
    <row r="364" spans="1:16" ht="16.3" x14ac:dyDescent="0.3">
      <c r="A364" s="573" t="s">
        <v>63</v>
      </c>
      <c r="B364" s="573"/>
      <c r="C364" s="573"/>
      <c r="D364" s="573"/>
      <c r="E364" s="573"/>
      <c r="F364" s="573"/>
      <c r="G364" s="573"/>
      <c r="H364" s="573"/>
      <c r="I364" s="573"/>
      <c r="J364" s="59"/>
      <c r="K364" s="59"/>
      <c r="L364" s="59"/>
      <c r="M364" s="59"/>
      <c r="N364" s="59"/>
      <c r="O364" s="59"/>
      <c r="P364" s="59"/>
    </row>
    <row r="365" spans="1:16" x14ac:dyDescent="0.25">
      <c r="A365" s="563" t="str">
        <f>IF(YilDonem&lt;&gt;"",CONCATENATE(YilDonem," dönemine aittir."),"")</f>
        <v/>
      </c>
      <c r="B365" s="563"/>
      <c r="C365" s="563"/>
      <c r="D365" s="563"/>
      <c r="E365" s="563"/>
      <c r="F365" s="563"/>
      <c r="G365" s="563"/>
      <c r="H365" s="563"/>
      <c r="I365" s="563"/>
      <c r="J365" s="59"/>
      <c r="K365" s="59"/>
      <c r="L365" s="59"/>
      <c r="M365" s="59"/>
      <c r="N365" s="59"/>
      <c r="O365" s="59"/>
      <c r="P365" s="59"/>
    </row>
    <row r="366" spans="1:16" ht="19.7" thickBot="1" x14ac:dyDescent="0.4">
      <c r="A366" s="608" t="s">
        <v>72</v>
      </c>
      <c r="B366" s="608"/>
      <c r="C366" s="608"/>
      <c r="D366" s="608"/>
      <c r="E366" s="608"/>
      <c r="F366" s="608"/>
      <c r="G366" s="608"/>
      <c r="H366" s="608"/>
      <c r="I366" s="608"/>
      <c r="J366" s="59"/>
      <c r="K366" s="59"/>
      <c r="L366" s="59"/>
      <c r="M366" s="59"/>
      <c r="N366" s="59"/>
      <c r="O366" s="59"/>
      <c r="P366" s="59"/>
    </row>
    <row r="367" spans="1:16" ht="19.55" customHeight="1" thickBot="1" x14ac:dyDescent="0.3">
      <c r="A367" s="565" t="s">
        <v>212</v>
      </c>
      <c r="B367" s="567"/>
      <c r="C367" s="565" t="str">
        <f>IF(ProjeNo&gt;0,ProjeNo,"")</f>
        <v/>
      </c>
      <c r="D367" s="566"/>
      <c r="E367" s="566"/>
      <c r="F367" s="566"/>
      <c r="G367" s="566"/>
      <c r="H367" s="566"/>
      <c r="I367" s="567"/>
      <c r="J367" s="59"/>
      <c r="K367" s="59"/>
      <c r="L367" s="59"/>
      <c r="M367" s="59"/>
      <c r="N367" s="59"/>
      <c r="O367" s="59"/>
      <c r="P367" s="59"/>
    </row>
    <row r="368" spans="1:16" ht="29.25" customHeight="1" thickBot="1" x14ac:dyDescent="0.3">
      <c r="A368" s="607" t="s">
        <v>213</v>
      </c>
      <c r="B368" s="580"/>
      <c r="C368" s="583" t="str">
        <f>IF(ProjeAdi&gt;0,ProjeAdi,"")</f>
        <v/>
      </c>
      <c r="D368" s="584"/>
      <c r="E368" s="584"/>
      <c r="F368" s="584"/>
      <c r="G368" s="584"/>
      <c r="H368" s="584"/>
      <c r="I368" s="585"/>
      <c r="J368" s="59"/>
      <c r="K368" s="59"/>
      <c r="L368" s="59"/>
      <c r="M368" s="59"/>
      <c r="N368" s="59"/>
      <c r="O368" s="59"/>
      <c r="P368" s="59"/>
    </row>
    <row r="369" spans="1:16" ht="19.55" customHeight="1" thickBot="1" x14ac:dyDescent="0.3">
      <c r="A369" s="565" t="s">
        <v>64</v>
      </c>
      <c r="B369" s="567"/>
      <c r="C369" s="9"/>
      <c r="D369" s="605"/>
      <c r="E369" s="605"/>
      <c r="F369" s="605"/>
      <c r="G369" s="605"/>
      <c r="H369" s="605"/>
      <c r="I369" s="606"/>
      <c r="J369" s="59"/>
      <c r="K369" s="59"/>
      <c r="L369" s="59"/>
      <c r="M369" s="59"/>
      <c r="N369" s="59"/>
      <c r="O369" s="59"/>
      <c r="P369" s="59"/>
    </row>
    <row r="370" spans="1:16" s="1" customFormat="1" ht="29.25" thickBot="1" x14ac:dyDescent="0.3">
      <c r="A370" s="353" t="s">
        <v>3</v>
      </c>
      <c r="B370" s="353" t="s">
        <v>4</v>
      </c>
      <c r="C370" s="353" t="s">
        <v>54</v>
      </c>
      <c r="D370" s="353" t="s">
        <v>136</v>
      </c>
      <c r="E370" s="353" t="s">
        <v>65</v>
      </c>
      <c r="F370" s="353" t="s">
        <v>66</v>
      </c>
      <c r="G370" s="353" t="s">
        <v>67</v>
      </c>
      <c r="H370" s="353" t="s">
        <v>68</v>
      </c>
      <c r="I370" s="353" t="s">
        <v>69</v>
      </c>
      <c r="J370" s="365" t="s">
        <v>73</v>
      </c>
      <c r="K370" s="366" t="s">
        <v>74</v>
      </c>
      <c r="L370" s="366" t="s">
        <v>66</v>
      </c>
      <c r="M370" s="352"/>
      <c r="N370" s="352"/>
      <c r="O370" s="352"/>
      <c r="P370" s="352"/>
    </row>
    <row r="371" spans="1:16" ht="20.05" customHeight="1" x14ac:dyDescent="0.25">
      <c r="A371" s="367">
        <v>221</v>
      </c>
      <c r="B371" s="74"/>
      <c r="C371" s="117" t="str">
        <f t="shared" ref="C371:C390" si="77">IF(B371&lt;&gt;"",VLOOKUP(B371,PersonelTablo,2,0),"")</f>
        <v/>
      </c>
      <c r="D371" s="118" t="str">
        <f t="shared" ref="D371:D390" si="78">IF(B371&lt;&gt;"",VLOOKUP(B371,PersonelTablo,3,0),"")</f>
        <v/>
      </c>
      <c r="E371" s="75"/>
      <c r="F371" s="76"/>
      <c r="G371" s="128" t="str">
        <f>IF(AND(B371&lt;&gt;"",L371&gt;=F371),E371*F371,"")</f>
        <v/>
      </c>
      <c r="H371" s="125" t="str">
        <f t="shared" ref="H371:H390" si="79">IF(B371&lt;&gt;"",VLOOKUP(B371,G011CTablo,15,0),"")</f>
        <v/>
      </c>
      <c r="I371" s="132" t="str">
        <f>IF(AND(B371&lt;&gt;"",J371&gt;=K371,L371&gt;0),G371*H371,"")</f>
        <v/>
      </c>
      <c r="J371" s="123" t="str">
        <f>IF(B371&gt;0,ROUNDUP(VLOOKUP(B371,G011B!$B:$R,16,0),2),"")</f>
        <v/>
      </c>
      <c r="K371" s="123" t="str">
        <f t="shared" ref="K371:K390" si="80">IF(B371&gt;0,SUMIF($B:$B,B371,$G:$G),"")</f>
        <v/>
      </c>
      <c r="L371" s="124" t="str">
        <f>IF(B371&lt;&gt;"",VLOOKUP(B371,G011B!$B:$Z,25,0),"")</f>
        <v/>
      </c>
      <c r="M371" s="153" t="str">
        <f t="shared" ref="M371:M390" si="81">IF(J371&gt;=K371,"","Personelin bütün iş paketlerindeki Toplam Adam Ay değeri "&amp;K371&amp;" olup, bu değer, G011B formunda beyan edilen Çalışılan Toplam Ay değerini geçemez. Maliyeti hesaplamak için Adam/Ay Oranı veya Çalışılan Ay değerini düzeltiniz. ")</f>
        <v/>
      </c>
      <c r="N371" s="59"/>
      <c r="O371" s="59"/>
      <c r="P371" s="59"/>
    </row>
    <row r="372" spans="1:16" ht="20.05" customHeight="1" x14ac:dyDescent="0.25">
      <c r="A372" s="368">
        <v>222</v>
      </c>
      <c r="B372" s="77"/>
      <c r="C372" s="119" t="str">
        <f t="shared" si="77"/>
        <v/>
      </c>
      <c r="D372" s="120" t="str">
        <f t="shared" si="78"/>
        <v/>
      </c>
      <c r="E372" s="78"/>
      <c r="F372" s="79"/>
      <c r="G372" s="129" t="str">
        <f t="shared" ref="G372:G390" si="82">IF(AND(B372&lt;&gt;"",L372&gt;=F372),E372*F372,"")</f>
        <v/>
      </c>
      <c r="H372" s="126" t="str">
        <f t="shared" si="79"/>
        <v/>
      </c>
      <c r="I372" s="133" t="str">
        <f t="shared" ref="I372:I390" si="83">IF(AND(B372&lt;&gt;"",J372&gt;=K372,L372&gt;0),G372*H372,"")</f>
        <v/>
      </c>
      <c r="J372" s="123" t="str">
        <f>IF(B372&gt;0,ROUNDUP(VLOOKUP(B372,G011B!$B:$R,16,0),2),"")</f>
        <v/>
      </c>
      <c r="K372" s="123" t="str">
        <f t="shared" si="80"/>
        <v/>
      </c>
      <c r="L372" s="124" t="str">
        <f>IF(B372&lt;&gt;"",VLOOKUP(B372,G011B!$B:$Z,25,0),"")</f>
        <v/>
      </c>
      <c r="M372" s="153" t="str">
        <f t="shared" si="81"/>
        <v/>
      </c>
      <c r="N372" s="59"/>
      <c r="O372" s="59"/>
      <c r="P372" s="59"/>
    </row>
    <row r="373" spans="1:16" ht="20.05" customHeight="1" x14ac:dyDescent="0.25">
      <c r="A373" s="368">
        <v>223</v>
      </c>
      <c r="B373" s="77"/>
      <c r="C373" s="119" t="str">
        <f t="shared" si="77"/>
        <v/>
      </c>
      <c r="D373" s="120" t="str">
        <f t="shared" si="78"/>
        <v/>
      </c>
      <c r="E373" s="78"/>
      <c r="F373" s="79"/>
      <c r="G373" s="129" t="str">
        <f t="shared" si="82"/>
        <v/>
      </c>
      <c r="H373" s="126" t="str">
        <f t="shared" si="79"/>
        <v/>
      </c>
      <c r="I373" s="133" t="str">
        <f t="shared" si="83"/>
        <v/>
      </c>
      <c r="J373" s="123" t="str">
        <f>IF(B373&gt;0,ROUNDUP(VLOOKUP(B373,G011B!$B:$R,16,0),2),"")</f>
        <v/>
      </c>
      <c r="K373" s="123" t="str">
        <f t="shared" si="80"/>
        <v/>
      </c>
      <c r="L373" s="124" t="str">
        <f>IF(B373&lt;&gt;"",VLOOKUP(B373,G011B!$B:$Z,25,0),"")</f>
        <v/>
      </c>
      <c r="M373" s="153" t="str">
        <f t="shared" si="81"/>
        <v/>
      </c>
      <c r="N373" s="59"/>
      <c r="O373" s="59"/>
      <c r="P373" s="59"/>
    </row>
    <row r="374" spans="1:16" ht="20.05" customHeight="1" x14ac:dyDescent="0.25">
      <c r="A374" s="368">
        <v>224</v>
      </c>
      <c r="B374" s="77"/>
      <c r="C374" s="119" t="str">
        <f t="shared" si="77"/>
        <v/>
      </c>
      <c r="D374" s="120" t="str">
        <f t="shared" si="78"/>
        <v/>
      </c>
      <c r="E374" s="78"/>
      <c r="F374" s="79"/>
      <c r="G374" s="129" t="str">
        <f t="shared" si="82"/>
        <v/>
      </c>
      <c r="H374" s="126" t="str">
        <f t="shared" si="79"/>
        <v/>
      </c>
      <c r="I374" s="133" t="str">
        <f t="shared" si="83"/>
        <v/>
      </c>
      <c r="J374" s="123" t="str">
        <f>IF(B374&gt;0,ROUNDUP(VLOOKUP(B374,G011B!$B:$R,16,0),2),"")</f>
        <v/>
      </c>
      <c r="K374" s="123" t="str">
        <f t="shared" si="80"/>
        <v/>
      </c>
      <c r="L374" s="124" t="str">
        <f>IF(B374&lt;&gt;"",VLOOKUP(B374,G011B!$B:$Z,25,0),"")</f>
        <v/>
      </c>
      <c r="M374" s="153" t="str">
        <f t="shared" si="81"/>
        <v/>
      </c>
      <c r="N374" s="59"/>
      <c r="O374" s="59"/>
      <c r="P374" s="59"/>
    </row>
    <row r="375" spans="1:16" ht="20.05" customHeight="1" x14ac:dyDescent="0.25">
      <c r="A375" s="368">
        <v>225</v>
      </c>
      <c r="B375" s="77"/>
      <c r="C375" s="119" t="str">
        <f t="shared" si="77"/>
        <v/>
      </c>
      <c r="D375" s="120" t="str">
        <f t="shared" si="78"/>
        <v/>
      </c>
      <c r="E375" s="78"/>
      <c r="F375" s="79"/>
      <c r="G375" s="129" t="str">
        <f t="shared" si="82"/>
        <v/>
      </c>
      <c r="H375" s="126" t="str">
        <f t="shared" si="79"/>
        <v/>
      </c>
      <c r="I375" s="133" t="str">
        <f t="shared" si="83"/>
        <v/>
      </c>
      <c r="J375" s="123" t="str">
        <f>IF(B375&gt;0,ROUNDUP(VLOOKUP(B375,G011B!$B:$R,16,0),2),"")</f>
        <v/>
      </c>
      <c r="K375" s="123" t="str">
        <f t="shared" si="80"/>
        <v/>
      </c>
      <c r="L375" s="124" t="str">
        <f>IF(B375&lt;&gt;"",VLOOKUP(B375,G011B!$B:$Z,25,0),"")</f>
        <v/>
      </c>
      <c r="M375" s="153" t="str">
        <f t="shared" si="81"/>
        <v/>
      </c>
      <c r="N375" s="59"/>
      <c r="O375" s="59"/>
      <c r="P375" s="59"/>
    </row>
    <row r="376" spans="1:16" ht="20.05" customHeight="1" x14ac:dyDescent="0.25">
      <c r="A376" s="368">
        <v>226</v>
      </c>
      <c r="B376" s="77"/>
      <c r="C376" s="119" t="str">
        <f t="shared" si="77"/>
        <v/>
      </c>
      <c r="D376" s="120" t="str">
        <f t="shared" si="78"/>
        <v/>
      </c>
      <c r="E376" s="78"/>
      <c r="F376" s="79"/>
      <c r="G376" s="129" t="str">
        <f t="shared" si="82"/>
        <v/>
      </c>
      <c r="H376" s="126" t="str">
        <f t="shared" si="79"/>
        <v/>
      </c>
      <c r="I376" s="133" t="str">
        <f t="shared" si="83"/>
        <v/>
      </c>
      <c r="J376" s="123" t="str">
        <f>IF(B376&gt;0,ROUNDUP(VLOOKUP(B376,G011B!$B:$R,16,0),2),"")</f>
        <v/>
      </c>
      <c r="K376" s="123" t="str">
        <f t="shared" si="80"/>
        <v/>
      </c>
      <c r="L376" s="124" t="str">
        <f>IF(B376&lt;&gt;"",VLOOKUP(B376,G011B!$B:$Z,25,0),"")</f>
        <v/>
      </c>
      <c r="M376" s="153" t="str">
        <f t="shared" si="81"/>
        <v/>
      </c>
      <c r="N376" s="59"/>
      <c r="O376" s="59"/>
      <c r="P376" s="59"/>
    </row>
    <row r="377" spans="1:16" ht="20.05" customHeight="1" x14ac:dyDescent="0.25">
      <c r="A377" s="368">
        <v>227</v>
      </c>
      <c r="B377" s="77"/>
      <c r="C377" s="119" t="str">
        <f t="shared" si="77"/>
        <v/>
      </c>
      <c r="D377" s="120" t="str">
        <f t="shared" si="78"/>
        <v/>
      </c>
      <c r="E377" s="78"/>
      <c r="F377" s="79"/>
      <c r="G377" s="129" t="str">
        <f t="shared" si="82"/>
        <v/>
      </c>
      <c r="H377" s="126" t="str">
        <f t="shared" si="79"/>
        <v/>
      </c>
      <c r="I377" s="133" t="str">
        <f t="shared" si="83"/>
        <v/>
      </c>
      <c r="J377" s="123" t="str">
        <f>IF(B377&gt;0,ROUNDUP(VLOOKUP(B377,G011B!$B:$R,16,0),2),"")</f>
        <v/>
      </c>
      <c r="K377" s="123" t="str">
        <f t="shared" si="80"/>
        <v/>
      </c>
      <c r="L377" s="124" t="str">
        <f>IF(B377&lt;&gt;"",VLOOKUP(B377,G011B!$B:$Z,25,0),"")</f>
        <v/>
      </c>
      <c r="M377" s="153" t="str">
        <f t="shared" si="81"/>
        <v/>
      </c>
      <c r="N377" s="59"/>
      <c r="O377" s="59"/>
      <c r="P377" s="59"/>
    </row>
    <row r="378" spans="1:16" ht="20.05" customHeight="1" x14ac:dyDescent="0.25">
      <c r="A378" s="368">
        <v>228</v>
      </c>
      <c r="B378" s="77"/>
      <c r="C378" s="119" t="str">
        <f t="shared" si="77"/>
        <v/>
      </c>
      <c r="D378" s="120" t="str">
        <f t="shared" si="78"/>
        <v/>
      </c>
      <c r="E378" s="78"/>
      <c r="F378" s="79"/>
      <c r="G378" s="129" t="str">
        <f t="shared" si="82"/>
        <v/>
      </c>
      <c r="H378" s="126" t="str">
        <f t="shared" si="79"/>
        <v/>
      </c>
      <c r="I378" s="133" t="str">
        <f t="shared" si="83"/>
        <v/>
      </c>
      <c r="J378" s="123" t="str">
        <f>IF(B378&gt;0,ROUNDUP(VLOOKUP(B378,G011B!$B:$R,16,0),2),"")</f>
        <v/>
      </c>
      <c r="K378" s="123" t="str">
        <f t="shared" si="80"/>
        <v/>
      </c>
      <c r="L378" s="124" t="str">
        <f>IF(B378&lt;&gt;"",VLOOKUP(B378,G011B!$B:$Z,25,0),"")</f>
        <v/>
      </c>
      <c r="M378" s="153" t="str">
        <f t="shared" si="81"/>
        <v/>
      </c>
      <c r="N378" s="59"/>
      <c r="O378" s="59"/>
      <c r="P378" s="59"/>
    </row>
    <row r="379" spans="1:16" ht="20.05" customHeight="1" x14ac:dyDescent="0.25">
      <c r="A379" s="368">
        <v>229</v>
      </c>
      <c r="B379" s="77"/>
      <c r="C379" s="119" t="str">
        <f t="shared" si="77"/>
        <v/>
      </c>
      <c r="D379" s="120" t="str">
        <f t="shared" si="78"/>
        <v/>
      </c>
      <c r="E379" s="78"/>
      <c r="F379" s="79"/>
      <c r="G379" s="129" t="str">
        <f t="shared" si="82"/>
        <v/>
      </c>
      <c r="H379" s="126" t="str">
        <f t="shared" si="79"/>
        <v/>
      </c>
      <c r="I379" s="133" t="str">
        <f t="shared" si="83"/>
        <v/>
      </c>
      <c r="J379" s="123" t="str">
        <f>IF(B379&gt;0,ROUNDUP(VLOOKUP(B379,G011B!$B:$R,16,0),2),"")</f>
        <v/>
      </c>
      <c r="K379" s="123" t="str">
        <f t="shared" si="80"/>
        <v/>
      </c>
      <c r="L379" s="124" t="str">
        <f>IF(B379&lt;&gt;"",VLOOKUP(B379,G011B!$B:$Z,25,0),"")</f>
        <v/>
      </c>
      <c r="M379" s="153" t="str">
        <f t="shared" si="81"/>
        <v/>
      </c>
      <c r="N379" s="59"/>
      <c r="O379" s="59"/>
      <c r="P379" s="59"/>
    </row>
    <row r="380" spans="1:16" ht="20.05" customHeight="1" x14ac:dyDescent="0.25">
      <c r="A380" s="368">
        <v>230</v>
      </c>
      <c r="B380" s="77"/>
      <c r="C380" s="119" t="str">
        <f t="shared" si="77"/>
        <v/>
      </c>
      <c r="D380" s="120" t="str">
        <f t="shared" si="78"/>
        <v/>
      </c>
      <c r="E380" s="78"/>
      <c r="F380" s="79"/>
      <c r="G380" s="129" t="str">
        <f t="shared" si="82"/>
        <v/>
      </c>
      <c r="H380" s="126" t="str">
        <f t="shared" si="79"/>
        <v/>
      </c>
      <c r="I380" s="133" t="str">
        <f t="shared" si="83"/>
        <v/>
      </c>
      <c r="J380" s="123" t="str">
        <f>IF(B380&gt;0,ROUNDUP(VLOOKUP(B380,G011B!$B:$R,16,0),2),"")</f>
        <v/>
      </c>
      <c r="K380" s="123" t="str">
        <f t="shared" si="80"/>
        <v/>
      </c>
      <c r="L380" s="124" t="str">
        <f>IF(B380&lt;&gt;"",VLOOKUP(B380,G011B!$B:$Z,25,0),"")</f>
        <v/>
      </c>
      <c r="M380" s="153" t="str">
        <f t="shared" si="81"/>
        <v/>
      </c>
      <c r="N380" s="59"/>
      <c r="O380" s="59"/>
      <c r="P380" s="59"/>
    </row>
    <row r="381" spans="1:16" ht="20.05" customHeight="1" x14ac:dyDescent="0.25">
      <c r="A381" s="368">
        <v>231</v>
      </c>
      <c r="B381" s="77"/>
      <c r="C381" s="119" t="str">
        <f t="shared" si="77"/>
        <v/>
      </c>
      <c r="D381" s="120" t="str">
        <f t="shared" si="78"/>
        <v/>
      </c>
      <c r="E381" s="78"/>
      <c r="F381" s="79"/>
      <c r="G381" s="129" t="str">
        <f t="shared" si="82"/>
        <v/>
      </c>
      <c r="H381" s="126" t="str">
        <f t="shared" si="79"/>
        <v/>
      </c>
      <c r="I381" s="133" t="str">
        <f t="shared" si="83"/>
        <v/>
      </c>
      <c r="J381" s="123" t="str">
        <f>IF(B381&gt;0,ROUNDUP(VLOOKUP(B381,G011B!$B:$R,16,0),2),"")</f>
        <v/>
      </c>
      <c r="K381" s="123" t="str">
        <f t="shared" si="80"/>
        <v/>
      </c>
      <c r="L381" s="124" t="str">
        <f>IF(B381&lt;&gt;"",VLOOKUP(B381,G011B!$B:$Z,25,0),"")</f>
        <v/>
      </c>
      <c r="M381" s="153" t="str">
        <f t="shared" si="81"/>
        <v/>
      </c>
      <c r="N381" s="59"/>
      <c r="O381" s="59"/>
      <c r="P381" s="59"/>
    </row>
    <row r="382" spans="1:16" ht="20.05" customHeight="1" x14ac:dyDescent="0.25">
      <c r="A382" s="368">
        <v>232</v>
      </c>
      <c r="B382" s="77"/>
      <c r="C382" s="119" t="str">
        <f t="shared" si="77"/>
        <v/>
      </c>
      <c r="D382" s="120" t="str">
        <f t="shared" si="78"/>
        <v/>
      </c>
      <c r="E382" s="78"/>
      <c r="F382" s="79"/>
      <c r="G382" s="129" t="str">
        <f t="shared" si="82"/>
        <v/>
      </c>
      <c r="H382" s="126" t="str">
        <f t="shared" si="79"/>
        <v/>
      </c>
      <c r="I382" s="133" t="str">
        <f t="shared" si="83"/>
        <v/>
      </c>
      <c r="J382" s="123" t="str">
        <f>IF(B382&gt;0,ROUNDUP(VLOOKUP(B382,G011B!$B:$R,16,0),2),"")</f>
        <v/>
      </c>
      <c r="K382" s="123" t="str">
        <f t="shared" si="80"/>
        <v/>
      </c>
      <c r="L382" s="124" t="str">
        <f>IF(B382&lt;&gt;"",VLOOKUP(B382,G011B!$B:$Z,25,0),"")</f>
        <v/>
      </c>
      <c r="M382" s="153" t="str">
        <f t="shared" si="81"/>
        <v/>
      </c>
      <c r="N382" s="59"/>
      <c r="O382" s="59"/>
      <c r="P382" s="59"/>
    </row>
    <row r="383" spans="1:16" ht="20.05" customHeight="1" x14ac:dyDescent="0.25">
      <c r="A383" s="368">
        <v>233</v>
      </c>
      <c r="B383" s="77"/>
      <c r="C383" s="119" t="str">
        <f t="shared" si="77"/>
        <v/>
      </c>
      <c r="D383" s="120" t="str">
        <f t="shared" si="78"/>
        <v/>
      </c>
      <c r="E383" s="78"/>
      <c r="F383" s="79"/>
      <c r="G383" s="129" t="str">
        <f t="shared" si="82"/>
        <v/>
      </c>
      <c r="H383" s="126" t="str">
        <f t="shared" si="79"/>
        <v/>
      </c>
      <c r="I383" s="133" t="str">
        <f t="shared" si="83"/>
        <v/>
      </c>
      <c r="J383" s="123" t="str">
        <f>IF(B383&gt;0,ROUNDUP(VLOOKUP(B383,G011B!$B:$R,16,0),2),"")</f>
        <v/>
      </c>
      <c r="K383" s="123" t="str">
        <f t="shared" si="80"/>
        <v/>
      </c>
      <c r="L383" s="124" t="str">
        <f>IF(B383&lt;&gt;"",VLOOKUP(B383,G011B!$B:$Z,25,0),"")</f>
        <v/>
      </c>
      <c r="M383" s="153" t="str">
        <f t="shared" si="81"/>
        <v/>
      </c>
      <c r="N383" s="59"/>
      <c r="O383" s="59"/>
      <c r="P383" s="59"/>
    </row>
    <row r="384" spans="1:16" ht="20.05" customHeight="1" x14ac:dyDescent="0.25">
      <c r="A384" s="368">
        <v>234</v>
      </c>
      <c r="B384" s="77"/>
      <c r="C384" s="119" t="str">
        <f t="shared" si="77"/>
        <v/>
      </c>
      <c r="D384" s="120" t="str">
        <f t="shared" si="78"/>
        <v/>
      </c>
      <c r="E384" s="78"/>
      <c r="F384" s="79"/>
      <c r="G384" s="129" t="str">
        <f t="shared" si="82"/>
        <v/>
      </c>
      <c r="H384" s="126" t="str">
        <f t="shared" si="79"/>
        <v/>
      </c>
      <c r="I384" s="133" t="str">
        <f t="shared" si="83"/>
        <v/>
      </c>
      <c r="J384" s="123" t="str">
        <f>IF(B384&gt;0,ROUNDUP(VLOOKUP(B384,G011B!$B:$R,16,0),2),"")</f>
        <v/>
      </c>
      <c r="K384" s="123" t="str">
        <f t="shared" si="80"/>
        <v/>
      </c>
      <c r="L384" s="124" t="str">
        <f>IF(B384&lt;&gt;"",VLOOKUP(B384,G011B!$B:$Z,25,0),"")</f>
        <v/>
      </c>
      <c r="M384" s="153" t="str">
        <f t="shared" si="81"/>
        <v/>
      </c>
      <c r="N384" s="59"/>
      <c r="O384" s="59"/>
      <c r="P384" s="59"/>
    </row>
    <row r="385" spans="1:16" ht="20.05" customHeight="1" x14ac:dyDescent="0.25">
      <c r="A385" s="368">
        <v>235</v>
      </c>
      <c r="B385" s="77"/>
      <c r="C385" s="119" t="str">
        <f t="shared" si="77"/>
        <v/>
      </c>
      <c r="D385" s="120" t="str">
        <f t="shared" si="78"/>
        <v/>
      </c>
      <c r="E385" s="78"/>
      <c r="F385" s="79"/>
      <c r="G385" s="129" t="str">
        <f t="shared" si="82"/>
        <v/>
      </c>
      <c r="H385" s="126" t="str">
        <f t="shared" si="79"/>
        <v/>
      </c>
      <c r="I385" s="133" t="str">
        <f t="shared" si="83"/>
        <v/>
      </c>
      <c r="J385" s="123" t="str">
        <f>IF(B385&gt;0,ROUNDUP(VLOOKUP(B385,G011B!$B:$R,16,0),2),"")</f>
        <v/>
      </c>
      <c r="K385" s="123" t="str">
        <f t="shared" si="80"/>
        <v/>
      </c>
      <c r="L385" s="124" t="str">
        <f>IF(B385&lt;&gt;"",VLOOKUP(B385,G011B!$B:$Z,25,0),"")</f>
        <v/>
      </c>
      <c r="M385" s="153" t="str">
        <f t="shared" si="81"/>
        <v/>
      </c>
      <c r="N385" s="59"/>
      <c r="O385" s="59"/>
      <c r="P385" s="59"/>
    </row>
    <row r="386" spans="1:16" ht="20.05" customHeight="1" x14ac:dyDescent="0.25">
      <c r="A386" s="368">
        <v>236</v>
      </c>
      <c r="B386" s="77"/>
      <c r="C386" s="119" t="str">
        <f t="shared" si="77"/>
        <v/>
      </c>
      <c r="D386" s="120" t="str">
        <f t="shared" si="78"/>
        <v/>
      </c>
      <c r="E386" s="78"/>
      <c r="F386" s="79"/>
      <c r="G386" s="129" t="str">
        <f t="shared" si="82"/>
        <v/>
      </c>
      <c r="H386" s="126" t="str">
        <f t="shared" si="79"/>
        <v/>
      </c>
      <c r="I386" s="133" t="str">
        <f t="shared" si="83"/>
        <v/>
      </c>
      <c r="J386" s="123" t="str">
        <f>IF(B386&gt;0,ROUNDUP(VLOOKUP(B386,G011B!$B:$R,16,0),2),"")</f>
        <v/>
      </c>
      <c r="K386" s="123" t="str">
        <f t="shared" si="80"/>
        <v/>
      </c>
      <c r="L386" s="124" t="str">
        <f>IF(B386&lt;&gt;"",VLOOKUP(B386,G011B!$B:$Z,25,0),"")</f>
        <v/>
      </c>
      <c r="M386" s="153" t="str">
        <f t="shared" si="81"/>
        <v/>
      </c>
      <c r="N386" s="59"/>
      <c r="O386" s="59"/>
      <c r="P386" s="59"/>
    </row>
    <row r="387" spans="1:16" ht="20.05" customHeight="1" x14ac:dyDescent="0.25">
      <c r="A387" s="368">
        <v>237</v>
      </c>
      <c r="B387" s="77"/>
      <c r="C387" s="119" t="str">
        <f t="shared" si="77"/>
        <v/>
      </c>
      <c r="D387" s="120" t="str">
        <f t="shared" si="78"/>
        <v/>
      </c>
      <c r="E387" s="78"/>
      <c r="F387" s="79"/>
      <c r="G387" s="129" t="str">
        <f t="shared" si="82"/>
        <v/>
      </c>
      <c r="H387" s="126" t="str">
        <f t="shared" si="79"/>
        <v/>
      </c>
      <c r="I387" s="133" t="str">
        <f t="shared" si="83"/>
        <v/>
      </c>
      <c r="J387" s="123" t="str">
        <f>IF(B387&gt;0,ROUNDUP(VLOOKUP(B387,G011B!$B:$R,16,0),2),"")</f>
        <v/>
      </c>
      <c r="K387" s="123" t="str">
        <f t="shared" si="80"/>
        <v/>
      </c>
      <c r="L387" s="124" t="str">
        <f>IF(B387&lt;&gt;"",VLOOKUP(B387,G011B!$B:$Z,25,0),"")</f>
        <v/>
      </c>
      <c r="M387" s="153" t="str">
        <f t="shared" si="81"/>
        <v/>
      </c>
      <c r="N387" s="59"/>
      <c r="O387" s="59"/>
      <c r="P387" s="59"/>
    </row>
    <row r="388" spans="1:16" ht="20.05" customHeight="1" x14ac:dyDescent="0.25">
      <c r="A388" s="368">
        <v>238</v>
      </c>
      <c r="B388" s="77"/>
      <c r="C388" s="119" t="str">
        <f t="shared" si="77"/>
        <v/>
      </c>
      <c r="D388" s="120" t="str">
        <f t="shared" si="78"/>
        <v/>
      </c>
      <c r="E388" s="78"/>
      <c r="F388" s="79"/>
      <c r="G388" s="129" t="str">
        <f t="shared" si="82"/>
        <v/>
      </c>
      <c r="H388" s="126" t="str">
        <f t="shared" si="79"/>
        <v/>
      </c>
      <c r="I388" s="133" t="str">
        <f t="shared" si="83"/>
        <v/>
      </c>
      <c r="J388" s="123" t="str">
        <f>IF(B388&gt;0,ROUNDUP(VLOOKUP(B388,G011B!$B:$R,16,0),2),"")</f>
        <v/>
      </c>
      <c r="K388" s="123" t="str">
        <f t="shared" si="80"/>
        <v/>
      </c>
      <c r="L388" s="124" t="str">
        <f>IF(B388&lt;&gt;"",VLOOKUP(B388,G011B!$B:$Z,25,0),"")</f>
        <v/>
      </c>
      <c r="M388" s="153" t="str">
        <f t="shared" si="81"/>
        <v/>
      </c>
      <c r="N388" s="59"/>
      <c r="O388" s="59"/>
      <c r="P388" s="59"/>
    </row>
    <row r="389" spans="1:16" ht="20.05" customHeight="1" x14ac:dyDescent="0.25">
      <c r="A389" s="368">
        <v>239</v>
      </c>
      <c r="B389" s="77"/>
      <c r="C389" s="119" t="str">
        <f t="shared" si="77"/>
        <v/>
      </c>
      <c r="D389" s="120" t="str">
        <f t="shared" si="78"/>
        <v/>
      </c>
      <c r="E389" s="78"/>
      <c r="F389" s="79"/>
      <c r="G389" s="129" t="str">
        <f t="shared" si="82"/>
        <v/>
      </c>
      <c r="H389" s="126" t="str">
        <f t="shared" si="79"/>
        <v/>
      </c>
      <c r="I389" s="133" t="str">
        <f t="shared" si="83"/>
        <v/>
      </c>
      <c r="J389" s="123" t="str">
        <f>IF(B389&gt;0,ROUNDUP(VLOOKUP(B389,G011B!$B:$R,16,0),2),"")</f>
        <v/>
      </c>
      <c r="K389" s="123" t="str">
        <f t="shared" si="80"/>
        <v/>
      </c>
      <c r="L389" s="124" t="str">
        <f>IF(B389&lt;&gt;"",VLOOKUP(B389,G011B!$B:$Z,25,0),"")</f>
        <v/>
      </c>
      <c r="M389" s="153" t="str">
        <f t="shared" si="81"/>
        <v/>
      </c>
      <c r="N389" s="59"/>
      <c r="O389" s="59"/>
      <c r="P389" s="59"/>
    </row>
    <row r="390" spans="1:16" ht="20.05" customHeight="1" thickBot="1" x14ac:dyDescent="0.3">
      <c r="A390" s="369">
        <v>240</v>
      </c>
      <c r="B390" s="80"/>
      <c r="C390" s="121" t="str">
        <f t="shared" si="77"/>
        <v/>
      </c>
      <c r="D390" s="122" t="str">
        <f t="shared" si="78"/>
        <v/>
      </c>
      <c r="E390" s="81"/>
      <c r="F390" s="82"/>
      <c r="G390" s="130" t="str">
        <f t="shared" si="82"/>
        <v/>
      </c>
      <c r="H390" s="127" t="str">
        <f t="shared" si="79"/>
        <v/>
      </c>
      <c r="I390" s="134" t="str">
        <f t="shared" si="83"/>
        <v/>
      </c>
      <c r="J390" s="123" t="str">
        <f>IF(B390&gt;0,ROUNDUP(VLOOKUP(B390,G011B!$B:$R,16,0),2),"")</f>
        <v/>
      </c>
      <c r="K390" s="123" t="str">
        <f t="shared" si="80"/>
        <v/>
      </c>
      <c r="L390" s="124" t="str">
        <f>IF(B390&lt;&gt;"",VLOOKUP(B390,G011B!$B:$Z,25,0),"")</f>
        <v/>
      </c>
      <c r="M390" s="153" t="str">
        <f t="shared" si="81"/>
        <v/>
      </c>
      <c r="N390" s="59"/>
      <c r="O390" s="59"/>
      <c r="P390" s="59"/>
    </row>
    <row r="391" spans="1:16" ht="20.05" customHeight="1" thickBot="1" x14ac:dyDescent="0.4">
      <c r="A391" s="595" t="s">
        <v>33</v>
      </c>
      <c r="B391" s="596"/>
      <c r="C391" s="596"/>
      <c r="D391" s="596"/>
      <c r="E391" s="596"/>
      <c r="F391" s="597"/>
      <c r="G391" s="131">
        <f>SUM(G371:G390)</f>
        <v>0</v>
      </c>
      <c r="H391" s="364"/>
      <c r="I391" s="115">
        <f>IF(C369=C336,SUM(I371:I390)+I358,SUM(I371:I390))</f>
        <v>0</v>
      </c>
      <c r="J391" s="59"/>
      <c r="K391" s="59"/>
      <c r="L391" s="59"/>
      <c r="M391" s="59"/>
      <c r="N391" s="135">
        <f>IF(COUNTA(E371:E390)&gt;0,1,0)</f>
        <v>0</v>
      </c>
      <c r="O391" s="59"/>
      <c r="P391" s="59"/>
    </row>
    <row r="392" spans="1:16" ht="20.05" customHeight="1" thickBot="1" x14ac:dyDescent="0.35">
      <c r="A392" s="598" t="s">
        <v>70</v>
      </c>
      <c r="B392" s="599"/>
      <c r="C392" s="599"/>
      <c r="D392" s="600"/>
      <c r="E392" s="104">
        <f>SUM(G:G)/2</f>
        <v>0</v>
      </c>
      <c r="F392" s="601"/>
      <c r="G392" s="602"/>
      <c r="H392" s="603"/>
      <c r="I392" s="113">
        <f>SUM(I371:I390)+I359</f>
        <v>0</v>
      </c>
      <c r="J392" s="59"/>
      <c r="K392" s="59"/>
      <c r="L392" s="59"/>
      <c r="M392" s="59"/>
      <c r="N392" s="59"/>
      <c r="O392" s="59"/>
      <c r="P392" s="59"/>
    </row>
    <row r="393" spans="1:16" x14ac:dyDescent="0.25">
      <c r="A393" s="359" t="s">
        <v>133</v>
      </c>
      <c r="B393" s="59"/>
      <c r="C393" s="59"/>
      <c r="D393" s="59"/>
      <c r="E393" s="59"/>
      <c r="F393" s="59"/>
      <c r="G393" s="59"/>
      <c r="H393" s="59"/>
      <c r="I393" s="59"/>
      <c r="J393" s="59"/>
      <c r="K393" s="59"/>
      <c r="L393" s="59"/>
      <c r="M393" s="59"/>
      <c r="N393" s="59"/>
      <c r="O393" s="59"/>
      <c r="P393" s="59"/>
    </row>
    <row r="394" spans="1:16" x14ac:dyDescent="0.25">
      <c r="A394" s="59"/>
      <c r="B394" s="59"/>
      <c r="C394" s="59"/>
      <c r="D394" s="59"/>
      <c r="E394" s="59"/>
      <c r="F394" s="59"/>
      <c r="G394" s="59"/>
      <c r="H394" s="59"/>
      <c r="I394" s="59"/>
      <c r="J394" s="59"/>
      <c r="K394" s="59"/>
      <c r="L394" s="59"/>
      <c r="M394" s="59"/>
      <c r="N394" s="59"/>
      <c r="O394" s="59"/>
      <c r="P394" s="59"/>
    </row>
    <row r="395" spans="1:16" ht="19.7" x14ac:dyDescent="0.35">
      <c r="A395" s="370" t="s">
        <v>30</v>
      </c>
      <c r="B395" s="372">
        <f ca="1">imzatarihi</f>
        <v>45653</v>
      </c>
      <c r="C395" s="371" t="s">
        <v>31</v>
      </c>
      <c r="D395" s="373" t="str">
        <f>IF(kurulusyetkilisi&gt;0,kurulusyetkilisi,"")</f>
        <v/>
      </c>
      <c r="E395" s="59"/>
      <c r="F395" s="59"/>
      <c r="G395" s="209"/>
      <c r="H395" s="208"/>
      <c r="I395" s="208"/>
      <c r="J395" s="59"/>
      <c r="K395" s="89"/>
      <c r="L395" s="89"/>
      <c r="M395" s="2"/>
      <c r="N395" s="89"/>
      <c r="O395" s="89"/>
      <c r="P395" s="59"/>
    </row>
    <row r="396" spans="1:16" ht="19.7" x14ac:dyDescent="0.35">
      <c r="A396" s="211"/>
      <c r="B396" s="211"/>
      <c r="C396" s="371" t="s">
        <v>32</v>
      </c>
      <c r="D396" s="72"/>
      <c r="E396" s="537"/>
      <c r="F396" s="537"/>
      <c r="G396" s="537"/>
      <c r="H396" s="56"/>
      <c r="I396" s="56"/>
      <c r="J396" s="59"/>
      <c r="K396" s="89"/>
      <c r="L396" s="89"/>
      <c r="M396" s="2"/>
      <c r="N396" s="89"/>
      <c r="O396" s="89"/>
      <c r="P396" s="59"/>
    </row>
    <row r="397" spans="1:16" ht="16.3" x14ac:dyDescent="0.3">
      <c r="A397" s="573" t="s">
        <v>63</v>
      </c>
      <c r="B397" s="573"/>
      <c r="C397" s="573"/>
      <c r="D397" s="573"/>
      <c r="E397" s="573"/>
      <c r="F397" s="573"/>
      <c r="G397" s="573"/>
      <c r="H397" s="573"/>
      <c r="I397" s="573"/>
      <c r="J397" s="59"/>
      <c r="K397" s="59"/>
      <c r="L397" s="59"/>
      <c r="M397" s="59"/>
      <c r="N397" s="59"/>
      <c r="O397" s="59"/>
      <c r="P397" s="59"/>
    </row>
    <row r="398" spans="1:16" x14ac:dyDescent="0.25">
      <c r="A398" s="563" t="str">
        <f>IF(YilDonem&lt;&gt;"",CONCATENATE(YilDonem," dönemine aittir."),"")</f>
        <v/>
      </c>
      <c r="B398" s="563"/>
      <c r="C398" s="563"/>
      <c r="D398" s="563"/>
      <c r="E398" s="563"/>
      <c r="F398" s="563"/>
      <c r="G398" s="563"/>
      <c r="H398" s="563"/>
      <c r="I398" s="563"/>
      <c r="J398" s="59"/>
      <c r="K398" s="59"/>
      <c r="L398" s="59"/>
      <c r="M398" s="59"/>
      <c r="N398" s="59"/>
      <c r="O398" s="59"/>
      <c r="P398" s="59"/>
    </row>
    <row r="399" spans="1:16" ht="19.7" thickBot="1" x14ac:dyDescent="0.4">
      <c r="A399" s="608" t="s">
        <v>72</v>
      </c>
      <c r="B399" s="608"/>
      <c r="C399" s="608"/>
      <c r="D399" s="608"/>
      <c r="E399" s="608"/>
      <c r="F399" s="608"/>
      <c r="G399" s="608"/>
      <c r="H399" s="608"/>
      <c r="I399" s="608"/>
      <c r="J399" s="59"/>
      <c r="K399" s="59"/>
      <c r="L399" s="59"/>
      <c r="M399" s="59"/>
      <c r="N399" s="59"/>
      <c r="O399" s="59"/>
      <c r="P399" s="59"/>
    </row>
    <row r="400" spans="1:16" ht="19.55" customHeight="1" thickBot="1" x14ac:dyDescent="0.3">
      <c r="A400" s="565" t="s">
        <v>212</v>
      </c>
      <c r="B400" s="567"/>
      <c r="C400" s="565" t="str">
        <f>IF(ProjeNo&gt;0,ProjeNo,"")</f>
        <v/>
      </c>
      <c r="D400" s="566"/>
      <c r="E400" s="566"/>
      <c r="F400" s="566"/>
      <c r="G400" s="566"/>
      <c r="H400" s="566"/>
      <c r="I400" s="567"/>
      <c r="J400" s="59"/>
      <c r="K400" s="59"/>
      <c r="L400" s="59"/>
      <c r="M400" s="59"/>
      <c r="N400" s="59"/>
      <c r="O400" s="59"/>
      <c r="P400" s="59"/>
    </row>
    <row r="401" spans="1:16" ht="29.25" customHeight="1" thickBot="1" x14ac:dyDescent="0.3">
      <c r="A401" s="607" t="s">
        <v>213</v>
      </c>
      <c r="B401" s="580"/>
      <c r="C401" s="583" t="str">
        <f>IF(ProjeAdi&gt;0,ProjeAdi,"")</f>
        <v/>
      </c>
      <c r="D401" s="584"/>
      <c r="E401" s="584"/>
      <c r="F401" s="584"/>
      <c r="G401" s="584"/>
      <c r="H401" s="584"/>
      <c r="I401" s="585"/>
      <c r="J401" s="59"/>
      <c r="K401" s="59"/>
      <c r="L401" s="59"/>
      <c r="M401" s="59"/>
      <c r="N401" s="59"/>
      <c r="O401" s="59"/>
      <c r="P401" s="59"/>
    </row>
    <row r="402" spans="1:16" ht="19.55" customHeight="1" thickBot="1" x14ac:dyDescent="0.3">
      <c r="A402" s="565" t="s">
        <v>64</v>
      </c>
      <c r="B402" s="567"/>
      <c r="C402" s="9"/>
      <c r="D402" s="605"/>
      <c r="E402" s="605"/>
      <c r="F402" s="605"/>
      <c r="G402" s="605"/>
      <c r="H402" s="605"/>
      <c r="I402" s="606"/>
      <c r="J402" s="59"/>
      <c r="K402" s="59"/>
      <c r="L402" s="59"/>
      <c r="M402" s="59"/>
      <c r="N402" s="59"/>
      <c r="O402" s="59"/>
      <c r="P402" s="59"/>
    </row>
    <row r="403" spans="1:16" s="1" customFormat="1" ht="29.25" thickBot="1" x14ac:dyDescent="0.3">
      <c r="A403" s="353" t="s">
        <v>3</v>
      </c>
      <c r="B403" s="353" t="s">
        <v>4</v>
      </c>
      <c r="C403" s="353" t="s">
        <v>54</v>
      </c>
      <c r="D403" s="353" t="s">
        <v>136</v>
      </c>
      <c r="E403" s="353" t="s">
        <v>65</v>
      </c>
      <c r="F403" s="353" t="s">
        <v>66</v>
      </c>
      <c r="G403" s="353" t="s">
        <v>67</v>
      </c>
      <c r="H403" s="353" t="s">
        <v>68</v>
      </c>
      <c r="I403" s="353" t="s">
        <v>69</v>
      </c>
      <c r="J403" s="365" t="s">
        <v>73</v>
      </c>
      <c r="K403" s="366" t="s">
        <v>74</v>
      </c>
      <c r="L403" s="366" t="s">
        <v>66</v>
      </c>
      <c r="M403" s="352"/>
      <c r="N403" s="352"/>
      <c r="O403" s="352"/>
      <c r="P403" s="352"/>
    </row>
    <row r="404" spans="1:16" ht="20.05" customHeight="1" x14ac:dyDescent="0.25">
      <c r="A404" s="367">
        <v>241</v>
      </c>
      <c r="B404" s="74"/>
      <c r="C404" s="117" t="str">
        <f t="shared" ref="C404:C423" si="84">IF(B404&lt;&gt;"",VLOOKUP(B404,PersonelTablo,2,0),"")</f>
        <v/>
      </c>
      <c r="D404" s="118" t="str">
        <f t="shared" ref="D404:D423" si="85">IF(B404&lt;&gt;"",VLOOKUP(B404,PersonelTablo,3,0),"")</f>
        <v/>
      </c>
      <c r="E404" s="75"/>
      <c r="F404" s="76"/>
      <c r="G404" s="128" t="str">
        <f>IF(AND(B404&lt;&gt;"",L404&gt;=F404),E404*F404,"")</f>
        <v/>
      </c>
      <c r="H404" s="125" t="str">
        <f t="shared" ref="H404:H423" si="86">IF(B404&lt;&gt;"",VLOOKUP(B404,G011CTablo,15,0),"")</f>
        <v/>
      </c>
      <c r="I404" s="132" t="str">
        <f>IF(AND(B404&lt;&gt;"",J404&gt;=K404,L404&gt;0),G404*H404,"")</f>
        <v/>
      </c>
      <c r="J404" s="123" t="str">
        <f>IF(B404&gt;0,ROUNDUP(VLOOKUP(B404,G011B!$B:$R,16,0),2),"")</f>
        <v/>
      </c>
      <c r="K404" s="123" t="str">
        <f t="shared" ref="K404:K423" si="87">IF(B404&gt;0,SUMIF($B:$B,B404,$G:$G),"")</f>
        <v/>
      </c>
      <c r="L404" s="124" t="str">
        <f>IF(B404&lt;&gt;"",VLOOKUP(B404,G011B!$B:$Z,25,0),"")</f>
        <v/>
      </c>
      <c r="M404" s="153" t="str">
        <f t="shared" ref="M404:M423" si="88">IF(J404&gt;=K404,"","Personelin bütün iş paketlerindeki Toplam Adam Ay değeri "&amp;K404&amp;" olup, bu değer, G011B formunda beyan edilen Çalışılan Toplam Ay değerini geçemez. Maliyeti hesaplamak için Adam/Ay Oranı veya Çalışılan Ay değerini düzeltiniz. ")</f>
        <v/>
      </c>
      <c r="N404" s="59"/>
      <c r="O404" s="59"/>
      <c r="P404" s="59"/>
    </row>
    <row r="405" spans="1:16" ht="20.05" customHeight="1" x14ac:dyDescent="0.25">
      <c r="A405" s="368">
        <v>242</v>
      </c>
      <c r="B405" s="77"/>
      <c r="C405" s="119" t="str">
        <f t="shared" si="84"/>
        <v/>
      </c>
      <c r="D405" s="120" t="str">
        <f t="shared" si="85"/>
        <v/>
      </c>
      <c r="E405" s="78"/>
      <c r="F405" s="79"/>
      <c r="G405" s="129" t="str">
        <f t="shared" ref="G405:G423" si="89">IF(AND(B405&lt;&gt;"",L405&gt;=F405),E405*F405,"")</f>
        <v/>
      </c>
      <c r="H405" s="126" t="str">
        <f t="shared" si="86"/>
        <v/>
      </c>
      <c r="I405" s="133" t="str">
        <f t="shared" ref="I405:I423" si="90">IF(AND(B405&lt;&gt;"",J405&gt;=K405,L405&gt;0),G405*H405,"")</f>
        <v/>
      </c>
      <c r="J405" s="123" t="str">
        <f>IF(B405&gt;0,ROUNDUP(VLOOKUP(B405,G011B!$B:$R,16,0),2),"")</f>
        <v/>
      </c>
      <c r="K405" s="123" t="str">
        <f t="shared" si="87"/>
        <v/>
      </c>
      <c r="L405" s="124" t="str">
        <f>IF(B405&lt;&gt;"",VLOOKUP(B405,G011B!$B:$Z,25,0),"")</f>
        <v/>
      </c>
      <c r="M405" s="153" t="str">
        <f t="shared" si="88"/>
        <v/>
      </c>
      <c r="N405" s="59"/>
      <c r="O405" s="59"/>
      <c r="P405" s="59"/>
    </row>
    <row r="406" spans="1:16" ht="20.05" customHeight="1" x14ac:dyDescent="0.25">
      <c r="A406" s="368">
        <v>243</v>
      </c>
      <c r="B406" s="77"/>
      <c r="C406" s="119" t="str">
        <f t="shared" si="84"/>
        <v/>
      </c>
      <c r="D406" s="120" t="str">
        <f t="shared" si="85"/>
        <v/>
      </c>
      <c r="E406" s="78"/>
      <c r="F406" s="79"/>
      <c r="G406" s="129" t="str">
        <f t="shared" si="89"/>
        <v/>
      </c>
      <c r="H406" s="126" t="str">
        <f t="shared" si="86"/>
        <v/>
      </c>
      <c r="I406" s="133" t="str">
        <f t="shared" si="90"/>
        <v/>
      </c>
      <c r="J406" s="123" t="str">
        <f>IF(B406&gt;0,ROUNDUP(VLOOKUP(B406,G011B!$B:$R,16,0),2),"")</f>
        <v/>
      </c>
      <c r="K406" s="123" t="str">
        <f t="shared" si="87"/>
        <v/>
      </c>
      <c r="L406" s="124" t="str">
        <f>IF(B406&lt;&gt;"",VLOOKUP(B406,G011B!$B:$Z,25,0),"")</f>
        <v/>
      </c>
      <c r="M406" s="153" t="str">
        <f t="shared" si="88"/>
        <v/>
      </c>
      <c r="N406" s="59"/>
      <c r="O406" s="59"/>
      <c r="P406" s="59"/>
    </row>
    <row r="407" spans="1:16" ht="20.05" customHeight="1" x14ac:dyDescent="0.25">
      <c r="A407" s="368">
        <v>244</v>
      </c>
      <c r="B407" s="77"/>
      <c r="C407" s="119" t="str">
        <f t="shared" si="84"/>
        <v/>
      </c>
      <c r="D407" s="120" t="str">
        <f t="shared" si="85"/>
        <v/>
      </c>
      <c r="E407" s="78"/>
      <c r="F407" s="79"/>
      <c r="G407" s="129" t="str">
        <f t="shared" si="89"/>
        <v/>
      </c>
      <c r="H407" s="126" t="str">
        <f t="shared" si="86"/>
        <v/>
      </c>
      <c r="I407" s="133" t="str">
        <f t="shared" si="90"/>
        <v/>
      </c>
      <c r="J407" s="123" t="str">
        <f>IF(B407&gt;0,ROUNDUP(VLOOKUP(B407,G011B!$B:$R,16,0),2),"")</f>
        <v/>
      </c>
      <c r="K407" s="123" t="str">
        <f t="shared" si="87"/>
        <v/>
      </c>
      <c r="L407" s="124" t="str">
        <f>IF(B407&lt;&gt;"",VLOOKUP(B407,G011B!$B:$Z,25,0),"")</f>
        <v/>
      </c>
      <c r="M407" s="153" t="str">
        <f t="shared" si="88"/>
        <v/>
      </c>
      <c r="N407" s="59"/>
      <c r="O407" s="59"/>
      <c r="P407" s="59"/>
    </row>
    <row r="408" spans="1:16" ht="20.05" customHeight="1" x14ac:dyDescent="0.25">
      <c r="A408" s="368">
        <v>245</v>
      </c>
      <c r="B408" s="77"/>
      <c r="C408" s="119" t="str">
        <f t="shared" si="84"/>
        <v/>
      </c>
      <c r="D408" s="120" t="str">
        <f t="shared" si="85"/>
        <v/>
      </c>
      <c r="E408" s="78"/>
      <c r="F408" s="79"/>
      <c r="G408" s="129" t="str">
        <f t="shared" si="89"/>
        <v/>
      </c>
      <c r="H408" s="126" t="str">
        <f t="shared" si="86"/>
        <v/>
      </c>
      <c r="I408" s="133" t="str">
        <f t="shared" si="90"/>
        <v/>
      </c>
      <c r="J408" s="123" t="str">
        <f>IF(B408&gt;0,ROUNDUP(VLOOKUP(B408,G011B!$B:$R,16,0),2),"")</f>
        <v/>
      </c>
      <c r="K408" s="123" t="str">
        <f t="shared" si="87"/>
        <v/>
      </c>
      <c r="L408" s="124" t="str">
        <f>IF(B408&lt;&gt;"",VLOOKUP(B408,G011B!$B:$Z,25,0),"")</f>
        <v/>
      </c>
      <c r="M408" s="153" t="str">
        <f t="shared" si="88"/>
        <v/>
      </c>
      <c r="N408" s="59"/>
      <c r="O408" s="59"/>
      <c r="P408" s="59"/>
    </row>
    <row r="409" spans="1:16" ht="20.05" customHeight="1" x14ac:dyDescent="0.25">
      <c r="A409" s="368">
        <v>246</v>
      </c>
      <c r="B409" s="77"/>
      <c r="C409" s="119" t="str">
        <f t="shared" si="84"/>
        <v/>
      </c>
      <c r="D409" s="120" t="str">
        <f t="shared" si="85"/>
        <v/>
      </c>
      <c r="E409" s="78"/>
      <c r="F409" s="79"/>
      <c r="G409" s="129" t="str">
        <f t="shared" si="89"/>
        <v/>
      </c>
      <c r="H409" s="126" t="str">
        <f t="shared" si="86"/>
        <v/>
      </c>
      <c r="I409" s="133" t="str">
        <f t="shared" si="90"/>
        <v/>
      </c>
      <c r="J409" s="123" t="str">
        <f>IF(B409&gt;0,ROUNDUP(VLOOKUP(B409,G011B!$B:$R,16,0),2),"")</f>
        <v/>
      </c>
      <c r="K409" s="123" t="str">
        <f t="shared" si="87"/>
        <v/>
      </c>
      <c r="L409" s="124" t="str">
        <f>IF(B409&lt;&gt;"",VLOOKUP(B409,G011B!$B:$Z,25,0),"")</f>
        <v/>
      </c>
      <c r="M409" s="153" t="str">
        <f t="shared" si="88"/>
        <v/>
      </c>
      <c r="N409" s="59"/>
      <c r="O409" s="59"/>
      <c r="P409" s="59"/>
    </row>
    <row r="410" spans="1:16" ht="20.05" customHeight="1" x14ac:dyDescent="0.25">
      <c r="A410" s="368">
        <v>247</v>
      </c>
      <c r="B410" s="77"/>
      <c r="C410" s="119" t="str">
        <f t="shared" si="84"/>
        <v/>
      </c>
      <c r="D410" s="120" t="str">
        <f t="shared" si="85"/>
        <v/>
      </c>
      <c r="E410" s="78"/>
      <c r="F410" s="79"/>
      <c r="G410" s="129" t="str">
        <f t="shared" si="89"/>
        <v/>
      </c>
      <c r="H410" s="126" t="str">
        <f t="shared" si="86"/>
        <v/>
      </c>
      <c r="I410" s="133" t="str">
        <f t="shared" si="90"/>
        <v/>
      </c>
      <c r="J410" s="123" t="str">
        <f>IF(B410&gt;0,ROUNDUP(VLOOKUP(B410,G011B!$B:$R,16,0),2),"")</f>
        <v/>
      </c>
      <c r="K410" s="123" t="str">
        <f t="shared" si="87"/>
        <v/>
      </c>
      <c r="L410" s="124" t="str">
        <f>IF(B410&lt;&gt;"",VLOOKUP(B410,G011B!$B:$Z,25,0),"")</f>
        <v/>
      </c>
      <c r="M410" s="153" t="str">
        <f t="shared" si="88"/>
        <v/>
      </c>
      <c r="N410" s="59"/>
      <c r="O410" s="59"/>
      <c r="P410" s="59"/>
    </row>
    <row r="411" spans="1:16" ht="20.05" customHeight="1" x14ac:dyDescent="0.25">
      <c r="A411" s="368">
        <v>248</v>
      </c>
      <c r="B411" s="77"/>
      <c r="C411" s="119" t="str">
        <f t="shared" si="84"/>
        <v/>
      </c>
      <c r="D411" s="120" t="str">
        <f t="shared" si="85"/>
        <v/>
      </c>
      <c r="E411" s="78"/>
      <c r="F411" s="79"/>
      <c r="G411" s="129" t="str">
        <f t="shared" si="89"/>
        <v/>
      </c>
      <c r="H411" s="126" t="str">
        <f t="shared" si="86"/>
        <v/>
      </c>
      <c r="I411" s="133" t="str">
        <f t="shared" si="90"/>
        <v/>
      </c>
      <c r="J411" s="123" t="str">
        <f>IF(B411&gt;0,ROUNDUP(VLOOKUP(B411,G011B!$B:$R,16,0),2),"")</f>
        <v/>
      </c>
      <c r="K411" s="123" t="str">
        <f t="shared" si="87"/>
        <v/>
      </c>
      <c r="L411" s="124" t="str">
        <f>IF(B411&lt;&gt;"",VLOOKUP(B411,G011B!$B:$Z,25,0),"")</f>
        <v/>
      </c>
      <c r="M411" s="153" t="str">
        <f t="shared" si="88"/>
        <v/>
      </c>
      <c r="N411" s="59"/>
      <c r="O411" s="59"/>
      <c r="P411" s="59"/>
    </row>
    <row r="412" spans="1:16" ht="20.05" customHeight="1" x14ac:dyDescent="0.25">
      <c r="A412" s="368">
        <v>249</v>
      </c>
      <c r="B412" s="77"/>
      <c r="C412" s="119" t="str">
        <f t="shared" si="84"/>
        <v/>
      </c>
      <c r="D412" s="120" t="str">
        <f t="shared" si="85"/>
        <v/>
      </c>
      <c r="E412" s="78"/>
      <c r="F412" s="79"/>
      <c r="G412" s="129" t="str">
        <f t="shared" si="89"/>
        <v/>
      </c>
      <c r="H412" s="126" t="str">
        <f t="shared" si="86"/>
        <v/>
      </c>
      <c r="I412" s="133" t="str">
        <f t="shared" si="90"/>
        <v/>
      </c>
      <c r="J412" s="123" t="str">
        <f>IF(B412&gt;0,ROUNDUP(VLOOKUP(B412,G011B!$B:$R,16,0),2),"")</f>
        <v/>
      </c>
      <c r="K412" s="123" t="str">
        <f t="shared" si="87"/>
        <v/>
      </c>
      <c r="L412" s="124" t="str">
        <f>IF(B412&lt;&gt;"",VLOOKUP(B412,G011B!$B:$Z,25,0),"")</f>
        <v/>
      </c>
      <c r="M412" s="153" t="str">
        <f t="shared" si="88"/>
        <v/>
      </c>
      <c r="N412" s="59"/>
      <c r="O412" s="59"/>
      <c r="P412" s="59"/>
    </row>
    <row r="413" spans="1:16" ht="20.05" customHeight="1" x14ac:dyDescent="0.25">
      <c r="A413" s="368">
        <v>250</v>
      </c>
      <c r="B413" s="77"/>
      <c r="C413" s="119" t="str">
        <f t="shared" si="84"/>
        <v/>
      </c>
      <c r="D413" s="120" t="str">
        <f t="shared" si="85"/>
        <v/>
      </c>
      <c r="E413" s="78"/>
      <c r="F413" s="79"/>
      <c r="G413" s="129" t="str">
        <f t="shared" si="89"/>
        <v/>
      </c>
      <c r="H413" s="126" t="str">
        <f t="shared" si="86"/>
        <v/>
      </c>
      <c r="I413" s="133" t="str">
        <f t="shared" si="90"/>
        <v/>
      </c>
      <c r="J413" s="123" t="str">
        <f>IF(B413&gt;0,ROUNDUP(VLOOKUP(B413,G011B!$B:$R,16,0),2),"")</f>
        <v/>
      </c>
      <c r="K413" s="123" t="str">
        <f t="shared" si="87"/>
        <v/>
      </c>
      <c r="L413" s="124" t="str">
        <f>IF(B413&lt;&gt;"",VLOOKUP(B413,G011B!$B:$Z,25,0),"")</f>
        <v/>
      </c>
      <c r="M413" s="153" t="str">
        <f t="shared" si="88"/>
        <v/>
      </c>
      <c r="N413" s="59"/>
      <c r="O413" s="59"/>
      <c r="P413" s="59"/>
    </row>
    <row r="414" spans="1:16" ht="20.05" customHeight="1" x14ac:dyDescent="0.25">
      <c r="A414" s="368">
        <v>251</v>
      </c>
      <c r="B414" s="77"/>
      <c r="C414" s="119" t="str">
        <f t="shared" si="84"/>
        <v/>
      </c>
      <c r="D414" s="120" t="str">
        <f t="shared" si="85"/>
        <v/>
      </c>
      <c r="E414" s="78"/>
      <c r="F414" s="79"/>
      <c r="G414" s="129" t="str">
        <f t="shared" si="89"/>
        <v/>
      </c>
      <c r="H414" s="126" t="str">
        <f t="shared" si="86"/>
        <v/>
      </c>
      <c r="I414" s="133" t="str">
        <f t="shared" si="90"/>
        <v/>
      </c>
      <c r="J414" s="123" t="str">
        <f>IF(B414&gt;0,ROUNDUP(VLOOKUP(B414,G011B!$B:$R,16,0),2),"")</f>
        <v/>
      </c>
      <c r="K414" s="123" t="str">
        <f t="shared" si="87"/>
        <v/>
      </c>
      <c r="L414" s="124" t="str">
        <f>IF(B414&lt;&gt;"",VLOOKUP(B414,G011B!$B:$Z,25,0),"")</f>
        <v/>
      </c>
      <c r="M414" s="153" t="str">
        <f t="shared" si="88"/>
        <v/>
      </c>
      <c r="N414" s="59"/>
      <c r="O414" s="59"/>
      <c r="P414" s="59"/>
    </row>
    <row r="415" spans="1:16" ht="20.05" customHeight="1" x14ac:dyDescent="0.25">
      <c r="A415" s="368">
        <v>252</v>
      </c>
      <c r="B415" s="77"/>
      <c r="C415" s="119" t="str">
        <f t="shared" si="84"/>
        <v/>
      </c>
      <c r="D415" s="120" t="str">
        <f t="shared" si="85"/>
        <v/>
      </c>
      <c r="E415" s="78"/>
      <c r="F415" s="79"/>
      <c r="G415" s="129" t="str">
        <f t="shared" si="89"/>
        <v/>
      </c>
      <c r="H415" s="126" t="str">
        <f t="shared" si="86"/>
        <v/>
      </c>
      <c r="I415" s="133" t="str">
        <f t="shared" si="90"/>
        <v/>
      </c>
      <c r="J415" s="123" t="str">
        <f>IF(B415&gt;0,ROUNDUP(VLOOKUP(B415,G011B!$B:$R,16,0),2),"")</f>
        <v/>
      </c>
      <c r="K415" s="123" t="str">
        <f t="shared" si="87"/>
        <v/>
      </c>
      <c r="L415" s="124" t="str">
        <f>IF(B415&lt;&gt;"",VLOOKUP(B415,G011B!$B:$Z,25,0),"")</f>
        <v/>
      </c>
      <c r="M415" s="153" t="str">
        <f t="shared" si="88"/>
        <v/>
      </c>
      <c r="N415" s="59"/>
      <c r="O415" s="59"/>
      <c r="P415" s="59"/>
    </row>
    <row r="416" spans="1:16" ht="20.05" customHeight="1" x14ac:dyDescent="0.25">
      <c r="A416" s="368">
        <v>253</v>
      </c>
      <c r="B416" s="77"/>
      <c r="C416" s="119" t="str">
        <f t="shared" si="84"/>
        <v/>
      </c>
      <c r="D416" s="120" t="str">
        <f t="shared" si="85"/>
        <v/>
      </c>
      <c r="E416" s="78"/>
      <c r="F416" s="79"/>
      <c r="G416" s="129" t="str">
        <f t="shared" si="89"/>
        <v/>
      </c>
      <c r="H416" s="126" t="str">
        <f t="shared" si="86"/>
        <v/>
      </c>
      <c r="I416" s="133" t="str">
        <f t="shared" si="90"/>
        <v/>
      </c>
      <c r="J416" s="123" t="str">
        <f>IF(B416&gt;0,ROUNDUP(VLOOKUP(B416,G011B!$B:$R,16,0),2),"")</f>
        <v/>
      </c>
      <c r="K416" s="123" t="str">
        <f t="shared" si="87"/>
        <v/>
      </c>
      <c r="L416" s="124" t="str">
        <f>IF(B416&lt;&gt;"",VLOOKUP(B416,G011B!$B:$Z,25,0),"")</f>
        <v/>
      </c>
      <c r="M416" s="153" t="str">
        <f t="shared" si="88"/>
        <v/>
      </c>
      <c r="N416" s="59"/>
      <c r="O416" s="59"/>
      <c r="P416" s="59"/>
    </row>
    <row r="417" spans="1:16" ht="20.05" customHeight="1" x14ac:dyDescent="0.25">
      <c r="A417" s="368">
        <v>254</v>
      </c>
      <c r="B417" s="77"/>
      <c r="C417" s="119" t="str">
        <f t="shared" si="84"/>
        <v/>
      </c>
      <c r="D417" s="120" t="str">
        <f t="shared" si="85"/>
        <v/>
      </c>
      <c r="E417" s="78"/>
      <c r="F417" s="79"/>
      <c r="G417" s="129" t="str">
        <f t="shared" si="89"/>
        <v/>
      </c>
      <c r="H417" s="126" t="str">
        <f t="shared" si="86"/>
        <v/>
      </c>
      <c r="I417" s="133" t="str">
        <f t="shared" si="90"/>
        <v/>
      </c>
      <c r="J417" s="123" t="str">
        <f>IF(B417&gt;0,ROUNDUP(VLOOKUP(B417,G011B!$B:$R,16,0),2),"")</f>
        <v/>
      </c>
      <c r="K417" s="123" t="str">
        <f t="shared" si="87"/>
        <v/>
      </c>
      <c r="L417" s="124" t="str">
        <f>IF(B417&lt;&gt;"",VLOOKUP(B417,G011B!$B:$Z,25,0),"")</f>
        <v/>
      </c>
      <c r="M417" s="153" t="str">
        <f t="shared" si="88"/>
        <v/>
      </c>
      <c r="N417" s="59"/>
      <c r="O417" s="59"/>
      <c r="P417" s="59"/>
    </row>
    <row r="418" spans="1:16" ht="20.05" customHeight="1" x14ac:dyDescent="0.25">
      <c r="A418" s="368">
        <v>255</v>
      </c>
      <c r="B418" s="77"/>
      <c r="C418" s="119" t="str">
        <f t="shared" si="84"/>
        <v/>
      </c>
      <c r="D418" s="120" t="str">
        <f t="shared" si="85"/>
        <v/>
      </c>
      <c r="E418" s="78"/>
      <c r="F418" s="79"/>
      <c r="G418" s="129" t="str">
        <f t="shared" si="89"/>
        <v/>
      </c>
      <c r="H418" s="126" t="str">
        <f t="shared" si="86"/>
        <v/>
      </c>
      <c r="I418" s="133" t="str">
        <f t="shared" si="90"/>
        <v/>
      </c>
      <c r="J418" s="123" t="str">
        <f>IF(B418&gt;0,ROUNDUP(VLOOKUP(B418,G011B!$B:$R,16,0),2),"")</f>
        <v/>
      </c>
      <c r="K418" s="123" t="str">
        <f t="shared" si="87"/>
        <v/>
      </c>
      <c r="L418" s="124" t="str">
        <f>IF(B418&lt;&gt;"",VLOOKUP(B418,G011B!$B:$Z,25,0),"")</f>
        <v/>
      </c>
      <c r="M418" s="153" t="str">
        <f t="shared" si="88"/>
        <v/>
      </c>
      <c r="N418" s="59"/>
      <c r="O418" s="59"/>
      <c r="P418" s="59"/>
    </row>
    <row r="419" spans="1:16" ht="20.05" customHeight="1" x14ac:dyDescent="0.25">
      <c r="A419" s="368">
        <v>256</v>
      </c>
      <c r="B419" s="77"/>
      <c r="C419" s="119" t="str">
        <f t="shared" si="84"/>
        <v/>
      </c>
      <c r="D419" s="120" t="str">
        <f t="shared" si="85"/>
        <v/>
      </c>
      <c r="E419" s="78"/>
      <c r="F419" s="79"/>
      <c r="G419" s="129" t="str">
        <f t="shared" si="89"/>
        <v/>
      </c>
      <c r="H419" s="126" t="str">
        <f t="shared" si="86"/>
        <v/>
      </c>
      <c r="I419" s="133" t="str">
        <f t="shared" si="90"/>
        <v/>
      </c>
      <c r="J419" s="123" t="str">
        <f>IF(B419&gt;0,ROUNDUP(VLOOKUP(B419,G011B!$B:$R,16,0),2),"")</f>
        <v/>
      </c>
      <c r="K419" s="123" t="str">
        <f t="shared" si="87"/>
        <v/>
      </c>
      <c r="L419" s="124" t="str">
        <f>IF(B419&lt;&gt;"",VLOOKUP(B419,G011B!$B:$Z,25,0),"")</f>
        <v/>
      </c>
      <c r="M419" s="153" t="str">
        <f t="shared" si="88"/>
        <v/>
      </c>
      <c r="N419" s="59"/>
      <c r="O419" s="59"/>
      <c r="P419" s="59"/>
    </row>
    <row r="420" spans="1:16" ht="20.05" customHeight="1" x14ac:dyDescent="0.25">
      <c r="A420" s="368">
        <v>257</v>
      </c>
      <c r="B420" s="77"/>
      <c r="C420" s="119" t="str">
        <f t="shared" si="84"/>
        <v/>
      </c>
      <c r="D420" s="120" t="str">
        <f t="shared" si="85"/>
        <v/>
      </c>
      <c r="E420" s="78"/>
      <c r="F420" s="79"/>
      <c r="G420" s="129" t="str">
        <f t="shared" si="89"/>
        <v/>
      </c>
      <c r="H420" s="126" t="str">
        <f t="shared" si="86"/>
        <v/>
      </c>
      <c r="I420" s="133" t="str">
        <f t="shared" si="90"/>
        <v/>
      </c>
      <c r="J420" s="123" t="str">
        <f>IF(B420&gt;0,ROUNDUP(VLOOKUP(B420,G011B!$B:$R,16,0),2),"")</f>
        <v/>
      </c>
      <c r="K420" s="123" t="str">
        <f t="shared" si="87"/>
        <v/>
      </c>
      <c r="L420" s="124" t="str">
        <f>IF(B420&lt;&gt;"",VLOOKUP(B420,G011B!$B:$Z,25,0),"")</f>
        <v/>
      </c>
      <c r="M420" s="153" t="str">
        <f t="shared" si="88"/>
        <v/>
      </c>
      <c r="N420" s="59"/>
      <c r="O420" s="59"/>
      <c r="P420" s="59"/>
    </row>
    <row r="421" spans="1:16" ht="20.05" customHeight="1" x14ac:dyDescent="0.25">
      <c r="A421" s="368">
        <v>258</v>
      </c>
      <c r="B421" s="77"/>
      <c r="C421" s="119" t="str">
        <f t="shared" si="84"/>
        <v/>
      </c>
      <c r="D421" s="120" t="str">
        <f t="shared" si="85"/>
        <v/>
      </c>
      <c r="E421" s="78"/>
      <c r="F421" s="79"/>
      <c r="G421" s="129" t="str">
        <f t="shared" si="89"/>
        <v/>
      </c>
      <c r="H421" s="126" t="str">
        <f t="shared" si="86"/>
        <v/>
      </c>
      <c r="I421" s="133" t="str">
        <f t="shared" si="90"/>
        <v/>
      </c>
      <c r="J421" s="123" t="str">
        <f>IF(B421&gt;0,ROUNDUP(VLOOKUP(B421,G011B!$B:$R,16,0),2),"")</f>
        <v/>
      </c>
      <c r="K421" s="123" t="str">
        <f t="shared" si="87"/>
        <v/>
      </c>
      <c r="L421" s="124" t="str">
        <f>IF(B421&lt;&gt;"",VLOOKUP(B421,G011B!$B:$Z,25,0),"")</f>
        <v/>
      </c>
      <c r="M421" s="153" t="str">
        <f t="shared" si="88"/>
        <v/>
      </c>
      <c r="N421" s="59"/>
      <c r="O421" s="59"/>
      <c r="P421" s="59"/>
    </row>
    <row r="422" spans="1:16" ht="20.05" customHeight="1" x14ac:dyDescent="0.25">
      <c r="A422" s="368">
        <v>259</v>
      </c>
      <c r="B422" s="77"/>
      <c r="C422" s="119" t="str">
        <f t="shared" si="84"/>
        <v/>
      </c>
      <c r="D422" s="120" t="str">
        <f t="shared" si="85"/>
        <v/>
      </c>
      <c r="E422" s="78"/>
      <c r="F422" s="79"/>
      <c r="G422" s="129" t="str">
        <f t="shared" si="89"/>
        <v/>
      </c>
      <c r="H422" s="126" t="str">
        <f t="shared" si="86"/>
        <v/>
      </c>
      <c r="I422" s="133" t="str">
        <f t="shared" si="90"/>
        <v/>
      </c>
      <c r="J422" s="123" t="str">
        <f>IF(B422&gt;0,ROUNDUP(VLOOKUP(B422,G011B!$B:$R,16,0),2),"")</f>
        <v/>
      </c>
      <c r="K422" s="123" t="str">
        <f t="shared" si="87"/>
        <v/>
      </c>
      <c r="L422" s="124" t="str">
        <f>IF(B422&lt;&gt;"",VLOOKUP(B422,G011B!$B:$Z,25,0),"")</f>
        <v/>
      </c>
      <c r="M422" s="153" t="str">
        <f t="shared" si="88"/>
        <v/>
      </c>
      <c r="N422" s="59"/>
      <c r="O422" s="59"/>
      <c r="P422" s="59"/>
    </row>
    <row r="423" spans="1:16" ht="20.05" customHeight="1" thickBot="1" x14ac:dyDescent="0.3">
      <c r="A423" s="369">
        <v>260</v>
      </c>
      <c r="B423" s="80"/>
      <c r="C423" s="121" t="str">
        <f t="shared" si="84"/>
        <v/>
      </c>
      <c r="D423" s="122" t="str">
        <f t="shared" si="85"/>
        <v/>
      </c>
      <c r="E423" s="81"/>
      <c r="F423" s="82"/>
      <c r="G423" s="130" t="str">
        <f t="shared" si="89"/>
        <v/>
      </c>
      <c r="H423" s="127" t="str">
        <f t="shared" si="86"/>
        <v/>
      </c>
      <c r="I423" s="134" t="str">
        <f t="shared" si="90"/>
        <v/>
      </c>
      <c r="J423" s="123" t="str">
        <f>IF(B423&gt;0,ROUNDUP(VLOOKUP(B423,G011B!$B:$R,16,0),2),"")</f>
        <v/>
      </c>
      <c r="K423" s="123" t="str">
        <f t="shared" si="87"/>
        <v/>
      </c>
      <c r="L423" s="124" t="str">
        <f>IF(B423&lt;&gt;"",VLOOKUP(B423,G011B!$B:$Z,25,0),"")</f>
        <v/>
      </c>
      <c r="M423" s="153" t="str">
        <f t="shared" si="88"/>
        <v/>
      </c>
      <c r="N423" s="59"/>
      <c r="O423" s="59"/>
      <c r="P423" s="59"/>
    </row>
    <row r="424" spans="1:16" ht="20.05" customHeight="1" thickBot="1" x14ac:dyDescent="0.4">
      <c r="A424" s="595" t="s">
        <v>33</v>
      </c>
      <c r="B424" s="596"/>
      <c r="C424" s="596"/>
      <c r="D424" s="596"/>
      <c r="E424" s="596"/>
      <c r="F424" s="597"/>
      <c r="G424" s="131">
        <f>SUM(G404:G423)</f>
        <v>0</v>
      </c>
      <c r="H424" s="364"/>
      <c r="I424" s="115">
        <f>IF(C402=C369,SUM(I404:I423)+I391,SUM(I404:I423))</f>
        <v>0</v>
      </c>
      <c r="J424" s="59"/>
      <c r="K424" s="59"/>
      <c r="L424" s="59"/>
      <c r="M424" s="59"/>
      <c r="N424" s="135">
        <f>IF(COUNTA(E404:E423)&gt;0,1,0)</f>
        <v>0</v>
      </c>
      <c r="O424" s="59"/>
      <c r="P424" s="59"/>
    </row>
    <row r="425" spans="1:16" ht="20.05" customHeight="1" thickBot="1" x14ac:dyDescent="0.35">
      <c r="A425" s="598" t="s">
        <v>70</v>
      </c>
      <c r="B425" s="599"/>
      <c r="C425" s="599"/>
      <c r="D425" s="600"/>
      <c r="E425" s="104">
        <f>SUM(G:G)/2</f>
        <v>0</v>
      </c>
      <c r="F425" s="601"/>
      <c r="G425" s="602"/>
      <c r="H425" s="603"/>
      <c r="I425" s="113">
        <f>SUM(I404:I423)+I392</f>
        <v>0</v>
      </c>
      <c r="J425" s="59"/>
      <c r="K425" s="59"/>
      <c r="L425" s="59"/>
      <c r="M425" s="59"/>
      <c r="N425" s="59"/>
      <c r="O425" s="59"/>
      <c r="P425" s="59"/>
    </row>
    <row r="426" spans="1:16" x14ac:dyDescent="0.25">
      <c r="A426" s="359" t="s">
        <v>133</v>
      </c>
      <c r="B426" s="59"/>
      <c r="C426" s="59"/>
      <c r="D426" s="59"/>
      <c r="E426" s="59"/>
      <c r="F426" s="59"/>
      <c r="G426" s="59"/>
      <c r="H426" s="59"/>
      <c r="I426" s="59"/>
      <c r="J426" s="59"/>
      <c r="K426" s="59"/>
      <c r="L426" s="59"/>
      <c r="M426" s="59"/>
      <c r="N426" s="59"/>
      <c r="O426" s="59"/>
      <c r="P426" s="59"/>
    </row>
    <row r="427" spans="1:16" x14ac:dyDescent="0.25">
      <c r="A427" s="59"/>
      <c r="B427" s="59"/>
      <c r="C427" s="59"/>
      <c r="D427" s="59"/>
      <c r="E427" s="59"/>
      <c r="F427" s="59"/>
      <c r="G427" s="59"/>
      <c r="H427" s="59"/>
      <c r="I427" s="59"/>
      <c r="J427" s="59"/>
      <c r="K427" s="59"/>
      <c r="L427" s="59"/>
      <c r="M427" s="59"/>
      <c r="N427" s="59"/>
      <c r="O427" s="59"/>
      <c r="P427" s="59"/>
    </row>
    <row r="428" spans="1:16" ht="19.7" x14ac:dyDescent="0.35">
      <c r="A428" s="370" t="s">
        <v>30</v>
      </c>
      <c r="B428" s="372">
        <f ca="1">imzatarihi</f>
        <v>45653</v>
      </c>
      <c r="C428" s="371" t="s">
        <v>31</v>
      </c>
      <c r="D428" s="373" t="str">
        <f>IF(kurulusyetkilisi&gt;0,kurulusyetkilisi,"")</f>
        <v/>
      </c>
      <c r="E428" s="59"/>
      <c r="F428" s="59"/>
      <c r="G428" s="209"/>
      <c r="H428" s="208"/>
      <c r="I428" s="208"/>
      <c r="J428" s="59"/>
      <c r="K428" s="89"/>
      <c r="L428" s="89"/>
      <c r="M428" s="2"/>
      <c r="N428" s="89"/>
      <c r="O428" s="89"/>
      <c r="P428" s="59"/>
    </row>
    <row r="429" spans="1:16" ht="19.7" x14ac:dyDescent="0.35">
      <c r="A429" s="211"/>
      <c r="B429" s="211"/>
      <c r="C429" s="371" t="s">
        <v>32</v>
      </c>
      <c r="D429" s="72"/>
      <c r="E429" s="537"/>
      <c r="F429" s="537"/>
      <c r="G429" s="537"/>
      <c r="H429" s="56"/>
      <c r="I429" s="56"/>
      <c r="J429" s="59"/>
      <c r="K429" s="89"/>
      <c r="L429" s="89"/>
      <c r="M429" s="2"/>
      <c r="N429" s="89"/>
      <c r="O429" s="89"/>
      <c r="P429" s="59"/>
    </row>
    <row r="430" spans="1:16" ht="16.3" x14ac:dyDescent="0.3">
      <c r="A430" s="573" t="s">
        <v>63</v>
      </c>
      <c r="B430" s="573"/>
      <c r="C430" s="573"/>
      <c r="D430" s="573"/>
      <c r="E430" s="573"/>
      <c r="F430" s="573"/>
      <c r="G430" s="573"/>
      <c r="H430" s="573"/>
      <c r="I430" s="573"/>
      <c r="J430" s="59"/>
      <c r="K430" s="59"/>
      <c r="L430" s="59"/>
      <c r="M430" s="59"/>
      <c r="N430" s="59"/>
      <c r="O430" s="59"/>
      <c r="P430" s="59"/>
    </row>
    <row r="431" spans="1:16" x14ac:dyDescent="0.25">
      <c r="A431" s="563" t="str">
        <f>IF(YilDonem&lt;&gt;"",CONCATENATE(YilDonem," dönemine aittir."),"")</f>
        <v/>
      </c>
      <c r="B431" s="563"/>
      <c r="C431" s="563"/>
      <c r="D431" s="563"/>
      <c r="E431" s="563"/>
      <c r="F431" s="563"/>
      <c r="G431" s="563"/>
      <c r="H431" s="563"/>
      <c r="I431" s="563"/>
      <c r="J431" s="59"/>
      <c r="K431" s="59"/>
      <c r="L431" s="59"/>
      <c r="M431" s="59"/>
      <c r="N431" s="59"/>
      <c r="O431" s="59"/>
      <c r="P431" s="59"/>
    </row>
    <row r="432" spans="1:16" ht="19.7" thickBot="1" x14ac:dyDescent="0.4">
      <c r="A432" s="608" t="s">
        <v>72</v>
      </c>
      <c r="B432" s="608"/>
      <c r="C432" s="608"/>
      <c r="D432" s="608"/>
      <c r="E432" s="608"/>
      <c r="F432" s="608"/>
      <c r="G432" s="608"/>
      <c r="H432" s="608"/>
      <c r="I432" s="608"/>
      <c r="J432" s="59"/>
      <c r="K432" s="59"/>
      <c r="L432" s="59"/>
      <c r="M432" s="59"/>
      <c r="N432" s="59"/>
      <c r="O432" s="59"/>
      <c r="P432" s="59"/>
    </row>
    <row r="433" spans="1:16" ht="19.55" customHeight="1" thickBot="1" x14ac:dyDescent="0.3">
      <c r="A433" s="565" t="s">
        <v>212</v>
      </c>
      <c r="B433" s="567"/>
      <c r="C433" s="565" t="str">
        <f>IF(ProjeNo&gt;0,ProjeNo,"")</f>
        <v/>
      </c>
      <c r="D433" s="566"/>
      <c r="E433" s="566"/>
      <c r="F433" s="566"/>
      <c r="G433" s="566"/>
      <c r="H433" s="566"/>
      <c r="I433" s="567"/>
      <c r="J433" s="59"/>
      <c r="K433" s="59"/>
      <c r="L433" s="59"/>
      <c r="M433" s="59"/>
      <c r="N433" s="59"/>
      <c r="O433" s="59"/>
      <c r="P433" s="59"/>
    </row>
    <row r="434" spans="1:16" ht="29.25" customHeight="1" thickBot="1" x14ac:dyDescent="0.3">
      <c r="A434" s="607" t="s">
        <v>213</v>
      </c>
      <c r="B434" s="580"/>
      <c r="C434" s="583" t="str">
        <f>IF(ProjeAdi&gt;0,ProjeAdi,"")</f>
        <v/>
      </c>
      <c r="D434" s="584"/>
      <c r="E434" s="584"/>
      <c r="F434" s="584"/>
      <c r="G434" s="584"/>
      <c r="H434" s="584"/>
      <c r="I434" s="585"/>
      <c r="J434" s="59"/>
      <c r="K434" s="59"/>
      <c r="L434" s="59"/>
      <c r="M434" s="59"/>
      <c r="N434" s="59"/>
      <c r="O434" s="59"/>
      <c r="P434" s="59"/>
    </row>
    <row r="435" spans="1:16" ht="19.55" customHeight="1" thickBot="1" x14ac:dyDescent="0.3">
      <c r="A435" s="565" t="s">
        <v>64</v>
      </c>
      <c r="B435" s="567"/>
      <c r="C435" s="9"/>
      <c r="D435" s="605"/>
      <c r="E435" s="605"/>
      <c r="F435" s="605"/>
      <c r="G435" s="605"/>
      <c r="H435" s="605"/>
      <c r="I435" s="606"/>
      <c r="J435" s="59"/>
      <c r="K435" s="59"/>
      <c r="L435" s="59"/>
      <c r="M435" s="59"/>
      <c r="N435" s="59"/>
      <c r="O435" s="59"/>
      <c r="P435" s="59"/>
    </row>
    <row r="436" spans="1:16" s="1" customFormat="1" ht="29.25" thickBot="1" x14ac:dyDescent="0.3">
      <c r="A436" s="353" t="s">
        <v>3</v>
      </c>
      <c r="B436" s="353" t="s">
        <v>4</v>
      </c>
      <c r="C436" s="353" t="s">
        <v>54</v>
      </c>
      <c r="D436" s="353" t="s">
        <v>136</v>
      </c>
      <c r="E436" s="353" t="s">
        <v>65</v>
      </c>
      <c r="F436" s="353" t="s">
        <v>66</v>
      </c>
      <c r="G436" s="353" t="s">
        <v>67</v>
      </c>
      <c r="H436" s="353" t="s">
        <v>68</v>
      </c>
      <c r="I436" s="353" t="s">
        <v>69</v>
      </c>
      <c r="J436" s="365" t="s">
        <v>73</v>
      </c>
      <c r="K436" s="366" t="s">
        <v>74</v>
      </c>
      <c r="L436" s="366" t="s">
        <v>66</v>
      </c>
      <c r="M436" s="352"/>
      <c r="N436" s="352"/>
      <c r="O436" s="352"/>
      <c r="P436" s="352"/>
    </row>
    <row r="437" spans="1:16" ht="20.05" customHeight="1" x14ac:dyDescent="0.25">
      <c r="A437" s="367">
        <v>261</v>
      </c>
      <c r="B437" s="74"/>
      <c r="C437" s="117" t="str">
        <f t="shared" ref="C437:C456" si="91">IF(B437&lt;&gt;"",VLOOKUP(B437,PersonelTablo,2,0),"")</f>
        <v/>
      </c>
      <c r="D437" s="118" t="str">
        <f t="shared" ref="D437:D456" si="92">IF(B437&lt;&gt;"",VLOOKUP(B437,PersonelTablo,3,0),"")</f>
        <v/>
      </c>
      <c r="E437" s="75"/>
      <c r="F437" s="76"/>
      <c r="G437" s="128" t="str">
        <f>IF(AND(B437&lt;&gt;"",L437&gt;=F437),E437*F437,"")</f>
        <v/>
      </c>
      <c r="H437" s="125" t="str">
        <f t="shared" ref="H437:H456" si="93">IF(B437&lt;&gt;"",VLOOKUP(B437,G011CTablo,15,0),"")</f>
        <v/>
      </c>
      <c r="I437" s="132" t="str">
        <f>IF(AND(B437&lt;&gt;"",J437&gt;=K437,L437&gt;0),G437*H437,"")</f>
        <v/>
      </c>
      <c r="J437" s="123" t="str">
        <f>IF(B437&gt;0,ROUNDUP(VLOOKUP(B437,G011B!$B:$R,16,0),2),"")</f>
        <v/>
      </c>
      <c r="K437" s="123" t="str">
        <f t="shared" ref="K437:K456" si="94">IF(B437&gt;0,SUMIF($B:$B,B437,$G:$G),"")</f>
        <v/>
      </c>
      <c r="L437" s="124" t="str">
        <f>IF(B437&lt;&gt;"",VLOOKUP(B437,G011B!$B:$Z,25,0),"")</f>
        <v/>
      </c>
      <c r="M437" s="153" t="str">
        <f t="shared" ref="M437:M456" si="95">IF(J437&gt;=K437,"","Personelin bütün iş paketlerindeki Toplam Adam Ay değeri "&amp;K437&amp;" olup, bu değer, G011B formunda beyan edilen Çalışılan Toplam Ay değerini geçemez. Maliyeti hesaplamak için Adam/Ay Oranı veya Çalışılan Ay değerini düzeltiniz. ")</f>
        <v/>
      </c>
      <c r="N437" s="59"/>
      <c r="O437" s="59"/>
      <c r="P437" s="59"/>
    </row>
    <row r="438" spans="1:16" ht="20.05" customHeight="1" x14ac:dyDescent="0.25">
      <c r="A438" s="368">
        <v>262</v>
      </c>
      <c r="B438" s="77"/>
      <c r="C438" s="119" t="str">
        <f t="shared" si="91"/>
        <v/>
      </c>
      <c r="D438" s="120" t="str">
        <f t="shared" si="92"/>
        <v/>
      </c>
      <c r="E438" s="78"/>
      <c r="F438" s="79"/>
      <c r="G438" s="129" t="str">
        <f t="shared" ref="G438:G456" si="96">IF(AND(B438&lt;&gt;"",L438&gt;=F438),E438*F438,"")</f>
        <v/>
      </c>
      <c r="H438" s="126" t="str">
        <f t="shared" si="93"/>
        <v/>
      </c>
      <c r="I438" s="133" t="str">
        <f t="shared" ref="I438:I456" si="97">IF(AND(B438&lt;&gt;"",J438&gt;=K438,L438&gt;0),G438*H438,"")</f>
        <v/>
      </c>
      <c r="J438" s="123" t="str">
        <f>IF(B438&gt;0,ROUNDUP(VLOOKUP(B438,G011B!$B:$R,16,0),2),"")</f>
        <v/>
      </c>
      <c r="K438" s="123" t="str">
        <f t="shared" si="94"/>
        <v/>
      </c>
      <c r="L438" s="124" t="str">
        <f>IF(B438&lt;&gt;"",VLOOKUP(B438,G011B!$B:$Z,25,0),"")</f>
        <v/>
      </c>
      <c r="M438" s="153" t="str">
        <f t="shared" si="95"/>
        <v/>
      </c>
      <c r="N438" s="59"/>
      <c r="O438" s="59"/>
      <c r="P438" s="59"/>
    </row>
    <row r="439" spans="1:16" ht="20.05" customHeight="1" x14ac:dyDescent="0.25">
      <c r="A439" s="368">
        <v>263</v>
      </c>
      <c r="B439" s="77"/>
      <c r="C439" s="119" t="str">
        <f t="shared" si="91"/>
        <v/>
      </c>
      <c r="D439" s="120" t="str">
        <f t="shared" si="92"/>
        <v/>
      </c>
      <c r="E439" s="78"/>
      <c r="F439" s="79"/>
      <c r="G439" s="129" t="str">
        <f t="shared" si="96"/>
        <v/>
      </c>
      <c r="H439" s="126" t="str">
        <f t="shared" si="93"/>
        <v/>
      </c>
      <c r="I439" s="133" t="str">
        <f t="shared" si="97"/>
        <v/>
      </c>
      <c r="J439" s="123" t="str">
        <f>IF(B439&gt;0,ROUNDUP(VLOOKUP(B439,G011B!$B:$R,16,0),2),"")</f>
        <v/>
      </c>
      <c r="K439" s="123" t="str">
        <f t="shared" si="94"/>
        <v/>
      </c>
      <c r="L439" s="124" t="str">
        <f>IF(B439&lt;&gt;"",VLOOKUP(B439,G011B!$B:$Z,25,0),"")</f>
        <v/>
      </c>
      <c r="M439" s="153" t="str">
        <f t="shared" si="95"/>
        <v/>
      </c>
      <c r="N439" s="59"/>
      <c r="O439" s="59"/>
      <c r="P439" s="59"/>
    </row>
    <row r="440" spans="1:16" ht="20.05" customHeight="1" x14ac:dyDescent="0.25">
      <c r="A440" s="368">
        <v>264</v>
      </c>
      <c r="B440" s="77"/>
      <c r="C440" s="119" t="str">
        <f t="shared" si="91"/>
        <v/>
      </c>
      <c r="D440" s="120" t="str">
        <f t="shared" si="92"/>
        <v/>
      </c>
      <c r="E440" s="78"/>
      <c r="F440" s="79"/>
      <c r="G440" s="129" t="str">
        <f t="shared" si="96"/>
        <v/>
      </c>
      <c r="H440" s="126" t="str">
        <f t="shared" si="93"/>
        <v/>
      </c>
      <c r="I440" s="133" t="str">
        <f t="shared" si="97"/>
        <v/>
      </c>
      <c r="J440" s="123" t="str">
        <f>IF(B440&gt;0,ROUNDUP(VLOOKUP(B440,G011B!$B:$R,16,0),2),"")</f>
        <v/>
      </c>
      <c r="K440" s="123" t="str">
        <f t="shared" si="94"/>
        <v/>
      </c>
      <c r="L440" s="124" t="str">
        <f>IF(B440&lt;&gt;"",VLOOKUP(B440,G011B!$B:$Z,25,0),"")</f>
        <v/>
      </c>
      <c r="M440" s="153" t="str">
        <f t="shared" si="95"/>
        <v/>
      </c>
      <c r="N440" s="59"/>
      <c r="O440" s="59"/>
      <c r="P440" s="59"/>
    </row>
    <row r="441" spans="1:16" ht="20.05" customHeight="1" x14ac:dyDescent="0.25">
      <c r="A441" s="368">
        <v>265</v>
      </c>
      <c r="B441" s="77"/>
      <c r="C441" s="119" t="str">
        <f t="shared" si="91"/>
        <v/>
      </c>
      <c r="D441" s="120" t="str">
        <f t="shared" si="92"/>
        <v/>
      </c>
      <c r="E441" s="78"/>
      <c r="F441" s="79"/>
      <c r="G441" s="129" t="str">
        <f t="shared" si="96"/>
        <v/>
      </c>
      <c r="H441" s="126" t="str">
        <f t="shared" si="93"/>
        <v/>
      </c>
      <c r="I441" s="133" t="str">
        <f t="shared" si="97"/>
        <v/>
      </c>
      <c r="J441" s="123" t="str">
        <f>IF(B441&gt;0,ROUNDUP(VLOOKUP(B441,G011B!$B:$R,16,0),2),"")</f>
        <v/>
      </c>
      <c r="K441" s="123" t="str">
        <f t="shared" si="94"/>
        <v/>
      </c>
      <c r="L441" s="124" t="str">
        <f>IF(B441&lt;&gt;"",VLOOKUP(B441,G011B!$B:$Z,25,0),"")</f>
        <v/>
      </c>
      <c r="M441" s="153" t="str">
        <f t="shared" si="95"/>
        <v/>
      </c>
      <c r="N441" s="59"/>
      <c r="O441" s="59"/>
      <c r="P441" s="59"/>
    </row>
    <row r="442" spans="1:16" ht="20.05" customHeight="1" x14ac:dyDescent="0.25">
      <c r="A442" s="368">
        <v>266</v>
      </c>
      <c r="B442" s="77"/>
      <c r="C442" s="119" t="str">
        <f t="shared" si="91"/>
        <v/>
      </c>
      <c r="D442" s="120" t="str">
        <f t="shared" si="92"/>
        <v/>
      </c>
      <c r="E442" s="78"/>
      <c r="F442" s="79"/>
      <c r="G442" s="129" t="str">
        <f t="shared" si="96"/>
        <v/>
      </c>
      <c r="H442" s="126" t="str">
        <f t="shared" si="93"/>
        <v/>
      </c>
      <c r="I442" s="133" t="str">
        <f t="shared" si="97"/>
        <v/>
      </c>
      <c r="J442" s="123" t="str">
        <f>IF(B442&gt;0,ROUNDUP(VLOOKUP(B442,G011B!$B:$R,16,0),2),"")</f>
        <v/>
      </c>
      <c r="K442" s="123" t="str">
        <f t="shared" si="94"/>
        <v/>
      </c>
      <c r="L442" s="124" t="str">
        <f>IF(B442&lt;&gt;"",VLOOKUP(B442,G011B!$B:$Z,25,0),"")</f>
        <v/>
      </c>
      <c r="M442" s="153" t="str">
        <f t="shared" si="95"/>
        <v/>
      </c>
      <c r="N442" s="59"/>
      <c r="O442" s="59"/>
      <c r="P442" s="59"/>
    </row>
    <row r="443" spans="1:16" ht="20.05" customHeight="1" x14ac:dyDescent="0.25">
      <c r="A443" s="368">
        <v>267</v>
      </c>
      <c r="B443" s="77"/>
      <c r="C443" s="119" t="str">
        <f t="shared" si="91"/>
        <v/>
      </c>
      <c r="D443" s="120" t="str">
        <f t="shared" si="92"/>
        <v/>
      </c>
      <c r="E443" s="78"/>
      <c r="F443" s="79"/>
      <c r="G443" s="129" t="str">
        <f t="shared" si="96"/>
        <v/>
      </c>
      <c r="H443" s="126" t="str">
        <f t="shared" si="93"/>
        <v/>
      </c>
      <c r="I443" s="133" t="str">
        <f t="shared" si="97"/>
        <v/>
      </c>
      <c r="J443" s="123" t="str">
        <f>IF(B443&gt;0,ROUNDUP(VLOOKUP(B443,G011B!$B:$R,16,0),2),"")</f>
        <v/>
      </c>
      <c r="K443" s="123" t="str">
        <f t="shared" si="94"/>
        <v/>
      </c>
      <c r="L443" s="124" t="str">
        <f>IF(B443&lt;&gt;"",VLOOKUP(B443,G011B!$B:$Z,25,0),"")</f>
        <v/>
      </c>
      <c r="M443" s="153" t="str">
        <f t="shared" si="95"/>
        <v/>
      </c>
      <c r="N443" s="59"/>
      <c r="O443" s="59"/>
      <c r="P443" s="59"/>
    </row>
    <row r="444" spans="1:16" ht="20.05" customHeight="1" x14ac:dyDescent="0.25">
      <c r="A444" s="368">
        <v>268</v>
      </c>
      <c r="B444" s="77"/>
      <c r="C444" s="119" t="str">
        <f t="shared" si="91"/>
        <v/>
      </c>
      <c r="D444" s="120" t="str">
        <f t="shared" si="92"/>
        <v/>
      </c>
      <c r="E444" s="78"/>
      <c r="F444" s="79"/>
      <c r="G444" s="129" t="str">
        <f t="shared" si="96"/>
        <v/>
      </c>
      <c r="H444" s="126" t="str">
        <f t="shared" si="93"/>
        <v/>
      </c>
      <c r="I444" s="133" t="str">
        <f t="shared" si="97"/>
        <v/>
      </c>
      <c r="J444" s="123" t="str">
        <f>IF(B444&gt;0,ROUNDUP(VLOOKUP(B444,G011B!$B:$R,16,0),2),"")</f>
        <v/>
      </c>
      <c r="K444" s="123" t="str">
        <f t="shared" si="94"/>
        <v/>
      </c>
      <c r="L444" s="124" t="str">
        <f>IF(B444&lt;&gt;"",VLOOKUP(B444,G011B!$B:$Z,25,0),"")</f>
        <v/>
      </c>
      <c r="M444" s="153" t="str">
        <f t="shared" si="95"/>
        <v/>
      </c>
      <c r="N444" s="59"/>
      <c r="O444" s="59"/>
      <c r="P444" s="59"/>
    </row>
    <row r="445" spans="1:16" ht="20.05" customHeight="1" x14ac:dyDescent="0.25">
      <c r="A445" s="368">
        <v>269</v>
      </c>
      <c r="B445" s="77"/>
      <c r="C445" s="119" t="str">
        <f t="shared" si="91"/>
        <v/>
      </c>
      <c r="D445" s="120" t="str">
        <f t="shared" si="92"/>
        <v/>
      </c>
      <c r="E445" s="78"/>
      <c r="F445" s="79"/>
      <c r="G445" s="129" t="str">
        <f t="shared" si="96"/>
        <v/>
      </c>
      <c r="H445" s="126" t="str">
        <f t="shared" si="93"/>
        <v/>
      </c>
      <c r="I445" s="133" t="str">
        <f t="shared" si="97"/>
        <v/>
      </c>
      <c r="J445" s="123" t="str">
        <f>IF(B445&gt;0,ROUNDUP(VLOOKUP(B445,G011B!$B:$R,16,0),2),"")</f>
        <v/>
      </c>
      <c r="K445" s="123" t="str">
        <f t="shared" si="94"/>
        <v/>
      </c>
      <c r="L445" s="124" t="str">
        <f>IF(B445&lt;&gt;"",VLOOKUP(B445,G011B!$B:$Z,25,0),"")</f>
        <v/>
      </c>
      <c r="M445" s="153" t="str">
        <f t="shared" si="95"/>
        <v/>
      </c>
      <c r="N445" s="59"/>
      <c r="O445" s="59"/>
      <c r="P445" s="59"/>
    </row>
    <row r="446" spans="1:16" ht="20.05" customHeight="1" x14ac:dyDescent="0.25">
      <c r="A446" s="368">
        <v>270</v>
      </c>
      <c r="B446" s="77"/>
      <c r="C446" s="119" t="str">
        <f t="shared" si="91"/>
        <v/>
      </c>
      <c r="D446" s="120" t="str">
        <f t="shared" si="92"/>
        <v/>
      </c>
      <c r="E446" s="78"/>
      <c r="F446" s="79"/>
      <c r="G446" s="129" t="str">
        <f t="shared" si="96"/>
        <v/>
      </c>
      <c r="H446" s="126" t="str">
        <f t="shared" si="93"/>
        <v/>
      </c>
      <c r="I446" s="133" t="str">
        <f t="shared" si="97"/>
        <v/>
      </c>
      <c r="J446" s="123" t="str">
        <f>IF(B446&gt;0,ROUNDUP(VLOOKUP(B446,G011B!$B:$R,16,0),2),"")</f>
        <v/>
      </c>
      <c r="K446" s="123" t="str">
        <f t="shared" si="94"/>
        <v/>
      </c>
      <c r="L446" s="124" t="str">
        <f>IF(B446&lt;&gt;"",VLOOKUP(B446,G011B!$B:$Z,25,0),"")</f>
        <v/>
      </c>
      <c r="M446" s="153" t="str">
        <f t="shared" si="95"/>
        <v/>
      </c>
      <c r="N446" s="59"/>
      <c r="O446" s="59"/>
      <c r="P446" s="59"/>
    </row>
    <row r="447" spans="1:16" ht="20.05" customHeight="1" x14ac:dyDescent="0.25">
      <c r="A447" s="368">
        <v>271</v>
      </c>
      <c r="B447" s="77"/>
      <c r="C447" s="119" t="str">
        <f t="shared" si="91"/>
        <v/>
      </c>
      <c r="D447" s="120" t="str">
        <f t="shared" si="92"/>
        <v/>
      </c>
      <c r="E447" s="78"/>
      <c r="F447" s="79"/>
      <c r="G447" s="129" t="str">
        <f t="shared" si="96"/>
        <v/>
      </c>
      <c r="H447" s="126" t="str">
        <f t="shared" si="93"/>
        <v/>
      </c>
      <c r="I447" s="133" t="str">
        <f t="shared" si="97"/>
        <v/>
      </c>
      <c r="J447" s="123" t="str">
        <f>IF(B447&gt;0,ROUNDUP(VLOOKUP(B447,G011B!$B:$R,16,0),2),"")</f>
        <v/>
      </c>
      <c r="K447" s="123" t="str">
        <f t="shared" si="94"/>
        <v/>
      </c>
      <c r="L447" s="124" t="str">
        <f>IF(B447&lt;&gt;"",VLOOKUP(B447,G011B!$B:$Z,25,0),"")</f>
        <v/>
      </c>
      <c r="M447" s="153" t="str">
        <f t="shared" si="95"/>
        <v/>
      </c>
      <c r="N447" s="59"/>
      <c r="O447" s="59"/>
      <c r="P447" s="59"/>
    </row>
    <row r="448" spans="1:16" ht="20.05" customHeight="1" x14ac:dyDescent="0.25">
      <c r="A448" s="368">
        <v>272</v>
      </c>
      <c r="B448" s="77"/>
      <c r="C448" s="119" t="str">
        <f t="shared" si="91"/>
        <v/>
      </c>
      <c r="D448" s="120" t="str">
        <f t="shared" si="92"/>
        <v/>
      </c>
      <c r="E448" s="78"/>
      <c r="F448" s="79"/>
      <c r="G448" s="129" t="str">
        <f t="shared" si="96"/>
        <v/>
      </c>
      <c r="H448" s="126" t="str">
        <f t="shared" si="93"/>
        <v/>
      </c>
      <c r="I448" s="133" t="str">
        <f t="shared" si="97"/>
        <v/>
      </c>
      <c r="J448" s="123" t="str">
        <f>IF(B448&gt;0,ROUNDUP(VLOOKUP(B448,G011B!$B:$R,16,0),2),"")</f>
        <v/>
      </c>
      <c r="K448" s="123" t="str">
        <f t="shared" si="94"/>
        <v/>
      </c>
      <c r="L448" s="124" t="str">
        <f>IF(B448&lt;&gt;"",VLOOKUP(B448,G011B!$B:$Z,25,0),"")</f>
        <v/>
      </c>
      <c r="M448" s="153" t="str">
        <f t="shared" si="95"/>
        <v/>
      </c>
      <c r="N448" s="59"/>
      <c r="O448" s="59"/>
      <c r="P448" s="59"/>
    </row>
    <row r="449" spans="1:16" ht="20.05" customHeight="1" x14ac:dyDescent="0.25">
      <c r="A449" s="368">
        <v>273</v>
      </c>
      <c r="B449" s="77"/>
      <c r="C449" s="119" t="str">
        <f t="shared" si="91"/>
        <v/>
      </c>
      <c r="D449" s="120" t="str">
        <f t="shared" si="92"/>
        <v/>
      </c>
      <c r="E449" s="78"/>
      <c r="F449" s="79"/>
      <c r="G449" s="129" t="str">
        <f t="shared" si="96"/>
        <v/>
      </c>
      <c r="H449" s="126" t="str">
        <f t="shared" si="93"/>
        <v/>
      </c>
      <c r="I449" s="133" t="str">
        <f t="shared" si="97"/>
        <v/>
      </c>
      <c r="J449" s="123" t="str">
        <f>IF(B449&gt;0,ROUNDUP(VLOOKUP(B449,G011B!$B:$R,16,0),2),"")</f>
        <v/>
      </c>
      <c r="K449" s="123" t="str">
        <f t="shared" si="94"/>
        <v/>
      </c>
      <c r="L449" s="124" t="str">
        <f>IF(B449&lt;&gt;"",VLOOKUP(B449,G011B!$B:$Z,25,0),"")</f>
        <v/>
      </c>
      <c r="M449" s="153" t="str">
        <f t="shared" si="95"/>
        <v/>
      </c>
      <c r="N449" s="59"/>
      <c r="O449" s="59"/>
      <c r="P449" s="59"/>
    </row>
    <row r="450" spans="1:16" ht="20.05" customHeight="1" x14ac:dyDescent="0.25">
      <c r="A450" s="368">
        <v>274</v>
      </c>
      <c r="B450" s="77"/>
      <c r="C450" s="119" t="str">
        <f t="shared" si="91"/>
        <v/>
      </c>
      <c r="D450" s="120" t="str">
        <f t="shared" si="92"/>
        <v/>
      </c>
      <c r="E450" s="78"/>
      <c r="F450" s="79"/>
      <c r="G450" s="129" t="str">
        <f t="shared" si="96"/>
        <v/>
      </c>
      <c r="H450" s="126" t="str">
        <f t="shared" si="93"/>
        <v/>
      </c>
      <c r="I450" s="133" t="str">
        <f t="shared" si="97"/>
        <v/>
      </c>
      <c r="J450" s="123" t="str">
        <f>IF(B450&gt;0,ROUNDUP(VLOOKUP(B450,G011B!$B:$R,16,0),2),"")</f>
        <v/>
      </c>
      <c r="K450" s="123" t="str">
        <f t="shared" si="94"/>
        <v/>
      </c>
      <c r="L450" s="124" t="str">
        <f>IF(B450&lt;&gt;"",VLOOKUP(B450,G011B!$B:$Z,25,0),"")</f>
        <v/>
      </c>
      <c r="M450" s="153" t="str">
        <f t="shared" si="95"/>
        <v/>
      </c>
      <c r="N450" s="59"/>
      <c r="O450" s="59"/>
      <c r="P450" s="59"/>
    </row>
    <row r="451" spans="1:16" ht="20.05" customHeight="1" x14ac:dyDescent="0.25">
      <c r="A451" s="368">
        <v>275</v>
      </c>
      <c r="B451" s="77"/>
      <c r="C451" s="119" t="str">
        <f t="shared" si="91"/>
        <v/>
      </c>
      <c r="D451" s="120" t="str">
        <f t="shared" si="92"/>
        <v/>
      </c>
      <c r="E451" s="78"/>
      <c r="F451" s="79"/>
      <c r="G451" s="129" t="str">
        <f t="shared" si="96"/>
        <v/>
      </c>
      <c r="H451" s="126" t="str">
        <f t="shared" si="93"/>
        <v/>
      </c>
      <c r="I451" s="133" t="str">
        <f t="shared" si="97"/>
        <v/>
      </c>
      <c r="J451" s="123" t="str">
        <f>IF(B451&gt;0,ROUNDUP(VLOOKUP(B451,G011B!$B:$R,16,0),2),"")</f>
        <v/>
      </c>
      <c r="K451" s="123" t="str">
        <f t="shared" si="94"/>
        <v/>
      </c>
      <c r="L451" s="124" t="str">
        <f>IF(B451&lt;&gt;"",VLOOKUP(B451,G011B!$B:$Z,25,0),"")</f>
        <v/>
      </c>
      <c r="M451" s="153" t="str">
        <f t="shared" si="95"/>
        <v/>
      </c>
      <c r="N451" s="59"/>
      <c r="O451" s="59"/>
      <c r="P451" s="59"/>
    </row>
    <row r="452" spans="1:16" ht="20.05" customHeight="1" x14ac:dyDescent="0.25">
      <c r="A452" s="368">
        <v>276</v>
      </c>
      <c r="B452" s="77"/>
      <c r="C452" s="119" t="str">
        <f t="shared" si="91"/>
        <v/>
      </c>
      <c r="D452" s="120" t="str">
        <f t="shared" si="92"/>
        <v/>
      </c>
      <c r="E452" s="78"/>
      <c r="F452" s="79"/>
      <c r="G452" s="129" t="str">
        <f t="shared" si="96"/>
        <v/>
      </c>
      <c r="H452" s="126" t="str">
        <f t="shared" si="93"/>
        <v/>
      </c>
      <c r="I452" s="133" t="str">
        <f t="shared" si="97"/>
        <v/>
      </c>
      <c r="J452" s="123" t="str">
        <f>IF(B452&gt;0,ROUNDUP(VLOOKUP(B452,G011B!$B:$R,16,0),2),"")</f>
        <v/>
      </c>
      <c r="K452" s="123" t="str">
        <f t="shared" si="94"/>
        <v/>
      </c>
      <c r="L452" s="124" t="str">
        <f>IF(B452&lt;&gt;"",VLOOKUP(B452,G011B!$B:$Z,25,0),"")</f>
        <v/>
      </c>
      <c r="M452" s="153" t="str">
        <f t="shared" si="95"/>
        <v/>
      </c>
      <c r="N452" s="59"/>
      <c r="O452" s="59"/>
      <c r="P452" s="59"/>
    </row>
    <row r="453" spans="1:16" ht="20.05" customHeight="1" x14ac:dyDescent="0.25">
      <c r="A453" s="368">
        <v>277</v>
      </c>
      <c r="B453" s="77"/>
      <c r="C453" s="119" t="str">
        <f t="shared" si="91"/>
        <v/>
      </c>
      <c r="D453" s="120" t="str">
        <f t="shared" si="92"/>
        <v/>
      </c>
      <c r="E453" s="78"/>
      <c r="F453" s="79"/>
      <c r="G453" s="129" t="str">
        <f t="shared" si="96"/>
        <v/>
      </c>
      <c r="H453" s="126" t="str">
        <f t="shared" si="93"/>
        <v/>
      </c>
      <c r="I453" s="133" t="str">
        <f t="shared" si="97"/>
        <v/>
      </c>
      <c r="J453" s="123" t="str">
        <f>IF(B453&gt;0,ROUNDUP(VLOOKUP(B453,G011B!$B:$R,16,0),2),"")</f>
        <v/>
      </c>
      <c r="K453" s="123" t="str">
        <f t="shared" si="94"/>
        <v/>
      </c>
      <c r="L453" s="124" t="str">
        <f>IF(B453&lt;&gt;"",VLOOKUP(B453,G011B!$B:$Z,25,0),"")</f>
        <v/>
      </c>
      <c r="M453" s="153" t="str">
        <f t="shared" si="95"/>
        <v/>
      </c>
      <c r="N453" s="59"/>
      <c r="O453" s="59"/>
      <c r="P453" s="59"/>
    </row>
    <row r="454" spans="1:16" ht="20.05" customHeight="1" x14ac:dyDescent="0.25">
      <c r="A454" s="368">
        <v>278</v>
      </c>
      <c r="B454" s="77"/>
      <c r="C454" s="119" t="str">
        <f t="shared" si="91"/>
        <v/>
      </c>
      <c r="D454" s="120" t="str">
        <f t="shared" si="92"/>
        <v/>
      </c>
      <c r="E454" s="78"/>
      <c r="F454" s="79"/>
      <c r="G454" s="129" t="str">
        <f t="shared" si="96"/>
        <v/>
      </c>
      <c r="H454" s="126" t="str">
        <f t="shared" si="93"/>
        <v/>
      </c>
      <c r="I454" s="133" t="str">
        <f t="shared" si="97"/>
        <v/>
      </c>
      <c r="J454" s="123" t="str">
        <f>IF(B454&gt;0,ROUNDUP(VLOOKUP(B454,G011B!$B:$R,16,0),2),"")</f>
        <v/>
      </c>
      <c r="K454" s="123" t="str">
        <f t="shared" si="94"/>
        <v/>
      </c>
      <c r="L454" s="124" t="str">
        <f>IF(B454&lt;&gt;"",VLOOKUP(B454,G011B!$B:$Z,25,0),"")</f>
        <v/>
      </c>
      <c r="M454" s="153" t="str">
        <f t="shared" si="95"/>
        <v/>
      </c>
      <c r="N454" s="59"/>
      <c r="O454" s="59"/>
      <c r="P454" s="59"/>
    </row>
    <row r="455" spans="1:16" ht="20.05" customHeight="1" x14ac:dyDescent="0.25">
      <c r="A455" s="368">
        <v>279</v>
      </c>
      <c r="B455" s="77"/>
      <c r="C455" s="119" t="str">
        <f t="shared" si="91"/>
        <v/>
      </c>
      <c r="D455" s="120" t="str">
        <f t="shared" si="92"/>
        <v/>
      </c>
      <c r="E455" s="78"/>
      <c r="F455" s="79"/>
      <c r="G455" s="129" t="str">
        <f t="shared" si="96"/>
        <v/>
      </c>
      <c r="H455" s="126" t="str">
        <f t="shared" si="93"/>
        <v/>
      </c>
      <c r="I455" s="133" t="str">
        <f t="shared" si="97"/>
        <v/>
      </c>
      <c r="J455" s="123" t="str">
        <f>IF(B455&gt;0,ROUNDUP(VLOOKUP(B455,G011B!$B:$R,16,0),2),"")</f>
        <v/>
      </c>
      <c r="K455" s="123" t="str">
        <f t="shared" si="94"/>
        <v/>
      </c>
      <c r="L455" s="124" t="str">
        <f>IF(B455&lt;&gt;"",VLOOKUP(B455,G011B!$B:$Z,25,0),"")</f>
        <v/>
      </c>
      <c r="M455" s="153" t="str">
        <f t="shared" si="95"/>
        <v/>
      </c>
      <c r="N455" s="59"/>
      <c r="O455" s="59"/>
      <c r="P455" s="59"/>
    </row>
    <row r="456" spans="1:16" ht="20.05" customHeight="1" thickBot="1" x14ac:dyDescent="0.3">
      <c r="A456" s="369">
        <v>280</v>
      </c>
      <c r="B456" s="80"/>
      <c r="C456" s="121" t="str">
        <f t="shared" si="91"/>
        <v/>
      </c>
      <c r="D456" s="122" t="str">
        <f t="shared" si="92"/>
        <v/>
      </c>
      <c r="E456" s="81"/>
      <c r="F456" s="82"/>
      <c r="G456" s="130" t="str">
        <f t="shared" si="96"/>
        <v/>
      </c>
      <c r="H456" s="127" t="str">
        <f t="shared" si="93"/>
        <v/>
      </c>
      <c r="I456" s="134" t="str">
        <f t="shared" si="97"/>
        <v/>
      </c>
      <c r="J456" s="123" t="str">
        <f>IF(B456&gt;0,ROUNDUP(VLOOKUP(B456,G011B!$B:$R,16,0),2),"")</f>
        <v/>
      </c>
      <c r="K456" s="123" t="str">
        <f t="shared" si="94"/>
        <v/>
      </c>
      <c r="L456" s="124" t="str">
        <f>IF(B456&lt;&gt;"",VLOOKUP(B456,G011B!$B:$Z,25,0),"")</f>
        <v/>
      </c>
      <c r="M456" s="153" t="str">
        <f t="shared" si="95"/>
        <v/>
      </c>
      <c r="N456" s="59"/>
      <c r="O456" s="59"/>
      <c r="P456" s="59"/>
    </row>
    <row r="457" spans="1:16" ht="20.05" customHeight="1" thickBot="1" x14ac:dyDescent="0.4">
      <c r="A457" s="595" t="s">
        <v>33</v>
      </c>
      <c r="B457" s="596"/>
      <c r="C457" s="596"/>
      <c r="D457" s="596"/>
      <c r="E457" s="596"/>
      <c r="F457" s="597"/>
      <c r="G457" s="131">
        <f>SUM(G437:G456)</f>
        <v>0</v>
      </c>
      <c r="H457" s="364"/>
      <c r="I457" s="115">
        <f>IF(C435=C402,SUM(I437:I456)+I424,SUM(I437:I456))</f>
        <v>0</v>
      </c>
      <c r="J457" s="59"/>
      <c r="K457" s="59"/>
      <c r="L457" s="59"/>
      <c r="M457" s="59"/>
      <c r="N457" s="135">
        <f>IF(COUNTA(E437:E456)&gt;0,1,0)</f>
        <v>0</v>
      </c>
      <c r="O457" s="59"/>
      <c r="P457" s="59"/>
    </row>
    <row r="458" spans="1:16" ht="20.05" customHeight="1" thickBot="1" x14ac:dyDescent="0.35">
      <c r="A458" s="598" t="s">
        <v>70</v>
      </c>
      <c r="B458" s="599"/>
      <c r="C458" s="599"/>
      <c r="D458" s="600"/>
      <c r="E458" s="104">
        <f>SUM(G:G)/2</f>
        <v>0</v>
      </c>
      <c r="F458" s="601"/>
      <c r="G458" s="602"/>
      <c r="H458" s="603"/>
      <c r="I458" s="113">
        <f>SUM(I437:I456)+I425</f>
        <v>0</v>
      </c>
      <c r="J458" s="59"/>
      <c r="K458" s="59"/>
      <c r="L458" s="59"/>
      <c r="M458" s="59"/>
      <c r="N458" s="59"/>
      <c r="O458" s="59"/>
      <c r="P458" s="59"/>
    </row>
    <row r="459" spans="1:16" x14ac:dyDescent="0.25">
      <c r="A459" s="359" t="s">
        <v>133</v>
      </c>
      <c r="B459" s="59"/>
      <c r="C459" s="59"/>
      <c r="D459" s="59"/>
      <c r="E459" s="59"/>
      <c r="F459" s="59"/>
      <c r="G459" s="59"/>
      <c r="H459" s="59"/>
      <c r="I459" s="59"/>
      <c r="J459" s="59"/>
      <c r="K459" s="59"/>
      <c r="L459" s="59"/>
      <c r="M459" s="59"/>
      <c r="N459" s="59"/>
      <c r="O459" s="59"/>
      <c r="P459" s="59"/>
    </row>
    <row r="460" spans="1:16" x14ac:dyDescent="0.25">
      <c r="A460" s="59"/>
      <c r="B460" s="59"/>
      <c r="C460" s="59"/>
      <c r="D460" s="59"/>
      <c r="E460" s="59"/>
      <c r="F460" s="59"/>
      <c r="G460" s="59"/>
      <c r="H460" s="59"/>
      <c r="I460" s="59"/>
      <c r="J460" s="59"/>
      <c r="K460" s="59"/>
      <c r="L460" s="59"/>
      <c r="M460" s="59"/>
      <c r="N460" s="59"/>
      <c r="O460" s="59"/>
      <c r="P460" s="59"/>
    </row>
    <row r="461" spans="1:16" ht="19.7" x14ac:dyDescent="0.35">
      <c r="A461" s="370" t="s">
        <v>30</v>
      </c>
      <c r="B461" s="372">
        <f ca="1">imzatarihi</f>
        <v>45653</v>
      </c>
      <c r="C461" s="371" t="s">
        <v>31</v>
      </c>
      <c r="D461" s="373" t="str">
        <f>IF(kurulusyetkilisi&gt;0,kurulusyetkilisi,"")</f>
        <v/>
      </c>
      <c r="E461" s="59"/>
      <c r="F461" s="59"/>
      <c r="G461" s="209"/>
      <c r="H461" s="208"/>
      <c r="I461" s="208"/>
      <c r="J461" s="59"/>
      <c r="K461" s="89"/>
      <c r="L461" s="89"/>
      <c r="M461" s="2"/>
      <c r="N461" s="89"/>
      <c r="O461" s="89"/>
      <c r="P461" s="59"/>
    </row>
    <row r="462" spans="1:16" ht="19.7" x14ac:dyDescent="0.35">
      <c r="A462" s="211"/>
      <c r="B462" s="211"/>
      <c r="C462" s="371" t="s">
        <v>32</v>
      </c>
      <c r="D462" s="72"/>
      <c r="E462" s="537"/>
      <c r="F462" s="537"/>
      <c r="G462" s="537"/>
      <c r="H462" s="56"/>
      <c r="I462" s="56"/>
      <c r="J462" s="59"/>
      <c r="K462" s="89"/>
      <c r="L462" s="89"/>
      <c r="M462" s="2"/>
      <c r="N462" s="89"/>
      <c r="O462" s="89"/>
      <c r="P462" s="59"/>
    </row>
    <row r="463" spans="1:16" ht="16.3" x14ac:dyDescent="0.3">
      <c r="A463" s="573" t="s">
        <v>63</v>
      </c>
      <c r="B463" s="573"/>
      <c r="C463" s="573"/>
      <c r="D463" s="573"/>
      <c r="E463" s="573"/>
      <c r="F463" s="573"/>
      <c r="G463" s="573"/>
      <c r="H463" s="573"/>
      <c r="I463" s="573"/>
      <c r="J463" s="59"/>
      <c r="K463" s="59"/>
      <c r="L463" s="59"/>
      <c r="M463" s="59"/>
      <c r="N463" s="59"/>
      <c r="O463" s="59"/>
      <c r="P463" s="59"/>
    </row>
    <row r="464" spans="1:16" x14ac:dyDescent="0.25">
      <c r="A464" s="563" t="str">
        <f>IF(YilDonem&lt;&gt;"",CONCATENATE(YilDonem," dönemine aittir."),"")</f>
        <v/>
      </c>
      <c r="B464" s="563"/>
      <c r="C464" s="563"/>
      <c r="D464" s="563"/>
      <c r="E464" s="563"/>
      <c r="F464" s="563"/>
      <c r="G464" s="563"/>
      <c r="H464" s="563"/>
      <c r="I464" s="563"/>
      <c r="J464" s="59"/>
      <c r="K464" s="59"/>
      <c r="L464" s="59"/>
      <c r="M464" s="59"/>
      <c r="N464" s="59"/>
      <c r="O464" s="59"/>
      <c r="P464" s="59"/>
    </row>
    <row r="465" spans="1:16" ht="19.7" thickBot="1" x14ac:dyDescent="0.4">
      <c r="A465" s="608" t="s">
        <v>72</v>
      </c>
      <c r="B465" s="608"/>
      <c r="C465" s="608"/>
      <c r="D465" s="608"/>
      <c r="E465" s="608"/>
      <c r="F465" s="608"/>
      <c r="G465" s="608"/>
      <c r="H465" s="608"/>
      <c r="I465" s="608"/>
      <c r="J465" s="59"/>
      <c r="K465" s="59"/>
      <c r="L465" s="59"/>
      <c r="M465" s="59"/>
      <c r="N465" s="59"/>
      <c r="O465" s="59"/>
      <c r="P465" s="59"/>
    </row>
    <row r="466" spans="1:16" ht="19.55" customHeight="1" thickBot="1" x14ac:dyDescent="0.3">
      <c r="A466" s="565" t="s">
        <v>212</v>
      </c>
      <c r="B466" s="567"/>
      <c r="C466" s="565" t="str">
        <f>IF(ProjeNo&gt;0,ProjeNo,"")</f>
        <v/>
      </c>
      <c r="D466" s="566"/>
      <c r="E466" s="566"/>
      <c r="F466" s="566"/>
      <c r="G466" s="566"/>
      <c r="H466" s="566"/>
      <c r="I466" s="567"/>
      <c r="J466" s="59"/>
      <c r="K466" s="59"/>
      <c r="L466" s="59"/>
      <c r="M466" s="59"/>
      <c r="N466" s="59"/>
      <c r="O466" s="59"/>
      <c r="P466" s="59"/>
    </row>
    <row r="467" spans="1:16" ht="29.25" customHeight="1" thickBot="1" x14ac:dyDescent="0.3">
      <c r="A467" s="607" t="s">
        <v>213</v>
      </c>
      <c r="B467" s="580"/>
      <c r="C467" s="583" t="str">
        <f>IF(ProjeAdi&gt;0,ProjeAdi,"")</f>
        <v/>
      </c>
      <c r="D467" s="584"/>
      <c r="E467" s="584"/>
      <c r="F467" s="584"/>
      <c r="G467" s="584"/>
      <c r="H467" s="584"/>
      <c r="I467" s="585"/>
      <c r="J467" s="59"/>
      <c r="K467" s="59"/>
      <c r="L467" s="59"/>
      <c r="M467" s="59"/>
      <c r="N467" s="59"/>
      <c r="O467" s="59"/>
      <c r="P467" s="59"/>
    </row>
    <row r="468" spans="1:16" ht="19.55" customHeight="1" thickBot="1" x14ac:dyDescent="0.3">
      <c r="A468" s="565" t="s">
        <v>64</v>
      </c>
      <c r="B468" s="567"/>
      <c r="C468" s="9"/>
      <c r="D468" s="605"/>
      <c r="E468" s="605"/>
      <c r="F468" s="605"/>
      <c r="G468" s="605"/>
      <c r="H468" s="605"/>
      <c r="I468" s="606"/>
      <c r="J468" s="59"/>
      <c r="K468" s="59"/>
      <c r="L468" s="59"/>
      <c r="M468" s="59"/>
      <c r="N468" s="59"/>
      <c r="O468" s="59"/>
      <c r="P468" s="59"/>
    </row>
    <row r="469" spans="1:16" s="1" customFormat="1" ht="29.25" thickBot="1" x14ac:dyDescent="0.3">
      <c r="A469" s="353" t="s">
        <v>3</v>
      </c>
      <c r="B469" s="353" t="s">
        <v>4</v>
      </c>
      <c r="C469" s="353" t="s">
        <v>54</v>
      </c>
      <c r="D469" s="353" t="s">
        <v>136</v>
      </c>
      <c r="E469" s="353" t="s">
        <v>65</v>
      </c>
      <c r="F469" s="353" t="s">
        <v>66</v>
      </c>
      <c r="G469" s="353" t="s">
        <v>67</v>
      </c>
      <c r="H469" s="353" t="s">
        <v>68</v>
      </c>
      <c r="I469" s="353" t="s">
        <v>69</v>
      </c>
      <c r="J469" s="365" t="s">
        <v>73</v>
      </c>
      <c r="K469" s="366" t="s">
        <v>74</v>
      </c>
      <c r="L469" s="366" t="s">
        <v>66</v>
      </c>
      <c r="M469" s="352"/>
      <c r="N469" s="352"/>
      <c r="O469" s="352"/>
      <c r="P469" s="352"/>
    </row>
    <row r="470" spans="1:16" ht="20.05" customHeight="1" x14ac:dyDescent="0.25">
      <c r="A470" s="367">
        <v>281</v>
      </c>
      <c r="B470" s="74"/>
      <c r="C470" s="117" t="str">
        <f t="shared" ref="C470:C489" si="98">IF(B470&lt;&gt;"",VLOOKUP(B470,PersonelTablo,2,0),"")</f>
        <v/>
      </c>
      <c r="D470" s="118" t="str">
        <f t="shared" ref="D470:D489" si="99">IF(B470&lt;&gt;"",VLOOKUP(B470,PersonelTablo,3,0),"")</f>
        <v/>
      </c>
      <c r="E470" s="75"/>
      <c r="F470" s="76"/>
      <c r="G470" s="128" t="str">
        <f>IF(AND(B470&lt;&gt;"",L470&gt;=F470),E470*F470,"")</f>
        <v/>
      </c>
      <c r="H470" s="125" t="str">
        <f t="shared" ref="H470:H489" si="100">IF(B470&lt;&gt;"",VLOOKUP(B470,G011CTablo,15,0),"")</f>
        <v/>
      </c>
      <c r="I470" s="132" t="str">
        <f>IF(AND(B470&lt;&gt;"",J470&gt;=K470,L470&gt;0),G470*H470,"")</f>
        <v/>
      </c>
      <c r="J470" s="123" t="str">
        <f>IF(B470&gt;0,ROUNDUP(VLOOKUP(B470,G011B!$B:$R,16,0),2),"")</f>
        <v/>
      </c>
      <c r="K470" s="123" t="str">
        <f t="shared" ref="K470:K489" si="101">IF(B470&gt;0,SUMIF($B:$B,B470,$G:$G),"")</f>
        <v/>
      </c>
      <c r="L470" s="124" t="str">
        <f>IF(B470&lt;&gt;"",VLOOKUP(B470,G011B!$B:$Z,25,0),"")</f>
        <v/>
      </c>
      <c r="M470" s="153" t="str">
        <f t="shared" ref="M470:M489" si="102">IF(J470&gt;=K470,"","Personelin bütün iş paketlerindeki Toplam Adam Ay değeri "&amp;K470&amp;" olup, bu değer, G011B formunda beyan edilen Çalışılan Toplam Ay değerini geçemez. Maliyeti hesaplamak için Adam/Ay Oranı veya Çalışılan Ay değerini düzeltiniz. ")</f>
        <v/>
      </c>
      <c r="N470" s="59"/>
      <c r="O470" s="59"/>
      <c r="P470" s="59"/>
    </row>
    <row r="471" spans="1:16" ht="20.05" customHeight="1" x14ac:dyDescent="0.25">
      <c r="A471" s="368">
        <v>282</v>
      </c>
      <c r="B471" s="77"/>
      <c r="C471" s="119" t="str">
        <f t="shared" si="98"/>
        <v/>
      </c>
      <c r="D471" s="120" t="str">
        <f t="shared" si="99"/>
        <v/>
      </c>
      <c r="E471" s="78"/>
      <c r="F471" s="79"/>
      <c r="G471" s="129" t="str">
        <f t="shared" ref="G471:G489" si="103">IF(AND(B471&lt;&gt;"",L471&gt;=F471),E471*F471,"")</f>
        <v/>
      </c>
      <c r="H471" s="126" t="str">
        <f t="shared" si="100"/>
        <v/>
      </c>
      <c r="I471" s="133" t="str">
        <f t="shared" ref="I471:I489" si="104">IF(AND(B471&lt;&gt;"",J471&gt;=K471,L471&gt;0),G471*H471,"")</f>
        <v/>
      </c>
      <c r="J471" s="123" t="str">
        <f>IF(B471&gt;0,ROUNDUP(VLOOKUP(B471,G011B!$B:$R,16,0),2),"")</f>
        <v/>
      </c>
      <c r="K471" s="123" t="str">
        <f t="shared" si="101"/>
        <v/>
      </c>
      <c r="L471" s="124" t="str">
        <f>IF(B471&lt;&gt;"",VLOOKUP(B471,G011B!$B:$Z,25,0),"")</f>
        <v/>
      </c>
      <c r="M471" s="153" t="str">
        <f t="shared" si="102"/>
        <v/>
      </c>
      <c r="N471" s="59"/>
      <c r="O471" s="59"/>
      <c r="P471" s="59"/>
    </row>
    <row r="472" spans="1:16" ht="20.05" customHeight="1" x14ac:dyDescent="0.25">
      <c r="A472" s="368">
        <v>283</v>
      </c>
      <c r="B472" s="77"/>
      <c r="C472" s="119" t="str">
        <f t="shared" si="98"/>
        <v/>
      </c>
      <c r="D472" s="120" t="str">
        <f t="shared" si="99"/>
        <v/>
      </c>
      <c r="E472" s="78"/>
      <c r="F472" s="79"/>
      <c r="G472" s="129" t="str">
        <f t="shared" si="103"/>
        <v/>
      </c>
      <c r="H472" s="126" t="str">
        <f t="shared" si="100"/>
        <v/>
      </c>
      <c r="I472" s="133" t="str">
        <f t="shared" si="104"/>
        <v/>
      </c>
      <c r="J472" s="123" t="str">
        <f>IF(B472&gt;0,ROUNDUP(VLOOKUP(B472,G011B!$B:$R,16,0),2),"")</f>
        <v/>
      </c>
      <c r="K472" s="123" t="str">
        <f t="shared" si="101"/>
        <v/>
      </c>
      <c r="L472" s="124" t="str">
        <f>IF(B472&lt;&gt;"",VLOOKUP(B472,G011B!$B:$Z,25,0),"")</f>
        <v/>
      </c>
      <c r="M472" s="153" t="str">
        <f t="shared" si="102"/>
        <v/>
      </c>
      <c r="N472" s="59"/>
      <c r="O472" s="59"/>
      <c r="P472" s="59"/>
    </row>
    <row r="473" spans="1:16" ht="20.05" customHeight="1" x14ac:dyDescent="0.25">
      <c r="A473" s="368">
        <v>284</v>
      </c>
      <c r="B473" s="77"/>
      <c r="C473" s="119" t="str">
        <f t="shared" si="98"/>
        <v/>
      </c>
      <c r="D473" s="120" t="str">
        <f t="shared" si="99"/>
        <v/>
      </c>
      <c r="E473" s="78"/>
      <c r="F473" s="79"/>
      <c r="G473" s="129" t="str">
        <f t="shared" si="103"/>
        <v/>
      </c>
      <c r="H473" s="126" t="str">
        <f t="shared" si="100"/>
        <v/>
      </c>
      <c r="I473" s="133" t="str">
        <f t="shared" si="104"/>
        <v/>
      </c>
      <c r="J473" s="123" t="str">
        <f>IF(B473&gt;0,ROUNDUP(VLOOKUP(B473,G011B!$B:$R,16,0),2),"")</f>
        <v/>
      </c>
      <c r="K473" s="123" t="str">
        <f t="shared" si="101"/>
        <v/>
      </c>
      <c r="L473" s="124" t="str">
        <f>IF(B473&lt;&gt;"",VLOOKUP(B473,G011B!$B:$Z,25,0),"")</f>
        <v/>
      </c>
      <c r="M473" s="153" t="str">
        <f t="shared" si="102"/>
        <v/>
      </c>
      <c r="N473" s="59"/>
      <c r="O473" s="59"/>
      <c r="P473" s="59"/>
    </row>
    <row r="474" spans="1:16" ht="20.05" customHeight="1" x14ac:dyDescent="0.25">
      <c r="A474" s="368">
        <v>285</v>
      </c>
      <c r="B474" s="77"/>
      <c r="C474" s="119" t="str">
        <f t="shared" si="98"/>
        <v/>
      </c>
      <c r="D474" s="120" t="str">
        <f t="shared" si="99"/>
        <v/>
      </c>
      <c r="E474" s="78"/>
      <c r="F474" s="79"/>
      <c r="G474" s="129" t="str">
        <f t="shared" si="103"/>
        <v/>
      </c>
      <c r="H474" s="126" t="str">
        <f t="shared" si="100"/>
        <v/>
      </c>
      <c r="I474" s="133" t="str">
        <f t="shared" si="104"/>
        <v/>
      </c>
      <c r="J474" s="123" t="str">
        <f>IF(B474&gt;0,ROUNDUP(VLOOKUP(B474,G011B!$B:$R,16,0),2),"")</f>
        <v/>
      </c>
      <c r="K474" s="123" t="str">
        <f t="shared" si="101"/>
        <v/>
      </c>
      <c r="L474" s="124" t="str">
        <f>IF(B474&lt;&gt;"",VLOOKUP(B474,G011B!$B:$Z,25,0),"")</f>
        <v/>
      </c>
      <c r="M474" s="153" t="str">
        <f t="shared" si="102"/>
        <v/>
      </c>
      <c r="N474" s="59"/>
      <c r="O474" s="59"/>
      <c r="P474" s="59"/>
    </row>
    <row r="475" spans="1:16" ht="20.05" customHeight="1" x14ac:dyDescent="0.25">
      <c r="A475" s="368">
        <v>286</v>
      </c>
      <c r="B475" s="77"/>
      <c r="C475" s="119" t="str">
        <f t="shared" si="98"/>
        <v/>
      </c>
      <c r="D475" s="120" t="str">
        <f t="shared" si="99"/>
        <v/>
      </c>
      <c r="E475" s="78"/>
      <c r="F475" s="79"/>
      <c r="G475" s="129" t="str">
        <f t="shared" si="103"/>
        <v/>
      </c>
      <c r="H475" s="126" t="str">
        <f t="shared" si="100"/>
        <v/>
      </c>
      <c r="I475" s="133" t="str">
        <f t="shared" si="104"/>
        <v/>
      </c>
      <c r="J475" s="123" t="str">
        <f>IF(B475&gt;0,ROUNDUP(VLOOKUP(B475,G011B!$B:$R,16,0),2),"")</f>
        <v/>
      </c>
      <c r="K475" s="123" t="str">
        <f t="shared" si="101"/>
        <v/>
      </c>
      <c r="L475" s="124" t="str">
        <f>IF(B475&lt;&gt;"",VLOOKUP(B475,G011B!$B:$Z,25,0),"")</f>
        <v/>
      </c>
      <c r="M475" s="153" t="str">
        <f t="shared" si="102"/>
        <v/>
      </c>
      <c r="N475" s="59"/>
      <c r="O475" s="59"/>
      <c r="P475" s="59"/>
    </row>
    <row r="476" spans="1:16" ht="20.05" customHeight="1" x14ac:dyDescent="0.25">
      <c r="A476" s="368">
        <v>287</v>
      </c>
      <c r="B476" s="77"/>
      <c r="C476" s="119" t="str">
        <f t="shared" si="98"/>
        <v/>
      </c>
      <c r="D476" s="120" t="str">
        <f t="shared" si="99"/>
        <v/>
      </c>
      <c r="E476" s="78"/>
      <c r="F476" s="79"/>
      <c r="G476" s="129" t="str">
        <f t="shared" si="103"/>
        <v/>
      </c>
      <c r="H476" s="126" t="str">
        <f t="shared" si="100"/>
        <v/>
      </c>
      <c r="I476" s="133" t="str">
        <f t="shared" si="104"/>
        <v/>
      </c>
      <c r="J476" s="123" t="str">
        <f>IF(B476&gt;0,ROUNDUP(VLOOKUP(B476,G011B!$B:$R,16,0),2),"")</f>
        <v/>
      </c>
      <c r="K476" s="123" t="str">
        <f t="shared" si="101"/>
        <v/>
      </c>
      <c r="L476" s="124" t="str">
        <f>IF(B476&lt;&gt;"",VLOOKUP(B476,G011B!$B:$Z,25,0),"")</f>
        <v/>
      </c>
      <c r="M476" s="153" t="str">
        <f t="shared" si="102"/>
        <v/>
      </c>
      <c r="N476" s="59"/>
      <c r="O476" s="59"/>
      <c r="P476" s="59"/>
    </row>
    <row r="477" spans="1:16" ht="20.05" customHeight="1" x14ac:dyDescent="0.25">
      <c r="A477" s="368">
        <v>288</v>
      </c>
      <c r="B477" s="77"/>
      <c r="C477" s="119" t="str">
        <f t="shared" si="98"/>
        <v/>
      </c>
      <c r="D477" s="120" t="str">
        <f t="shared" si="99"/>
        <v/>
      </c>
      <c r="E477" s="78"/>
      <c r="F477" s="79"/>
      <c r="G477" s="129" t="str">
        <f t="shared" si="103"/>
        <v/>
      </c>
      <c r="H477" s="126" t="str">
        <f t="shared" si="100"/>
        <v/>
      </c>
      <c r="I477" s="133" t="str">
        <f t="shared" si="104"/>
        <v/>
      </c>
      <c r="J477" s="123" t="str">
        <f>IF(B477&gt;0,ROUNDUP(VLOOKUP(B477,G011B!$B:$R,16,0),2),"")</f>
        <v/>
      </c>
      <c r="K477" s="123" t="str">
        <f t="shared" si="101"/>
        <v/>
      </c>
      <c r="L477" s="124" t="str">
        <f>IF(B477&lt;&gt;"",VLOOKUP(B477,G011B!$B:$Z,25,0),"")</f>
        <v/>
      </c>
      <c r="M477" s="153" t="str">
        <f t="shared" si="102"/>
        <v/>
      </c>
      <c r="N477" s="59"/>
      <c r="O477" s="59"/>
      <c r="P477" s="59"/>
    </row>
    <row r="478" spans="1:16" ht="20.05" customHeight="1" x14ac:dyDescent="0.25">
      <c r="A478" s="368">
        <v>289</v>
      </c>
      <c r="B478" s="77"/>
      <c r="C478" s="119" t="str">
        <f t="shared" si="98"/>
        <v/>
      </c>
      <c r="D478" s="120" t="str">
        <f t="shared" si="99"/>
        <v/>
      </c>
      <c r="E478" s="78"/>
      <c r="F478" s="79"/>
      <c r="G478" s="129" t="str">
        <f t="shared" si="103"/>
        <v/>
      </c>
      <c r="H478" s="126" t="str">
        <f t="shared" si="100"/>
        <v/>
      </c>
      <c r="I478" s="133" t="str">
        <f t="shared" si="104"/>
        <v/>
      </c>
      <c r="J478" s="123" t="str">
        <f>IF(B478&gt;0,ROUNDUP(VLOOKUP(B478,G011B!$B:$R,16,0),2),"")</f>
        <v/>
      </c>
      <c r="K478" s="123" t="str">
        <f t="shared" si="101"/>
        <v/>
      </c>
      <c r="L478" s="124" t="str">
        <f>IF(B478&lt;&gt;"",VLOOKUP(B478,G011B!$B:$Z,25,0),"")</f>
        <v/>
      </c>
      <c r="M478" s="153" t="str">
        <f t="shared" si="102"/>
        <v/>
      </c>
      <c r="N478" s="59"/>
      <c r="O478" s="59"/>
      <c r="P478" s="59"/>
    </row>
    <row r="479" spans="1:16" ht="20.05" customHeight="1" x14ac:dyDescent="0.25">
      <c r="A479" s="368">
        <v>290</v>
      </c>
      <c r="B479" s="77"/>
      <c r="C479" s="119" t="str">
        <f t="shared" si="98"/>
        <v/>
      </c>
      <c r="D479" s="120" t="str">
        <f t="shared" si="99"/>
        <v/>
      </c>
      <c r="E479" s="78"/>
      <c r="F479" s="79"/>
      <c r="G479" s="129" t="str">
        <f t="shared" si="103"/>
        <v/>
      </c>
      <c r="H479" s="126" t="str">
        <f t="shared" si="100"/>
        <v/>
      </c>
      <c r="I479" s="133" t="str">
        <f t="shared" si="104"/>
        <v/>
      </c>
      <c r="J479" s="123" t="str">
        <f>IF(B479&gt;0,ROUNDUP(VLOOKUP(B479,G011B!$B:$R,16,0),2),"")</f>
        <v/>
      </c>
      <c r="K479" s="123" t="str">
        <f t="shared" si="101"/>
        <v/>
      </c>
      <c r="L479" s="124" t="str">
        <f>IF(B479&lt;&gt;"",VLOOKUP(B479,G011B!$B:$Z,25,0),"")</f>
        <v/>
      </c>
      <c r="M479" s="153" t="str">
        <f t="shared" si="102"/>
        <v/>
      </c>
      <c r="N479" s="59"/>
      <c r="O479" s="59"/>
      <c r="P479" s="59"/>
    </row>
    <row r="480" spans="1:16" ht="20.05" customHeight="1" x14ac:dyDescent="0.25">
      <c r="A480" s="368">
        <v>291</v>
      </c>
      <c r="B480" s="77"/>
      <c r="C480" s="119" t="str">
        <f t="shared" si="98"/>
        <v/>
      </c>
      <c r="D480" s="120" t="str">
        <f t="shared" si="99"/>
        <v/>
      </c>
      <c r="E480" s="78"/>
      <c r="F480" s="79"/>
      <c r="G480" s="129" t="str">
        <f t="shared" si="103"/>
        <v/>
      </c>
      <c r="H480" s="126" t="str">
        <f t="shared" si="100"/>
        <v/>
      </c>
      <c r="I480" s="133" t="str">
        <f t="shared" si="104"/>
        <v/>
      </c>
      <c r="J480" s="123" t="str">
        <f>IF(B480&gt;0,ROUNDUP(VLOOKUP(B480,G011B!$B:$R,16,0),2),"")</f>
        <v/>
      </c>
      <c r="K480" s="123" t="str">
        <f t="shared" si="101"/>
        <v/>
      </c>
      <c r="L480" s="124" t="str">
        <f>IF(B480&lt;&gt;"",VLOOKUP(B480,G011B!$B:$Z,25,0),"")</f>
        <v/>
      </c>
      <c r="M480" s="153" t="str">
        <f t="shared" si="102"/>
        <v/>
      </c>
      <c r="N480" s="59"/>
      <c r="O480" s="59"/>
      <c r="P480" s="59"/>
    </row>
    <row r="481" spans="1:16" ht="20.05" customHeight="1" x14ac:dyDescent="0.25">
      <c r="A481" s="368">
        <v>292</v>
      </c>
      <c r="B481" s="77"/>
      <c r="C481" s="119" t="str">
        <f t="shared" si="98"/>
        <v/>
      </c>
      <c r="D481" s="120" t="str">
        <f t="shared" si="99"/>
        <v/>
      </c>
      <c r="E481" s="78"/>
      <c r="F481" s="79"/>
      <c r="G481" s="129" t="str">
        <f t="shared" si="103"/>
        <v/>
      </c>
      <c r="H481" s="126" t="str">
        <f t="shared" si="100"/>
        <v/>
      </c>
      <c r="I481" s="133" t="str">
        <f t="shared" si="104"/>
        <v/>
      </c>
      <c r="J481" s="123" t="str">
        <f>IF(B481&gt;0,ROUNDUP(VLOOKUP(B481,G011B!$B:$R,16,0),2),"")</f>
        <v/>
      </c>
      <c r="K481" s="123" t="str">
        <f t="shared" si="101"/>
        <v/>
      </c>
      <c r="L481" s="124" t="str">
        <f>IF(B481&lt;&gt;"",VLOOKUP(B481,G011B!$B:$Z,25,0),"")</f>
        <v/>
      </c>
      <c r="M481" s="153" t="str">
        <f t="shared" si="102"/>
        <v/>
      </c>
      <c r="N481" s="59"/>
      <c r="O481" s="59"/>
      <c r="P481" s="59"/>
    </row>
    <row r="482" spans="1:16" ht="20.05" customHeight="1" x14ac:dyDescent="0.25">
      <c r="A482" s="368">
        <v>293</v>
      </c>
      <c r="B482" s="77"/>
      <c r="C482" s="119" t="str">
        <f t="shared" si="98"/>
        <v/>
      </c>
      <c r="D482" s="120" t="str">
        <f t="shared" si="99"/>
        <v/>
      </c>
      <c r="E482" s="78"/>
      <c r="F482" s="79"/>
      <c r="G482" s="129" t="str">
        <f t="shared" si="103"/>
        <v/>
      </c>
      <c r="H482" s="126" t="str">
        <f t="shared" si="100"/>
        <v/>
      </c>
      <c r="I482" s="133" t="str">
        <f t="shared" si="104"/>
        <v/>
      </c>
      <c r="J482" s="123" t="str">
        <f>IF(B482&gt;0,ROUNDUP(VLOOKUP(B482,G011B!$B:$R,16,0),2),"")</f>
        <v/>
      </c>
      <c r="K482" s="123" t="str">
        <f t="shared" si="101"/>
        <v/>
      </c>
      <c r="L482" s="124" t="str">
        <f>IF(B482&lt;&gt;"",VLOOKUP(B482,G011B!$B:$Z,25,0),"")</f>
        <v/>
      </c>
      <c r="M482" s="153" t="str">
        <f t="shared" si="102"/>
        <v/>
      </c>
      <c r="N482" s="59"/>
      <c r="O482" s="59"/>
      <c r="P482" s="59"/>
    </row>
    <row r="483" spans="1:16" ht="20.05" customHeight="1" x14ac:dyDescent="0.25">
      <c r="A483" s="368">
        <v>294</v>
      </c>
      <c r="B483" s="77"/>
      <c r="C483" s="119" t="str">
        <f t="shared" si="98"/>
        <v/>
      </c>
      <c r="D483" s="120" t="str">
        <f t="shared" si="99"/>
        <v/>
      </c>
      <c r="E483" s="78"/>
      <c r="F483" s="79"/>
      <c r="G483" s="129" t="str">
        <f t="shared" si="103"/>
        <v/>
      </c>
      <c r="H483" s="126" t="str">
        <f t="shared" si="100"/>
        <v/>
      </c>
      <c r="I483" s="133" t="str">
        <f t="shared" si="104"/>
        <v/>
      </c>
      <c r="J483" s="123" t="str">
        <f>IF(B483&gt;0,ROUNDUP(VLOOKUP(B483,G011B!$B:$R,16,0),2),"")</f>
        <v/>
      </c>
      <c r="K483" s="123" t="str">
        <f t="shared" si="101"/>
        <v/>
      </c>
      <c r="L483" s="124" t="str">
        <f>IF(B483&lt;&gt;"",VLOOKUP(B483,G011B!$B:$Z,25,0),"")</f>
        <v/>
      </c>
      <c r="M483" s="153" t="str">
        <f t="shared" si="102"/>
        <v/>
      </c>
      <c r="N483" s="59"/>
      <c r="O483" s="59"/>
      <c r="P483" s="59"/>
    </row>
    <row r="484" spans="1:16" ht="20.05" customHeight="1" x14ac:dyDescent="0.25">
      <c r="A484" s="368">
        <v>295</v>
      </c>
      <c r="B484" s="77"/>
      <c r="C484" s="119" t="str">
        <f t="shared" si="98"/>
        <v/>
      </c>
      <c r="D484" s="120" t="str">
        <f t="shared" si="99"/>
        <v/>
      </c>
      <c r="E484" s="78"/>
      <c r="F484" s="79"/>
      <c r="G484" s="129" t="str">
        <f t="shared" si="103"/>
        <v/>
      </c>
      <c r="H484" s="126" t="str">
        <f t="shared" si="100"/>
        <v/>
      </c>
      <c r="I484" s="133" t="str">
        <f t="shared" si="104"/>
        <v/>
      </c>
      <c r="J484" s="123" t="str">
        <f>IF(B484&gt;0,ROUNDUP(VLOOKUP(B484,G011B!$B:$R,16,0),2),"")</f>
        <v/>
      </c>
      <c r="K484" s="123" t="str">
        <f t="shared" si="101"/>
        <v/>
      </c>
      <c r="L484" s="124" t="str">
        <f>IF(B484&lt;&gt;"",VLOOKUP(B484,G011B!$B:$Z,25,0),"")</f>
        <v/>
      </c>
      <c r="M484" s="153" t="str">
        <f t="shared" si="102"/>
        <v/>
      </c>
      <c r="N484" s="59"/>
      <c r="O484" s="59"/>
      <c r="P484" s="59"/>
    </row>
    <row r="485" spans="1:16" ht="20.05" customHeight="1" x14ac:dyDescent="0.25">
      <c r="A485" s="368">
        <v>296</v>
      </c>
      <c r="B485" s="77"/>
      <c r="C485" s="119" t="str">
        <f t="shared" si="98"/>
        <v/>
      </c>
      <c r="D485" s="120" t="str">
        <f t="shared" si="99"/>
        <v/>
      </c>
      <c r="E485" s="78"/>
      <c r="F485" s="79"/>
      <c r="G485" s="129" t="str">
        <f t="shared" si="103"/>
        <v/>
      </c>
      <c r="H485" s="126" t="str">
        <f t="shared" si="100"/>
        <v/>
      </c>
      <c r="I485" s="133" t="str">
        <f t="shared" si="104"/>
        <v/>
      </c>
      <c r="J485" s="123" t="str">
        <f>IF(B485&gt;0,ROUNDUP(VLOOKUP(B485,G011B!$B:$R,16,0),2),"")</f>
        <v/>
      </c>
      <c r="K485" s="123" t="str">
        <f t="shared" si="101"/>
        <v/>
      </c>
      <c r="L485" s="124" t="str">
        <f>IF(B485&lt;&gt;"",VLOOKUP(B485,G011B!$B:$Z,25,0),"")</f>
        <v/>
      </c>
      <c r="M485" s="153" t="str">
        <f t="shared" si="102"/>
        <v/>
      </c>
      <c r="N485" s="59"/>
      <c r="O485" s="59"/>
      <c r="P485" s="59"/>
    </row>
    <row r="486" spans="1:16" ht="20.05" customHeight="1" x14ac:dyDescent="0.25">
      <c r="A486" s="368">
        <v>297</v>
      </c>
      <c r="B486" s="77"/>
      <c r="C486" s="119" t="str">
        <f t="shared" si="98"/>
        <v/>
      </c>
      <c r="D486" s="120" t="str">
        <f t="shared" si="99"/>
        <v/>
      </c>
      <c r="E486" s="78"/>
      <c r="F486" s="79"/>
      <c r="G486" s="129" t="str">
        <f t="shared" si="103"/>
        <v/>
      </c>
      <c r="H486" s="126" t="str">
        <f t="shared" si="100"/>
        <v/>
      </c>
      <c r="I486" s="133" t="str">
        <f t="shared" si="104"/>
        <v/>
      </c>
      <c r="J486" s="123" t="str">
        <f>IF(B486&gt;0,ROUNDUP(VLOOKUP(B486,G011B!$B:$R,16,0),2),"")</f>
        <v/>
      </c>
      <c r="K486" s="123" t="str">
        <f t="shared" si="101"/>
        <v/>
      </c>
      <c r="L486" s="124" t="str">
        <f>IF(B486&lt;&gt;"",VLOOKUP(B486,G011B!$B:$Z,25,0),"")</f>
        <v/>
      </c>
      <c r="M486" s="153" t="str">
        <f t="shared" si="102"/>
        <v/>
      </c>
      <c r="N486" s="59"/>
      <c r="O486" s="59"/>
      <c r="P486" s="59"/>
    </row>
    <row r="487" spans="1:16" ht="20.05" customHeight="1" x14ac:dyDescent="0.25">
      <c r="A487" s="368">
        <v>298</v>
      </c>
      <c r="B487" s="77"/>
      <c r="C487" s="119" t="str">
        <f t="shared" si="98"/>
        <v/>
      </c>
      <c r="D487" s="120" t="str">
        <f t="shared" si="99"/>
        <v/>
      </c>
      <c r="E487" s="78"/>
      <c r="F487" s="79"/>
      <c r="G487" s="129" t="str">
        <f t="shared" si="103"/>
        <v/>
      </c>
      <c r="H487" s="126" t="str">
        <f t="shared" si="100"/>
        <v/>
      </c>
      <c r="I487" s="133" t="str">
        <f t="shared" si="104"/>
        <v/>
      </c>
      <c r="J487" s="123" t="str">
        <f>IF(B487&gt;0,ROUNDUP(VLOOKUP(B487,G011B!$B:$R,16,0),2),"")</f>
        <v/>
      </c>
      <c r="K487" s="123" t="str">
        <f t="shared" si="101"/>
        <v/>
      </c>
      <c r="L487" s="124" t="str">
        <f>IF(B487&lt;&gt;"",VLOOKUP(B487,G011B!$B:$Z,25,0),"")</f>
        <v/>
      </c>
      <c r="M487" s="153" t="str">
        <f t="shared" si="102"/>
        <v/>
      </c>
      <c r="N487" s="59"/>
      <c r="O487" s="59"/>
      <c r="P487" s="59"/>
    </row>
    <row r="488" spans="1:16" ht="20.05" customHeight="1" x14ac:dyDescent="0.25">
      <c r="A488" s="368">
        <v>299</v>
      </c>
      <c r="B488" s="77"/>
      <c r="C488" s="119" t="str">
        <f t="shared" si="98"/>
        <v/>
      </c>
      <c r="D488" s="120" t="str">
        <f t="shared" si="99"/>
        <v/>
      </c>
      <c r="E488" s="78"/>
      <c r="F488" s="79"/>
      <c r="G488" s="129" t="str">
        <f t="shared" si="103"/>
        <v/>
      </c>
      <c r="H488" s="126" t="str">
        <f t="shared" si="100"/>
        <v/>
      </c>
      <c r="I488" s="133" t="str">
        <f t="shared" si="104"/>
        <v/>
      </c>
      <c r="J488" s="123" t="str">
        <f>IF(B488&gt;0,ROUNDUP(VLOOKUP(B488,G011B!$B:$R,16,0),2),"")</f>
        <v/>
      </c>
      <c r="K488" s="123" t="str">
        <f t="shared" si="101"/>
        <v/>
      </c>
      <c r="L488" s="124" t="str">
        <f>IF(B488&lt;&gt;"",VLOOKUP(B488,G011B!$B:$Z,25,0),"")</f>
        <v/>
      </c>
      <c r="M488" s="153" t="str">
        <f t="shared" si="102"/>
        <v/>
      </c>
      <c r="N488" s="59"/>
      <c r="O488" s="59"/>
      <c r="P488" s="59"/>
    </row>
    <row r="489" spans="1:16" ht="20.05" customHeight="1" thickBot="1" x14ac:dyDescent="0.3">
      <c r="A489" s="369">
        <v>300</v>
      </c>
      <c r="B489" s="80"/>
      <c r="C489" s="121" t="str">
        <f t="shared" si="98"/>
        <v/>
      </c>
      <c r="D489" s="122" t="str">
        <f t="shared" si="99"/>
        <v/>
      </c>
      <c r="E489" s="81"/>
      <c r="F489" s="82"/>
      <c r="G489" s="130" t="str">
        <f t="shared" si="103"/>
        <v/>
      </c>
      <c r="H489" s="127" t="str">
        <f t="shared" si="100"/>
        <v/>
      </c>
      <c r="I489" s="134" t="str">
        <f t="shared" si="104"/>
        <v/>
      </c>
      <c r="J489" s="123" t="str">
        <f>IF(B489&gt;0,ROUNDUP(VLOOKUP(B489,G011B!$B:$R,16,0),2),"")</f>
        <v/>
      </c>
      <c r="K489" s="123" t="str">
        <f t="shared" si="101"/>
        <v/>
      </c>
      <c r="L489" s="124" t="str">
        <f>IF(B489&lt;&gt;"",VLOOKUP(B489,G011B!$B:$Z,25,0),"")</f>
        <v/>
      </c>
      <c r="M489" s="153" t="str">
        <f t="shared" si="102"/>
        <v/>
      </c>
      <c r="N489" s="59"/>
      <c r="O489" s="59"/>
      <c r="P489" s="59"/>
    </row>
    <row r="490" spans="1:16" ht="20.05" customHeight="1" thickBot="1" x14ac:dyDescent="0.4">
      <c r="A490" s="595" t="s">
        <v>33</v>
      </c>
      <c r="B490" s="596"/>
      <c r="C490" s="596"/>
      <c r="D490" s="596"/>
      <c r="E490" s="596"/>
      <c r="F490" s="597"/>
      <c r="G490" s="131">
        <f>SUM(G470:G489)</f>
        <v>0</v>
      </c>
      <c r="H490" s="364"/>
      <c r="I490" s="115">
        <f>IF(C468=C435,SUM(I470:I489)+I457,SUM(I470:I489))</f>
        <v>0</v>
      </c>
      <c r="J490" s="59"/>
      <c r="K490" s="59"/>
      <c r="L490" s="59"/>
      <c r="M490" s="59"/>
      <c r="N490" s="135">
        <f>IF(COUNTA(E470:E489)&gt;0,1,0)</f>
        <v>0</v>
      </c>
      <c r="O490" s="59"/>
      <c r="P490" s="59"/>
    </row>
    <row r="491" spans="1:16" ht="20.05" customHeight="1" thickBot="1" x14ac:dyDescent="0.35">
      <c r="A491" s="598" t="s">
        <v>70</v>
      </c>
      <c r="B491" s="599"/>
      <c r="C491" s="599"/>
      <c r="D491" s="600"/>
      <c r="E491" s="104">
        <f>SUM(G:G)/2</f>
        <v>0</v>
      </c>
      <c r="F491" s="601"/>
      <c r="G491" s="602"/>
      <c r="H491" s="603"/>
      <c r="I491" s="113">
        <f>SUM(I470:I489)+I458</f>
        <v>0</v>
      </c>
      <c r="J491" s="59"/>
      <c r="K491" s="59"/>
      <c r="L491" s="59"/>
      <c r="M491" s="59"/>
      <c r="N491" s="59"/>
      <c r="O491" s="59"/>
      <c r="P491" s="59"/>
    </row>
    <row r="492" spans="1:16" x14ac:dyDescent="0.25">
      <c r="A492" s="359" t="s">
        <v>133</v>
      </c>
      <c r="B492" s="59"/>
      <c r="C492" s="59"/>
      <c r="D492" s="59"/>
      <c r="E492" s="59"/>
      <c r="F492" s="59"/>
      <c r="G492" s="59"/>
      <c r="H492" s="59"/>
      <c r="I492" s="59"/>
      <c r="J492" s="59"/>
      <c r="K492" s="59"/>
      <c r="L492" s="59"/>
      <c r="M492" s="59"/>
      <c r="N492" s="59"/>
      <c r="O492" s="59"/>
      <c r="P492" s="59"/>
    </row>
    <row r="493" spans="1:16" x14ac:dyDescent="0.25">
      <c r="A493" s="59"/>
      <c r="B493" s="59"/>
      <c r="C493" s="59"/>
      <c r="D493" s="59"/>
      <c r="E493" s="59"/>
      <c r="F493" s="59"/>
      <c r="G493" s="59"/>
      <c r="H493" s="59"/>
      <c r="I493" s="59"/>
      <c r="J493" s="59"/>
      <c r="K493" s="59"/>
      <c r="L493" s="59"/>
      <c r="M493" s="59"/>
      <c r="N493" s="59"/>
      <c r="O493" s="59"/>
      <c r="P493" s="59"/>
    </row>
    <row r="494" spans="1:16" ht="19.7" x14ac:dyDescent="0.35">
      <c r="A494" s="370" t="s">
        <v>30</v>
      </c>
      <c r="B494" s="372">
        <f ca="1">imzatarihi</f>
        <v>45653</v>
      </c>
      <c r="C494" s="371" t="s">
        <v>31</v>
      </c>
      <c r="D494" s="373" t="str">
        <f>IF(kurulusyetkilisi&gt;0,kurulusyetkilisi,"")</f>
        <v/>
      </c>
      <c r="E494" s="59"/>
      <c r="F494" s="59"/>
      <c r="G494" s="209"/>
      <c r="H494" s="208"/>
      <c r="I494" s="208"/>
      <c r="J494" s="59"/>
      <c r="K494" s="89"/>
      <c r="L494" s="89"/>
      <c r="M494" s="2"/>
      <c r="N494" s="89"/>
      <c r="O494" s="89"/>
      <c r="P494" s="59"/>
    </row>
    <row r="495" spans="1:16" ht="19.7" x14ac:dyDescent="0.35">
      <c r="A495" s="211"/>
      <c r="B495" s="211"/>
      <c r="C495" s="371" t="s">
        <v>32</v>
      </c>
      <c r="D495" s="72"/>
      <c r="E495" s="537"/>
      <c r="F495" s="537"/>
      <c r="G495" s="537"/>
      <c r="H495" s="56"/>
      <c r="I495" s="56"/>
      <c r="J495" s="59"/>
      <c r="K495" s="89"/>
      <c r="L495" s="89"/>
      <c r="M495" s="2"/>
      <c r="N495" s="89"/>
      <c r="O495" s="89"/>
      <c r="P495" s="59"/>
    </row>
    <row r="496" spans="1:16" ht="16.3" x14ac:dyDescent="0.3">
      <c r="A496" s="573" t="s">
        <v>63</v>
      </c>
      <c r="B496" s="573"/>
      <c r="C496" s="573"/>
      <c r="D496" s="573"/>
      <c r="E496" s="573"/>
      <c r="F496" s="573"/>
      <c r="G496" s="573"/>
      <c r="H496" s="573"/>
      <c r="I496" s="573"/>
      <c r="J496" s="59"/>
      <c r="K496" s="59"/>
      <c r="L496" s="59"/>
      <c r="M496" s="59"/>
      <c r="N496" s="59"/>
      <c r="O496" s="59"/>
      <c r="P496" s="59"/>
    </row>
    <row r="497" spans="1:16" x14ac:dyDescent="0.25">
      <c r="A497" s="563" t="str">
        <f>IF(YilDonem&lt;&gt;"",CONCATENATE(YilDonem," dönemine aittir."),"")</f>
        <v/>
      </c>
      <c r="B497" s="563"/>
      <c r="C497" s="563"/>
      <c r="D497" s="563"/>
      <c r="E497" s="563"/>
      <c r="F497" s="563"/>
      <c r="G497" s="563"/>
      <c r="H497" s="563"/>
      <c r="I497" s="563"/>
      <c r="J497" s="59"/>
      <c r="K497" s="59"/>
      <c r="L497" s="59"/>
      <c r="M497" s="59"/>
      <c r="N497" s="59"/>
      <c r="O497" s="59"/>
      <c r="P497" s="59"/>
    </row>
    <row r="498" spans="1:16" ht="19.7" thickBot="1" x14ac:dyDescent="0.4">
      <c r="A498" s="608" t="s">
        <v>72</v>
      </c>
      <c r="B498" s="608"/>
      <c r="C498" s="608"/>
      <c r="D498" s="608"/>
      <c r="E498" s="608"/>
      <c r="F498" s="608"/>
      <c r="G498" s="608"/>
      <c r="H498" s="608"/>
      <c r="I498" s="608"/>
      <c r="J498" s="59"/>
      <c r="K498" s="59"/>
      <c r="L498" s="59"/>
      <c r="M498" s="59"/>
      <c r="N498" s="59"/>
      <c r="O498" s="59"/>
      <c r="P498" s="59"/>
    </row>
    <row r="499" spans="1:16" ht="19.55" customHeight="1" thickBot="1" x14ac:dyDescent="0.3">
      <c r="A499" s="565" t="s">
        <v>212</v>
      </c>
      <c r="B499" s="567"/>
      <c r="C499" s="565" t="str">
        <f>IF(ProjeNo&gt;0,ProjeNo,"")</f>
        <v/>
      </c>
      <c r="D499" s="566"/>
      <c r="E499" s="566"/>
      <c r="F499" s="566"/>
      <c r="G499" s="566"/>
      <c r="H499" s="566"/>
      <c r="I499" s="567"/>
      <c r="J499" s="59"/>
      <c r="K499" s="59"/>
      <c r="L499" s="59"/>
      <c r="M499" s="59"/>
      <c r="N499" s="59"/>
      <c r="O499" s="59"/>
      <c r="P499" s="59"/>
    </row>
    <row r="500" spans="1:16" ht="29.25" customHeight="1" thickBot="1" x14ac:dyDescent="0.3">
      <c r="A500" s="607" t="s">
        <v>213</v>
      </c>
      <c r="B500" s="580"/>
      <c r="C500" s="583" t="str">
        <f>IF(ProjeAdi&gt;0,ProjeAdi,"")</f>
        <v/>
      </c>
      <c r="D500" s="584"/>
      <c r="E500" s="584"/>
      <c r="F500" s="584"/>
      <c r="G500" s="584"/>
      <c r="H500" s="584"/>
      <c r="I500" s="585"/>
      <c r="J500" s="59"/>
      <c r="K500" s="59"/>
      <c r="L500" s="59"/>
      <c r="M500" s="59"/>
      <c r="N500" s="59"/>
      <c r="O500" s="59"/>
      <c r="P500" s="59"/>
    </row>
    <row r="501" spans="1:16" ht="19.55" customHeight="1" thickBot="1" x14ac:dyDescent="0.3">
      <c r="A501" s="565" t="s">
        <v>64</v>
      </c>
      <c r="B501" s="567"/>
      <c r="C501" s="9"/>
      <c r="D501" s="605"/>
      <c r="E501" s="605"/>
      <c r="F501" s="605"/>
      <c r="G501" s="605"/>
      <c r="H501" s="605"/>
      <c r="I501" s="606"/>
      <c r="J501" s="59"/>
      <c r="K501" s="59"/>
      <c r="L501" s="59"/>
      <c r="M501" s="59"/>
      <c r="N501" s="59"/>
      <c r="O501" s="59"/>
      <c r="P501" s="59"/>
    </row>
    <row r="502" spans="1:16" s="1" customFormat="1" ht="29.25" thickBot="1" x14ac:dyDescent="0.3">
      <c r="A502" s="353" t="s">
        <v>3</v>
      </c>
      <c r="B502" s="353" t="s">
        <v>4</v>
      </c>
      <c r="C502" s="353" t="s">
        <v>54</v>
      </c>
      <c r="D502" s="353" t="s">
        <v>136</v>
      </c>
      <c r="E502" s="353" t="s">
        <v>65</v>
      </c>
      <c r="F502" s="353" t="s">
        <v>66</v>
      </c>
      <c r="G502" s="353" t="s">
        <v>67</v>
      </c>
      <c r="H502" s="353" t="s">
        <v>68</v>
      </c>
      <c r="I502" s="353" t="s">
        <v>69</v>
      </c>
      <c r="J502" s="365" t="s">
        <v>73</v>
      </c>
      <c r="K502" s="366" t="s">
        <v>74</v>
      </c>
      <c r="L502" s="366" t="s">
        <v>66</v>
      </c>
      <c r="M502" s="352"/>
      <c r="N502" s="352"/>
      <c r="O502" s="352"/>
      <c r="P502" s="352"/>
    </row>
    <row r="503" spans="1:16" ht="20.05" customHeight="1" x14ac:dyDescent="0.25">
      <c r="A503" s="367">
        <v>301</v>
      </c>
      <c r="B503" s="74"/>
      <c r="C503" s="117" t="str">
        <f t="shared" ref="C503:C522" si="105">IF(B503&lt;&gt;"",VLOOKUP(B503,PersonelTablo,2,0),"")</f>
        <v/>
      </c>
      <c r="D503" s="118" t="str">
        <f t="shared" ref="D503:D522" si="106">IF(B503&lt;&gt;"",VLOOKUP(B503,PersonelTablo,3,0),"")</f>
        <v/>
      </c>
      <c r="E503" s="75"/>
      <c r="F503" s="76"/>
      <c r="G503" s="128" t="str">
        <f>IF(AND(B503&lt;&gt;"",L503&gt;=F503),E503*F503,"")</f>
        <v/>
      </c>
      <c r="H503" s="125" t="str">
        <f t="shared" ref="H503:H522" si="107">IF(B503&lt;&gt;"",VLOOKUP(B503,G011CTablo,15,0),"")</f>
        <v/>
      </c>
      <c r="I503" s="132" t="str">
        <f>IF(AND(B503&lt;&gt;"",J503&gt;=K503,L503&gt;0),G503*H503,"")</f>
        <v/>
      </c>
      <c r="J503" s="123" t="str">
        <f>IF(B503&gt;0,ROUNDUP(VLOOKUP(B503,G011B!$B:$R,16,0),2),"")</f>
        <v/>
      </c>
      <c r="K503" s="123" t="str">
        <f t="shared" ref="K503:K522" si="108">IF(B503&gt;0,SUMIF($B:$B,B503,$G:$G),"")</f>
        <v/>
      </c>
      <c r="L503" s="124" t="str">
        <f>IF(B503&lt;&gt;"",VLOOKUP(B503,G011B!$B:$Z,25,0),"")</f>
        <v/>
      </c>
      <c r="M503" s="153" t="str">
        <f t="shared" ref="M503:M522" si="109">IF(J503&gt;=K503,"","Personelin bütün iş paketlerindeki Toplam Adam Ay değeri "&amp;K503&amp;" olup, bu değer, G011B formunda beyan edilen Çalışılan Toplam Ay değerini geçemez. Maliyeti hesaplamak için Adam/Ay Oranı veya Çalışılan Ay değerini düzeltiniz. ")</f>
        <v/>
      </c>
      <c r="N503" s="59"/>
      <c r="O503" s="59"/>
      <c r="P503" s="59"/>
    </row>
    <row r="504" spans="1:16" ht="20.05" customHeight="1" x14ac:dyDescent="0.25">
      <c r="A504" s="368">
        <v>302</v>
      </c>
      <c r="B504" s="77"/>
      <c r="C504" s="119" t="str">
        <f t="shared" si="105"/>
        <v/>
      </c>
      <c r="D504" s="120" t="str">
        <f t="shared" si="106"/>
        <v/>
      </c>
      <c r="E504" s="78"/>
      <c r="F504" s="79"/>
      <c r="G504" s="129" t="str">
        <f t="shared" ref="G504:G522" si="110">IF(AND(B504&lt;&gt;"",L504&gt;=F504),E504*F504,"")</f>
        <v/>
      </c>
      <c r="H504" s="126" t="str">
        <f t="shared" si="107"/>
        <v/>
      </c>
      <c r="I504" s="133" t="str">
        <f t="shared" ref="I504:I522" si="111">IF(AND(B504&lt;&gt;"",J504&gt;=K504,L504&gt;0),G504*H504,"")</f>
        <v/>
      </c>
      <c r="J504" s="123" t="str">
        <f>IF(B504&gt;0,ROUNDUP(VLOOKUP(B504,G011B!$B:$R,16,0),2),"")</f>
        <v/>
      </c>
      <c r="K504" s="123" t="str">
        <f t="shared" si="108"/>
        <v/>
      </c>
      <c r="L504" s="124" t="str">
        <f>IF(B504&lt;&gt;"",VLOOKUP(B504,G011B!$B:$Z,25,0),"")</f>
        <v/>
      </c>
      <c r="M504" s="153" t="str">
        <f t="shared" si="109"/>
        <v/>
      </c>
      <c r="N504" s="59"/>
      <c r="O504" s="59"/>
      <c r="P504" s="59"/>
    </row>
    <row r="505" spans="1:16" ht="20.05" customHeight="1" x14ac:dyDescent="0.25">
      <c r="A505" s="368">
        <v>303</v>
      </c>
      <c r="B505" s="77"/>
      <c r="C505" s="119" t="str">
        <f t="shared" si="105"/>
        <v/>
      </c>
      <c r="D505" s="120" t="str">
        <f t="shared" si="106"/>
        <v/>
      </c>
      <c r="E505" s="78"/>
      <c r="F505" s="79"/>
      <c r="G505" s="129" t="str">
        <f t="shared" si="110"/>
        <v/>
      </c>
      <c r="H505" s="126" t="str">
        <f t="shared" si="107"/>
        <v/>
      </c>
      <c r="I505" s="133" t="str">
        <f t="shared" si="111"/>
        <v/>
      </c>
      <c r="J505" s="123" t="str">
        <f>IF(B505&gt;0,ROUNDUP(VLOOKUP(B505,G011B!$B:$R,16,0),2),"")</f>
        <v/>
      </c>
      <c r="K505" s="123" t="str">
        <f t="shared" si="108"/>
        <v/>
      </c>
      <c r="L505" s="124" t="str">
        <f>IF(B505&lt;&gt;"",VLOOKUP(B505,G011B!$B:$Z,25,0),"")</f>
        <v/>
      </c>
      <c r="M505" s="153" t="str">
        <f t="shared" si="109"/>
        <v/>
      </c>
      <c r="N505" s="59"/>
      <c r="O505" s="59"/>
      <c r="P505" s="59"/>
    </row>
    <row r="506" spans="1:16" ht="20.05" customHeight="1" x14ac:dyDescent="0.25">
      <c r="A506" s="368">
        <v>304</v>
      </c>
      <c r="B506" s="77"/>
      <c r="C506" s="119" t="str">
        <f t="shared" si="105"/>
        <v/>
      </c>
      <c r="D506" s="120" t="str">
        <f t="shared" si="106"/>
        <v/>
      </c>
      <c r="E506" s="78"/>
      <c r="F506" s="79"/>
      <c r="G506" s="129" t="str">
        <f t="shared" si="110"/>
        <v/>
      </c>
      <c r="H506" s="126" t="str">
        <f t="shared" si="107"/>
        <v/>
      </c>
      <c r="I506" s="133" t="str">
        <f t="shared" si="111"/>
        <v/>
      </c>
      <c r="J506" s="123" t="str">
        <f>IF(B506&gt;0,ROUNDUP(VLOOKUP(B506,G011B!$B:$R,16,0),2),"")</f>
        <v/>
      </c>
      <c r="K506" s="123" t="str">
        <f t="shared" si="108"/>
        <v/>
      </c>
      <c r="L506" s="124" t="str">
        <f>IF(B506&lt;&gt;"",VLOOKUP(B506,G011B!$B:$Z,25,0),"")</f>
        <v/>
      </c>
      <c r="M506" s="153" t="str">
        <f t="shared" si="109"/>
        <v/>
      </c>
      <c r="N506" s="59"/>
      <c r="O506" s="59"/>
      <c r="P506" s="59"/>
    </row>
    <row r="507" spans="1:16" ht="20.05" customHeight="1" x14ac:dyDescent="0.25">
      <c r="A507" s="368">
        <v>305</v>
      </c>
      <c r="B507" s="77"/>
      <c r="C507" s="119" t="str">
        <f t="shared" si="105"/>
        <v/>
      </c>
      <c r="D507" s="120" t="str">
        <f t="shared" si="106"/>
        <v/>
      </c>
      <c r="E507" s="78"/>
      <c r="F507" s="79"/>
      <c r="G507" s="129" t="str">
        <f t="shared" si="110"/>
        <v/>
      </c>
      <c r="H507" s="126" t="str">
        <f t="shared" si="107"/>
        <v/>
      </c>
      <c r="I507" s="133" t="str">
        <f t="shared" si="111"/>
        <v/>
      </c>
      <c r="J507" s="123" t="str">
        <f>IF(B507&gt;0,ROUNDUP(VLOOKUP(B507,G011B!$B:$R,16,0),2),"")</f>
        <v/>
      </c>
      <c r="K507" s="123" t="str">
        <f t="shared" si="108"/>
        <v/>
      </c>
      <c r="L507" s="124" t="str">
        <f>IF(B507&lt;&gt;"",VLOOKUP(B507,G011B!$B:$Z,25,0),"")</f>
        <v/>
      </c>
      <c r="M507" s="153" t="str">
        <f t="shared" si="109"/>
        <v/>
      </c>
      <c r="N507" s="59"/>
      <c r="O507" s="59"/>
      <c r="P507" s="59"/>
    </row>
    <row r="508" spans="1:16" ht="20.05" customHeight="1" x14ac:dyDescent="0.25">
      <c r="A508" s="368">
        <v>306</v>
      </c>
      <c r="B508" s="77"/>
      <c r="C508" s="119" t="str">
        <f t="shared" si="105"/>
        <v/>
      </c>
      <c r="D508" s="120" t="str">
        <f t="shared" si="106"/>
        <v/>
      </c>
      <c r="E508" s="78"/>
      <c r="F508" s="79"/>
      <c r="G508" s="129" t="str">
        <f t="shared" si="110"/>
        <v/>
      </c>
      <c r="H508" s="126" t="str">
        <f t="shared" si="107"/>
        <v/>
      </c>
      <c r="I508" s="133" t="str">
        <f t="shared" si="111"/>
        <v/>
      </c>
      <c r="J508" s="123" t="str">
        <f>IF(B508&gt;0,ROUNDUP(VLOOKUP(B508,G011B!$B:$R,16,0),2),"")</f>
        <v/>
      </c>
      <c r="K508" s="123" t="str">
        <f t="shared" si="108"/>
        <v/>
      </c>
      <c r="L508" s="124" t="str">
        <f>IF(B508&lt;&gt;"",VLOOKUP(B508,G011B!$B:$Z,25,0),"")</f>
        <v/>
      </c>
      <c r="M508" s="153" t="str">
        <f t="shared" si="109"/>
        <v/>
      </c>
      <c r="N508" s="59"/>
      <c r="O508" s="59"/>
      <c r="P508" s="59"/>
    </row>
    <row r="509" spans="1:16" ht="20.05" customHeight="1" x14ac:dyDescent="0.25">
      <c r="A509" s="368">
        <v>307</v>
      </c>
      <c r="B509" s="77"/>
      <c r="C509" s="119" t="str">
        <f t="shared" si="105"/>
        <v/>
      </c>
      <c r="D509" s="120" t="str">
        <f t="shared" si="106"/>
        <v/>
      </c>
      <c r="E509" s="78"/>
      <c r="F509" s="79"/>
      <c r="G509" s="129" t="str">
        <f t="shared" si="110"/>
        <v/>
      </c>
      <c r="H509" s="126" t="str">
        <f t="shared" si="107"/>
        <v/>
      </c>
      <c r="I509" s="133" t="str">
        <f t="shared" si="111"/>
        <v/>
      </c>
      <c r="J509" s="123" t="str">
        <f>IF(B509&gt;0,ROUNDUP(VLOOKUP(B509,G011B!$B:$R,16,0),2),"")</f>
        <v/>
      </c>
      <c r="K509" s="123" t="str">
        <f t="shared" si="108"/>
        <v/>
      </c>
      <c r="L509" s="124" t="str">
        <f>IF(B509&lt;&gt;"",VLOOKUP(B509,G011B!$B:$Z,25,0),"")</f>
        <v/>
      </c>
      <c r="M509" s="153" t="str">
        <f t="shared" si="109"/>
        <v/>
      </c>
      <c r="N509" s="59"/>
      <c r="O509" s="59"/>
      <c r="P509" s="59"/>
    </row>
    <row r="510" spans="1:16" ht="20.05" customHeight="1" x14ac:dyDescent="0.25">
      <c r="A510" s="368">
        <v>308</v>
      </c>
      <c r="B510" s="77"/>
      <c r="C510" s="119" t="str">
        <f t="shared" si="105"/>
        <v/>
      </c>
      <c r="D510" s="120" t="str">
        <f t="shared" si="106"/>
        <v/>
      </c>
      <c r="E510" s="78"/>
      <c r="F510" s="79"/>
      <c r="G510" s="129" t="str">
        <f t="shared" si="110"/>
        <v/>
      </c>
      <c r="H510" s="126" t="str">
        <f t="shared" si="107"/>
        <v/>
      </c>
      <c r="I510" s="133" t="str">
        <f t="shared" si="111"/>
        <v/>
      </c>
      <c r="J510" s="123" t="str">
        <f>IF(B510&gt;0,ROUNDUP(VLOOKUP(B510,G011B!$B:$R,16,0),2),"")</f>
        <v/>
      </c>
      <c r="K510" s="123" t="str">
        <f t="shared" si="108"/>
        <v/>
      </c>
      <c r="L510" s="124" t="str">
        <f>IF(B510&lt;&gt;"",VLOOKUP(B510,G011B!$B:$Z,25,0),"")</f>
        <v/>
      </c>
      <c r="M510" s="153" t="str">
        <f t="shared" si="109"/>
        <v/>
      </c>
      <c r="N510" s="59"/>
      <c r="O510" s="59"/>
      <c r="P510" s="59"/>
    </row>
    <row r="511" spans="1:16" ht="20.05" customHeight="1" x14ac:dyDescent="0.25">
      <c r="A511" s="368">
        <v>309</v>
      </c>
      <c r="B511" s="77"/>
      <c r="C511" s="119" t="str">
        <f t="shared" si="105"/>
        <v/>
      </c>
      <c r="D511" s="120" t="str">
        <f t="shared" si="106"/>
        <v/>
      </c>
      <c r="E511" s="78"/>
      <c r="F511" s="79"/>
      <c r="G511" s="129" t="str">
        <f t="shared" si="110"/>
        <v/>
      </c>
      <c r="H511" s="126" t="str">
        <f t="shared" si="107"/>
        <v/>
      </c>
      <c r="I511" s="133" t="str">
        <f t="shared" si="111"/>
        <v/>
      </c>
      <c r="J511" s="123" t="str">
        <f>IF(B511&gt;0,ROUNDUP(VLOOKUP(B511,G011B!$B:$R,16,0),2),"")</f>
        <v/>
      </c>
      <c r="K511" s="123" t="str">
        <f t="shared" si="108"/>
        <v/>
      </c>
      <c r="L511" s="124" t="str">
        <f>IF(B511&lt;&gt;"",VLOOKUP(B511,G011B!$B:$Z,25,0),"")</f>
        <v/>
      </c>
      <c r="M511" s="153" t="str">
        <f t="shared" si="109"/>
        <v/>
      </c>
      <c r="N511" s="59"/>
      <c r="O511" s="59"/>
      <c r="P511" s="59"/>
    </row>
    <row r="512" spans="1:16" ht="20.05" customHeight="1" x14ac:dyDescent="0.25">
      <c r="A512" s="368">
        <v>310</v>
      </c>
      <c r="B512" s="77"/>
      <c r="C512" s="119" t="str">
        <f t="shared" si="105"/>
        <v/>
      </c>
      <c r="D512" s="120" t="str">
        <f t="shared" si="106"/>
        <v/>
      </c>
      <c r="E512" s="78"/>
      <c r="F512" s="79"/>
      <c r="G512" s="129" t="str">
        <f t="shared" si="110"/>
        <v/>
      </c>
      <c r="H512" s="126" t="str">
        <f t="shared" si="107"/>
        <v/>
      </c>
      <c r="I512" s="133" t="str">
        <f t="shared" si="111"/>
        <v/>
      </c>
      <c r="J512" s="123" t="str">
        <f>IF(B512&gt;0,ROUNDUP(VLOOKUP(B512,G011B!$B:$R,16,0),2),"")</f>
        <v/>
      </c>
      <c r="K512" s="123" t="str">
        <f t="shared" si="108"/>
        <v/>
      </c>
      <c r="L512" s="124" t="str">
        <f>IF(B512&lt;&gt;"",VLOOKUP(B512,G011B!$B:$Z,25,0),"")</f>
        <v/>
      </c>
      <c r="M512" s="153" t="str">
        <f t="shared" si="109"/>
        <v/>
      </c>
      <c r="N512" s="59"/>
      <c r="O512" s="59"/>
      <c r="P512" s="59"/>
    </row>
    <row r="513" spans="1:16" ht="20.05" customHeight="1" x14ac:dyDescent="0.25">
      <c r="A513" s="368">
        <v>311</v>
      </c>
      <c r="B513" s="77"/>
      <c r="C513" s="119" t="str">
        <f t="shared" si="105"/>
        <v/>
      </c>
      <c r="D513" s="120" t="str">
        <f t="shared" si="106"/>
        <v/>
      </c>
      <c r="E513" s="78"/>
      <c r="F513" s="79"/>
      <c r="G513" s="129" t="str">
        <f t="shared" si="110"/>
        <v/>
      </c>
      <c r="H513" s="126" t="str">
        <f t="shared" si="107"/>
        <v/>
      </c>
      <c r="I513" s="133" t="str">
        <f t="shared" si="111"/>
        <v/>
      </c>
      <c r="J513" s="123" t="str">
        <f>IF(B513&gt;0,ROUNDUP(VLOOKUP(B513,G011B!$B:$R,16,0),2),"")</f>
        <v/>
      </c>
      <c r="K513" s="123" t="str">
        <f t="shared" si="108"/>
        <v/>
      </c>
      <c r="L513" s="124" t="str">
        <f>IF(B513&lt;&gt;"",VLOOKUP(B513,G011B!$B:$Z,25,0),"")</f>
        <v/>
      </c>
      <c r="M513" s="153" t="str">
        <f t="shared" si="109"/>
        <v/>
      </c>
      <c r="N513" s="59"/>
      <c r="O513" s="59"/>
      <c r="P513" s="59"/>
    </row>
    <row r="514" spans="1:16" ht="20.05" customHeight="1" x14ac:dyDescent="0.25">
      <c r="A514" s="368">
        <v>312</v>
      </c>
      <c r="B514" s="77"/>
      <c r="C514" s="119" t="str">
        <f t="shared" si="105"/>
        <v/>
      </c>
      <c r="D514" s="120" t="str">
        <f t="shared" si="106"/>
        <v/>
      </c>
      <c r="E514" s="78"/>
      <c r="F514" s="79"/>
      <c r="G514" s="129" t="str">
        <f t="shared" si="110"/>
        <v/>
      </c>
      <c r="H514" s="126" t="str">
        <f t="shared" si="107"/>
        <v/>
      </c>
      <c r="I514" s="133" t="str">
        <f t="shared" si="111"/>
        <v/>
      </c>
      <c r="J514" s="123" t="str">
        <f>IF(B514&gt;0,ROUNDUP(VLOOKUP(B514,G011B!$B:$R,16,0),2),"")</f>
        <v/>
      </c>
      <c r="K514" s="123" t="str">
        <f t="shared" si="108"/>
        <v/>
      </c>
      <c r="L514" s="124" t="str">
        <f>IF(B514&lt;&gt;"",VLOOKUP(B514,G011B!$B:$Z,25,0),"")</f>
        <v/>
      </c>
      <c r="M514" s="153" t="str">
        <f t="shared" si="109"/>
        <v/>
      </c>
      <c r="N514" s="59"/>
      <c r="O514" s="59"/>
      <c r="P514" s="59"/>
    </row>
    <row r="515" spans="1:16" ht="20.05" customHeight="1" x14ac:dyDescent="0.25">
      <c r="A515" s="368">
        <v>313</v>
      </c>
      <c r="B515" s="77"/>
      <c r="C515" s="119" t="str">
        <f t="shared" si="105"/>
        <v/>
      </c>
      <c r="D515" s="120" t="str">
        <f t="shared" si="106"/>
        <v/>
      </c>
      <c r="E515" s="78"/>
      <c r="F515" s="79"/>
      <c r="G515" s="129" t="str">
        <f t="shared" si="110"/>
        <v/>
      </c>
      <c r="H515" s="126" t="str">
        <f t="shared" si="107"/>
        <v/>
      </c>
      <c r="I515" s="133" t="str">
        <f t="shared" si="111"/>
        <v/>
      </c>
      <c r="J515" s="123" t="str">
        <f>IF(B515&gt;0,ROUNDUP(VLOOKUP(B515,G011B!$B:$R,16,0),2),"")</f>
        <v/>
      </c>
      <c r="K515" s="123" t="str">
        <f t="shared" si="108"/>
        <v/>
      </c>
      <c r="L515" s="124" t="str">
        <f>IF(B515&lt;&gt;"",VLOOKUP(B515,G011B!$B:$Z,25,0),"")</f>
        <v/>
      </c>
      <c r="M515" s="153" t="str">
        <f t="shared" si="109"/>
        <v/>
      </c>
      <c r="N515" s="59"/>
      <c r="O515" s="59"/>
      <c r="P515" s="59"/>
    </row>
    <row r="516" spans="1:16" ht="20.05" customHeight="1" x14ac:dyDescent="0.25">
      <c r="A516" s="368">
        <v>314</v>
      </c>
      <c r="B516" s="77"/>
      <c r="C516" s="119" t="str">
        <f t="shared" si="105"/>
        <v/>
      </c>
      <c r="D516" s="120" t="str">
        <f t="shared" si="106"/>
        <v/>
      </c>
      <c r="E516" s="78"/>
      <c r="F516" s="79"/>
      <c r="G516" s="129" t="str">
        <f t="shared" si="110"/>
        <v/>
      </c>
      <c r="H516" s="126" t="str">
        <f t="shared" si="107"/>
        <v/>
      </c>
      <c r="I516" s="133" t="str">
        <f t="shared" si="111"/>
        <v/>
      </c>
      <c r="J516" s="123" t="str">
        <f>IF(B516&gt;0,ROUNDUP(VLOOKUP(B516,G011B!$B:$R,16,0),2),"")</f>
        <v/>
      </c>
      <c r="K516" s="123" t="str">
        <f t="shared" si="108"/>
        <v/>
      </c>
      <c r="L516" s="124" t="str">
        <f>IF(B516&lt;&gt;"",VLOOKUP(B516,G011B!$B:$Z,25,0),"")</f>
        <v/>
      </c>
      <c r="M516" s="153" t="str">
        <f t="shared" si="109"/>
        <v/>
      </c>
      <c r="N516" s="59"/>
      <c r="O516" s="59"/>
      <c r="P516" s="59"/>
    </row>
    <row r="517" spans="1:16" ht="20.05" customHeight="1" x14ac:dyDescent="0.25">
      <c r="A517" s="368">
        <v>315</v>
      </c>
      <c r="B517" s="77"/>
      <c r="C517" s="119" t="str">
        <f t="shared" si="105"/>
        <v/>
      </c>
      <c r="D517" s="120" t="str">
        <f t="shared" si="106"/>
        <v/>
      </c>
      <c r="E517" s="78"/>
      <c r="F517" s="79"/>
      <c r="G517" s="129" t="str">
        <f t="shared" si="110"/>
        <v/>
      </c>
      <c r="H517" s="126" t="str">
        <f t="shared" si="107"/>
        <v/>
      </c>
      <c r="I517" s="133" t="str">
        <f t="shared" si="111"/>
        <v/>
      </c>
      <c r="J517" s="123" t="str">
        <f>IF(B517&gt;0,ROUNDUP(VLOOKUP(B517,G011B!$B:$R,16,0),2),"")</f>
        <v/>
      </c>
      <c r="K517" s="123" t="str">
        <f t="shared" si="108"/>
        <v/>
      </c>
      <c r="L517" s="124" t="str">
        <f>IF(B517&lt;&gt;"",VLOOKUP(B517,G011B!$B:$Z,25,0),"")</f>
        <v/>
      </c>
      <c r="M517" s="153" t="str">
        <f t="shared" si="109"/>
        <v/>
      </c>
      <c r="N517" s="59"/>
      <c r="O517" s="59"/>
      <c r="P517" s="59"/>
    </row>
    <row r="518" spans="1:16" ht="20.05" customHeight="1" x14ac:dyDescent="0.25">
      <c r="A518" s="368">
        <v>316</v>
      </c>
      <c r="B518" s="77"/>
      <c r="C518" s="119" t="str">
        <f t="shared" si="105"/>
        <v/>
      </c>
      <c r="D518" s="120" t="str">
        <f t="shared" si="106"/>
        <v/>
      </c>
      <c r="E518" s="78"/>
      <c r="F518" s="79"/>
      <c r="G518" s="129" t="str">
        <f t="shared" si="110"/>
        <v/>
      </c>
      <c r="H518" s="126" t="str">
        <f t="shared" si="107"/>
        <v/>
      </c>
      <c r="I518" s="133" t="str">
        <f t="shared" si="111"/>
        <v/>
      </c>
      <c r="J518" s="123" t="str">
        <f>IF(B518&gt;0,ROUNDUP(VLOOKUP(B518,G011B!$B:$R,16,0),2),"")</f>
        <v/>
      </c>
      <c r="K518" s="123" t="str">
        <f t="shared" si="108"/>
        <v/>
      </c>
      <c r="L518" s="124" t="str">
        <f>IF(B518&lt;&gt;"",VLOOKUP(B518,G011B!$B:$Z,25,0),"")</f>
        <v/>
      </c>
      <c r="M518" s="153" t="str">
        <f t="shared" si="109"/>
        <v/>
      </c>
      <c r="N518" s="59"/>
      <c r="O518" s="59"/>
      <c r="P518" s="59"/>
    </row>
    <row r="519" spans="1:16" ht="20.05" customHeight="1" x14ac:dyDescent="0.25">
      <c r="A519" s="368">
        <v>317</v>
      </c>
      <c r="B519" s="77"/>
      <c r="C519" s="119" t="str">
        <f t="shared" si="105"/>
        <v/>
      </c>
      <c r="D519" s="120" t="str">
        <f t="shared" si="106"/>
        <v/>
      </c>
      <c r="E519" s="78"/>
      <c r="F519" s="79"/>
      <c r="G519" s="129" t="str">
        <f t="shared" si="110"/>
        <v/>
      </c>
      <c r="H519" s="126" t="str">
        <f t="shared" si="107"/>
        <v/>
      </c>
      <c r="I519" s="133" t="str">
        <f t="shared" si="111"/>
        <v/>
      </c>
      <c r="J519" s="123" t="str">
        <f>IF(B519&gt;0,ROUNDUP(VLOOKUP(B519,G011B!$B:$R,16,0),2),"")</f>
        <v/>
      </c>
      <c r="K519" s="123" t="str">
        <f t="shared" si="108"/>
        <v/>
      </c>
      <c r="L519" s="124" t="str">
        <f>IF(B519&lt;&gt;"",VLOOKUP(B519,G011B!$B:$Z,25,0),"")</f>
        <v/>
      </c>
      <c r="M519" s="153" t="str">
        <f t="shared" si="109"/>
        <v/>
      </c>
      <c r="N519" s="59"/>
      <c r="O519" s="59"/>
      <c r="P519" s="59"/>
    </row>
    <row r="520" spans="1:16" ht="20.05" customHeight="1" x14ac:dyDescent="0.25">
      <c r="A520" s="368">
        <v>318</v>
      </c>
      <c r="B520" s="77"/>
      <c r="C520" s="119" t="str">
        <f t="shared" si="105"/>
        <v/>
      </c>
      <c r="D520" s="120" t="str">
        <f t="shared" si="106"/>
        <v/>
      </c>
      <c r="E520" s="78"/>
      <c r="F520" s="79"/>
      <c r="G520" s="129" t="str">
        <f t="shared" si="110"/>
        <v/>
      </c>
      <c r="H520" s="126" t="str">
        <f t="shared" si="107"/>
        <v/>
      </c>
      <c r="I520" s="133" t="str">
        <f t="shared" si="111"/>
        <v/>
      </c>
      <c r="J520" s="123" t="str">
        <f>IF(B520&gt;0,ROUNDUP(VLOOKUP(B520,G011B!$B:$R,16,0),2),"")</f>
        <v/>
      </c>
      <c r="K520" s="123" t="str">
        <f t="shared" si="108"/>
        <v/>
      </c>
      <c r="L520" s="124" t="str">
        <f>IF(B520&lt;&gt;"",VLOOKUP(B520,G011B!$B:$Z,25,0),"")</f>
        <v/>
      </c>
      <c r="M520" s="153" t="str">
        <f t="shared" si="109"/>
        <v/>
      </c>
      <c r="N520" s="59"/>
      <c r="O520" s="59"/>
      <c r="P520" s="59"/>
    </row>
    <row r="521" spans="1:16" ht="20.05" customHeight="1" x14ac:dyDescent="0.25">
      <c r="A521" s="368">
        <v>319</v>
      </c>
      <c r="B521" s="77"/>
      <c r="C521" s="119" t="str">
        <f t="shared" si="105"/>
        <v/>
      </c>
      <c r="D521" s="120" t="str">
        <f t="shared" si="106"/>
        <v/>
      </c>
      <c r="E521" s="78"/>
      <c r="F521" s="79"/>
      <c r="G521" s="129" t="str">
        <f t="shared" si="110"/>
        <v/>
      </c>
      <c r="H521" s="126" t="str">
        <f t="shared" si="107"/>
        <v/>
      </c>
      <c r="I521" s="133" t="str">
        <f t="shared" si="111"/>
        <v/>
      </c>
      <c r="J521" s="123" t="str">
        <f>IF(B521&gt;0,ROUNDUP(VLOOKUP(B521,G011B!$B:$R,16,0),2),"")</f>
        <v/>
      </c>
      <c r="K521" s="123" t="str">
        <f t="shared" si="108"/>
        <v/>
      </c>
      <c r="L521" s="124" t="str">
        <f>IF(B521&lt;&gt;"",VLOOKUP(B521,G011B!$B:$Z,25,0),"")</f>
        <v/>
      </c>
      <c r="M521" s="153" t="str">
        <f t="shared" si="109"/>
        <v/>
      </c>
      <c r="N521" s="59"/>
      <c r="O521" s="59"/>
      <c r="P521" s="59"/>
    </row>
    <row r="522" spans="1:16" ht="20.05" customHeight="1" thickBot="1" x14ac:dyDescent="0.3">
      <c r="A522" s="369">
        <v>320</v>
      </c>
      <c r="B522" s="80"/>
      <c r="C522" s="121" t="str">
        <f t="shared" si="105"/>
        <v/>
      </c>
      <c r="D522" s="122" t="str">
        <f t="shared" si="106"/>
        <v/>
      </c>
      <c r="E522" s="81"/>
      <c r="F522" s="82"/>
      <c r="G522" s="130" t="str">
        <f t="shared" si="110"/>
        <v/>
      </c>
      <c r="H522" s="127" t="str">
        <f t="shared" si="107"/>
        <v/>
      </c>
      <c r="I522" s="134" t="str">
        <f t="shared" si="111"/>
        <v/>
      </c>
      <c r="J522" s="123" t="str">
        <f>IF(B522&gt;0,ROUNDUP(VLOOKUP(B522,G011B!$B:$R,16,0),2),"")</f>
        <v/>
      </c>
      <c r="K522" s="123" t="str">
        <f t="shared" si="108"/>
        <v/>
      </c>
      <c r="L522" s="124" t="str">
        <f>IF(B522&lt;&gt;"",VLOOKUP(B522,G011B!$B:$Z,25,0),"")</f>
        <v/>
      </c>
      <c r="M522" s="153" t="str">
        <f t="shared" si="109"/>
        <v/>
      </c>
      <c r="N522" s="59"/>
      <c r="O522" s="59"/>
      <c r="P522" s="59"/>
    </row>
    <row r="523" spans="1:16" ht="20.05" customHeight="1" thickBot="1" x14ac:dyDescent="0.4">
      <c r="A523" s="595" t="s">
        <v>33</v>
      </c>
      <c r="B523" s="596"/>
      <c r="C523" s="596"/>
      <c r="D523" s="596"/>
      <c r="E523" s="596"/>
      <c r="F523" s="597"/>
      <c r="G523" s="131">
        <f>SUM(G503:G522)</f>
        <v>0</v>
      </c>
      <c r="H523" s="364"/>
      <c r="I523" s="115">
        <f>IF(C501=C468,SUM(I503:I522)+I490,SUM(I503:I522))</f>
        <v>0</v>
      </c>
      <c r="J523" s="59"/>
      <c r="K523" s="59"/>
      <c r="L523" s="59"/>
      <c r="M523" s="59"/>
      <c r="N523" s="135">
        <f>IF(COUNTA(E503:E522)&gt;0,1,0)</f>
        <v>0</v>
      </c>
      <c r="O523" s="59"/>
      <c r="P523" s="59"/>
    </row>
    <row r="524" spans="1:16" ht="20.05" customHeight="1" thickBot="1" x14ac:dyDescent="0.35">
      <c r="A524" s="598" t="s">
        <v>70</v>
      </c>
      <c r="B524" s="599"/>
      <c r="C524" s="599"/>
      <c r="D524" s="600"/>
      <c r="E524" s="104">
        <f>SUM(G:G)/2</f>
        <v>0</v>
      </c>
      <c r="F524" s="601"/>
      <c r="G524" s="602"/>
      <c r="H524" s="603"/>
      <c r="I524" s="113">
        <f>SUM(I503:I522)+I491</f>
        <v>0</v>
      </c>
      <c r="J524" s="59"/>
      <c r="K524" s="59"/>
      <c r="L524" s="59"/>
      <c r="M524" s="59"/>
      <c r="N524" s="59"/>
      <c r="O524" s="59"/>
      <c r="P524" s="59"/>
    </row>
    <row r="525" spans="1:16" x14ac:dyDescent="0.25">
      <c r="A525" s="359" t="s">
        <v>133</v>
      </c>
      <c r="B525" s="59"/>
      <c r="C525" s="59"/>
      <c r="D525" s="59"/>
      <c r="E525" s="59"/>
      <c r="F525" s="59"/>
      <c r="G525" s="59"/>
      <c r="H525" s="59"/>
      <c r="I525" s="59"/>
      <c r="J525" s="59"/>
      <c r="K525" s="59"/>
      <c r="L525" s="59"/>
      <c r="M525" s="59"/>
      <c r="N525" s="59"/>
      <c r="O525" s="59"/>
      <c r="P525" s="59"/>
    </row>
    <row r="526" spans="1:16" x14ac:dyDescent="0.25">
      <c r="A526" s="59"/>
      <c r="B526" s="59"/>
      <c r="C526" s="59"/>
      <c r="D526" s="59"/>
      <c r="E526" s="59"/>
      <c r="F526" s="59"/>
      <c r="G526" s="59"/>
      <c r="H526" s="59"/>
      <c r="I526" s="59"/>
      <c r="J526" s="59"/>
      <c r="K526" s="59"/>
      <c r="L526" s="59"/>
      <c r="M526" s="59"/>
      <c r="N526" s="59"/>
      <c r="O526" s="59"/>
      <c r="P526" s="59"/>
    </row>
    <row r="527" spans="1:16" ht="19.7" x14ac:dyDescent="0.35">
      <c r="A527" s="370" t="s">
        <v>30</v>
      </c>
      <c r="B527" s="372">
        <f ca="1">imzatarihi</f>
        <v>45653</v>
      </c>
      <c r="C527" s="371" t="s">
        <v>31</v>
      </c>
      <c r="D527" s="373" t="str">
        <f>IF(kurulusyetkilisi&gt;0,kurulusyetkilisi,"")</f>
        <v/>
      </c>
      <c r="E527" s="59"/>
      <c r="F527" s="59"/>
      <c r="G527" s="209"/>
      <c r="H527" s="208"/>
      <c r="I527" s="208"/>
      <c r="J527" s="59"/>
      <c r="K527" s="89"/>
      <c r="L527" s="89"/>
      <c r="M527" s="2"/>
      <c r="N527" s="89"/>
      <c r="O527" s="89"/>
      <c r="P527" s="59"/>
    </row>
    <row r="528" spans="1:16" ht="19.7" x14ac:dyDescent="0.35">
      <c r="A528" s="211"/>
      <c r="B528" s="211"/>
      <c r="C528" s="371" t="s">
        <v>32</v>
      </c>
      <c r="D528" s="72"/>
      <c r="E528" s="537"/>
      <c r="F528" s="537"/>
      <c r="G528" s="537"/>
      <c r="H528" s="56"/>
      <c r="I528" s="56"/>
      <c r="J528" s="59"/>
      <c r="K528" s="89"/>
      <c r="L528" s="89"/>
      <c r="M528" s="2"/>
      <c r="N528" s="89"/>
      <c r="O528" s="89"/>
      <c r="P528" s="59"/>
    </row>
    <row r="529" spans="1:16" ht="16.3" x14ac:dyDescent="0.3">
      <c r="A529" s="573" t="s">
        <v>63</v>
      </c>
      <c r="B529" s="573"/>
      <c r="C529" s="573"/>
      <c r="D529" s="573"/>
      <c r="E529" s="573"/>
      <c r="F529" s="573"/>
      <c r="G529" s="573"/>
      <c r="H529" s="573"/>
      <c r="I529" s="573"/>
      <c r="J529" s="59"/>
      <c r="K529" s="59"/>
      <c r="L529" s="59"/>
      <c r="M529" s="59"/>
      <c r="N529" s="59"/>
      <c r="O529" s="59"/>
      <c r="P529" s="59"/>
    </row>
    <row r="530" spans="1:16" x14ac:dyDescent="0.25">
      <c r="A530" s="563" t="str">
        <f>IF(YilDonem&lt;&gt;"",CONCATENATE(YilDonem," dönemine aittir."),"")</f>
        <v/>
      </c>
      <c r="B530" s="563"/>
      <c r="C530" s="563"/>
      <c r="D530" s="563"/>
      <c r="E530" s="563"/>
      <c r="F530" s="563"/>
      <c r="G530" s="563"/>
      <c r="H530" s="563"/>
      <c r="I530" s="563"/>
      <c r="J530" s="59"/>
      <c r="K530" s="59"/>
      <c r="L530" s="59"/>
      <c r="M530" s="59"/>
      <c r="N530" s="59"/>
      <c r="O530" s="59"/>
      <c r="P530" s="59"/>
    </row>
    <row r="531" spans="1:16" ht="19.7" thickBot="1" x14ac:dyDescent="0.4">
      <c r="A531" s="608" t="s">
        <v>72</v>
      </c>
      <c r="B531" s="608"/>
      <c r="C531" s="608"/>
      <c r="D531" s="608"/>
      <c r="E531" s="608"/>
      <c r="F531" s="608"/>
      <c r="G531" s="608"/>
      <c r="H531" s="608"/>
      <c r="I531" s="608"/>
      <c r="J531" s="59"/>
      <c r="K531" s="59"/>
      <c r="L531" s="59"/>
      <c r="M531" s="59"/>
      <c r="N531" s="59"/>
      <c r="O531" s="59"/>
      <c r="P531" s="59"/>
    </row>
    <row r="532" spans="1:16" ht="19.55" customHeight="1" thickBot="1" x14ac:dyDescent="0.3">
      <c r="A532" s="565" t="s">
        <v>212</v>
      </c>
      <c r="B532" s="567"/>
      <c r="C532" s="565" t="str">
        <f>IF(ProjeNo&gt;0,ProjeNo,"")</f>
        <v/>
      </c>
      <c r="D532" s="566"/>
      <c r="E532" s="566"/>
      <c r="F532" s="566"/>
      <c r="G532" s="566"/>
      <c r="H532" s="566"/>
      <c r="I532" s="567"/>
      <c r="J532" s="59"/>
      <c r="K532" s="59"/>
      <c r="L532" s="59"/>
      <c r="M532" s="59"/>
      <c r="N532" s="59"/>
      <c r="O532" s="59"/>
      <c r="P532" s="59"/>
    </row>
    <row r="533" spans="1:16" ht="29.25" customHeight="1" thickBot="1" x14ac:dyDescent="0.3">
      <c r="A533" s="607" t="s">
        <v>213</v>
      </c>
      <c r="B533" s="580"/>
      <c r="C533" s="583" t="str">
        <f>IF(ProjeAdi&gt;0,ProjeAdi,"")</f>
        <v/>
      </c>
      <c r="D533" s="584"/>
      <c r="E533" s="584"/>
      <c r="F533" s="584"/>
      <c r="G533" s="584"/>
      <c r="H533" s="584"/>
      <c r="I533" s="585"/>
      <c r="J533" s="59"/>
      <c r="K533" s="59"/>
      <c r="L533" s="59"/>
      <c r="M533" s="59"/>
      <c r="N533" s="59"/>
      <c r="O533" s="59"/>
      <c r="P533" s="59"/>
    </row>
    <row r="534" spans="1:16" ht="19.55" customHeight="1" thickBot="1" x14ac:dyDescent="0.3">
      <c r="A534" s="565" t="s">
        <v>64</v>
      </c>
      <c r="B534" s="567"/>
      <c r="C534" s="9"/>
      <c r="D534" s="605"/>
      <c r="E534" s="605"/>
      <c r="F534" s="605"/>
      <c r="G534" s="605"/>
      <c r="H534" s="605"/>
      <c r="I534" s="606"/>
      <c r="J534" s="59"/>
      <c r="K534" s="59"/>
      <c r="L534" s="59"/>
      <c r="M534" s="59"/>
      <c r="N534" s="59"/>
      <c r="O534" s="59"/>
      <c r="P534" s="59"/>
    </row>
    <row r="535" spans="1:16" s="1" customFormat="1" ht="29.25" thickBot="1" x14ac:dyDescent="0.3">
      <c r="A535" s="353" t="s">
        <v>3</v>
      </c>
      <c r="B535" s="353" t="s">
        <v>4</v>
      </c>
      <c r="C535" s="353" t="s">
        <v>54</v>
      </c>
      <c r="D535" s="353" t="s">
        <v>136</v>
      </c>
      <c r="E535" s="353" t="s">
        <v>65</v>
      </c>
      <c r="F535" s="353" t="s">
        <v>66</v>
      </c>
      <c r="G535" s="353" t="s">
        <v>67</v>
      </c>
      <c r="H535" s="353" t="s">
        <v>68</v>
      </c>
      <c r="I535" s="353" t="s">
        <v>69</v>
      </c>
      <c r="J535" s="365" t="s">
        <v>73</v>
      </c>
      <c r="K535" s="366" t="s">
        <v>74</v>
      </c>
      <c r="L535" s="366" t="s">
        <v>66</v>
      </c>
      <c r="M535" s="352"/>
      <c r="N535" s="352"/>
      <c r="O535" s="352"/>
      <c r="P535" s="352"/>
    </row>
    <row r="536" spans="1:16" ht="20.05" customHeight="1" x14ac:dyDescent="0.25">
      <c r="A536" s="367">
        <v>321</v>
      </c>
      <c r="B536" s="74"/>
      <c r="C536" s="117" t="str">
        <f t="shared" ref="C536:C555" si="112">IF(B536&lt;&gt;"",VLOOKUP(B536,PersonelTablo,2,0),"")</f>
        <v/>
      </c>
      <c r="D536" s="118" t="str">
        <f t="shared" ref="D536:D555" si="113">IF(B536&lt;&gt;"",VLOOKUP(B536,PersonelTablo,3,0),"")</f>
        <v/>
      </c>
      <c r="E536" s="75"/>
      <c r="F536" s="76"/>
      <c r="G536" s="128" t="str">
        <f>IF(AND(B536&lt;&gt;"",L536&gt;=F536),E536*F536,"")</f>
        <v/>
      </c>
      <c r="H536" s="125" t="str">
        <f t="shared" ref="H536:H555" si="114">IF(B536&lt;&gt;"",VLOOKUP(B536,G011CTablo,15,0),"")</f>
        <v/>
      </c>
      <c r="I536" s="132" t="str">
        <f>IF(AND(B536&lt;&gt;"",J536&gt;=K536,L536&gt;0),G536*H536,"")</f>
        <v/>
      </c>
      <c r="J536" s="123" t="str">
        <f>IF(B536&gt;0,ROUNDUP(VLOOKUP(B536,G011B!$B:$R,16,0),2),"")</f>
        <v/>
      </c>
      <c r="K536" s="123" t="str">
        <f t="shared" ref="K536:K555" si="115">IF(B536&gt;0,SUMIF($B:$B,B536,$G:$G),"")</f>
        <v/>
      </c>
      <c r="L536" s="124" t="str">
        <f>IF(B536&lt;&gt;"",VLOOKUP(B536,G011B!$B:$Z,25,0),"")</f>
        <v/>
      </c>
      <c r="M536" s="153" t="str">
        <f t="shared" ref="M536:M555" si="116">IF(J536&gt;=K536,"","Personelin bütün iş paketlerindeki Toplam Adam Ay değeri "&amp;K536&amp;" olup, bu değer, G011B formunda beyan edilen Çalışılan Toplam Ay değerini geçemez. Maliyeti hesaplamak için Adam/Ay Oranı veya Çalışılan Ay değerini düzeltiniz. ")</f>
        <v/>
      </c>
      <c r="N536" s="59"/>
      <c r="O536" s="59"/>
      <c r="P536" s="59"/>
    </row>
    <row r="537" spans="1:16" ht="20.05" customHeight="1" x14ac:dyDescent="0.25">
      <c r="A537" s="368">
        <v>322</v>
      </c>
      <c r="B537" s="77"/>
      <c r="C537" s="119" t="str">
        <f t="shared" si="112"/>
        <v/>
      </c>
      <c r="D537" s="120" t="str">
        <f t="shared" si="113"/>
        <v/>
      </c>
      <c r="E537" s="78"/>
      <c r="F537" s="79"/>
      <c r="G537" s="129" t="str">
        <f t="shared" ref="G537:G555" si="117">IF(AND(B537&lt;&gt;"",L537&gt;=F537),E537*F537,"")</f>
        <v/>
      </c>
      <c r="H537" s="126" t="str">
        <f t="shared" si="114"/>
        <v/>
      </c>
      <c r="I537" s="133" t="str">
        <f t="shared" ref="I537:I555" si="118">IF(AND(B537&lt;&gt;"",J537&gt;=K537,L537&gt;0),G537*H537,"")</f>
        <v/>
      </c>
      <c r="J537" s="123" t="str">
        <f>IF(B537&gt;0,ROUNDUP(VLOOKUP(B537,G011B!$B:$R,16,0),2),"")</f>
        <v/>
      </c>
      <c r="K537" s="123" t="str">
        <f t="shared" si="115"/>
        <v/>
      </c>
      <c r="L537" s="124" t="str">
        <f>IF(B537&lt;&gt;"",VLOOKUP(B537,G011B!$B:$Z,25,0),"")</f>
        <v/>
      </c>
      <c r="M537" s="153" t="str">
        <f t="shared" si="116"/>
        <v/>
      </c>
      <c r="N537" s="59"/>
      <c r="O537" s="59"/>
      <c r="P537" s="59"/>
    </row>
    <row r="538" spans="1:16" ht="20.05" customHeight="1" x14ac:dyDescent="0.25">
      <c r="A538" s="368">
        <v>323</v>
      </c>
      <c r="B538" s="77"/>
      <c r="C538" s="119" t="str">
        <f t="shared" si="112"/>
        <v/>
      </c>
      <c r="D538" s="120" t="str">
        <f t="shared" si="113"/>
        <v/>
      </c>
      <c r="E538" s="78"/>
      <c r="F538" s="79"/>
      <c r="G538" s="129" t="str">
        <f t="shared" si="117"/>
        <v/>
      </c>
      <c r="H538" s="126" t="str">
        <f t="shared" si="114"/>
        <v/>
      </c>
      <c r="I538" s="133" t="str">
        <f t="shared" si="118"/>
        <v/>
      </c>
      <c r="J538" s="123" t="str">
        <f>IF(B538&gt;0,ROUNDUP(VLOOKUP(B538,G011B!$B:$R,16,0),2),"")</f>
        <v/>
      </c>
      <c r="K538" s="123" t="str">
        <f t="shared" si="115"/>
        <v/>
      </c>
      <c r="L538" s="124" t="str">
        <f>IF(B538&lt;&gt;"",VLOOKUP(B538,G011B!$B:$Z,25,0),"")</f>
        <v/>
      </c>
      <c r="M538" s="153" t="str">
        <f t="shared" si="116"/>
        <v/>
      </c>
      <c r="N538" s="59"/>
      <c r="O538" s="59"/>
      <c r="P538" s="59"/>
    </row>
    <row r="539" spans="1:16" ht="20.05" customHeight="1" x14ac:dyDescent="0.25">
      <c r="A539" s="368">
        <v>324</v>
      </c>
      <c r="B539" s="77"/>
      <c r="C539" s="119" t="str">
        <f t="shared" si="112"/>
        <v/>
      </c>
      <c r="D539" s="120" t="str">
        <f t="shared" si="113"/>
        <v/>
      </c>
      <c r="E539" s="78"/>
      <c r="F539" s="79"/>
      <c r="G539" s="129" t="str">
        <f t="shared" si="117"/>
        <v/>
      </c>
      <c r="H539" s="126" t="str">
        <f t="shared" si="114"/>
        <v/>
      </c>
      <c r="I539" s="133" t="str">
        <f t="shared" si="118"/>
        <v/>
      </c>
      <c r="J539" s="123" t="str">
        <f>IF(B539&gt;0,ROUNDUP(VLOOKUP(B539,G011B!$B:$R,16,0),2),"")</f>
        <v/>
      </c>
      <c r="K539" s="123" t="str">
        <f t="shared" si="115"/>
        <v/>
      </c>
      <c r="L539" s="124" t="str">
        <f>IF(B539&lt;&gt;"",VLOOKUP(B539,G011B!$B:$Z,25,0),"")</f>
        <v/>
      </c>
      <c r="M539" s="153" t="str">
        <f t="shared" si="116"/>
        <v/>
      </c>
      <c r="N539" s="59"/>
      <c r="O539" s="59"/>
      <c r="P539" s="59"/>
    </row>
    <row r="540" spans="1:16" ht="20.05" customHeight="1" x14ac:dyDescent="0.25">
      <c r="A540" s="368">
        <v>325</v>
      </c>
      <c r="B540" s="77"/>
      <c r="C540" s="119" t="str">
        <f t="shared" si="112"/>
        <v/>
      </c>
      <c r="D540" s="120" t="str">
        <f t="shared" si="113"/>
        <v/>
      </c>
      <c r="E540" s="78"/>
      <c r="F540" s="79"/>
      <c r="G540" s="129" t="str">
        <f t="shared" si="117"/>
        <v/>
      </c>
      <c r="H540" s="126" t="str">
        <f t="shared" si="114"/>
        <v/>
      </c>
      <c r="I540" s="133" t="str">
        <f t="shared" si="118"/>
        <v/>
      </c>
      <c r="J540" s="123" t="str">
        <f>IF(B540&gt;0,ROUNDUP(VLOOKUP(B540,G011B!$B:$R,16,0),2),"")</f>
        <v/>
      </c>
      <c r="K540" s="123" t="str">
        <f t="shared" si="115"/>
        <v/>
      </c>
      <c r="L540" s="124" t="str">
        <f>IF(B540&lt;&gt;"",VLOOKUP(B540,G011B!$B:$Z,25,0),"")</f>
        <v/>
      </c>
      <c r="M540" s="153" t="str">
        <f t="shared" si="116"/>
        <v/>
      </c>
      <c r="N540" s="59"/>
      <c r="O540" s="59"/>
      <c r="P540" s="59"/>
    </row>
    <row r="541" spans="1:16" ht="20.05" customHeight="1" x14ac:dyDescent="0.25">
      <c r="A541" s="368">
        <v>326</v>
      </c>
      <c r="B541" s="77"/>
      <c r="C541" s="119" t="str">
        <f t="shared" si="112"/>
        <v/>
      </c>
      <c r="D541" s="120" t="str">
        <f t="shared" si="113"/>
        <v/>
      </c>
      <c r="E541" s="78"/>
      <c r="F541" s="79"/>
      <c r="G541" s="129" t="str">
        <f t="shared" si="117"/>
        <v/>
      </c>
      <c r="H541" s="126" t="str">
        <f t="shared" si="114"/>
        <v/>
      </c>
      <c r="I541" s="133" t="str">
        <f t="shared" si="118"/>
        <v/>
      </c>
      <c r="J541" s="123" t="str">
        <f>IF(B541&gt;0,ROUNDUP(VLOOKUP(B541,G011B!$B:$R,16,0),2),"")</f>
        <v/>
      </c>
      <c r="K541" s="123" t="str">
        <f t="shared" si="115"/>
        <v/>
      </c>
      <c r="L541" s="124" t="str">
        <f>IF(B541&lt;&gt;"",VLOOKUP(B541,G011B!$B:$Z,25,0),"")</f>
        <v/>
      </c>
      <c r="M541" s="153" t="str">
        <f t="shared" si="116"/>
        <v/>
      </c>
      <c r="N541" s="59"/>
      <c r="O541" s="59"/>
      <c r="P541" s="59"/>
    </row>
    <row r="542" spans="1:16" ht="20.05" customHeight="1" x14ac:dyDescent="0.25">
      <c r="A542" s="368">
        <v>327</v>
      </c>
      <c r="B542" s="77"/>
      <c r="C542" s="119" t="str">
        <f t="shared" si="112"/>
        <v/>
      </c>
      <c r="D542" s="120" t="str">
        <f t="shared" si="113"/>
        <v/>
      </c>
      <c r="E542" s="78"/>
      <c r="F542" s="79"/>
      <c r="G542" s="129" t="str">
        <f t="shared" si="117"/>
        <v/>
      </c>
      <c r="H542" s="126" t="str">
        <f t="shared" si="114"/>
        <v/>
      </c>
      <c r="I542" s="133" t="str">
        <f t="shared" si="118"/>
        <v/>
      </c>
      <c r="J542" s="123" t="str">
        <f>IF(B542&gt;0,ROUNDUP(VLOOKUP(B542,G011B!$B:$R,16,0),2),"")</f>
        <v/>
      </c>
      <c r="K542" s="123" t="str">
        <f t="shared" si="115"/>
        <v/>
      </c>
      <c r="L542" s="124" t="str">
        <f>IF(B542&lt;&gt;"",VLOOKUP(B542,G011B!$B:$Z,25,0),"")</f>
        <v/>
      </c>
      <c r="M542" s="153" t="str">
        <f t="shared" si="116"/>
        <v/>
      </c>
      <c r="N542" s="59"/>
      <c r="O542" s="59"/>
      <c r="P542" s="59"/>
    </row>
    <row r="543" spans="1:16" ht="20.05" customHeight="1" x14ac:dyDescent="0.25">
      <c r="A543" s="368">
        <v>328</v>
      </c>
      <c r="B543" s="77"/>
      <c r="C543" s="119" t="str">
        <f t="shared" si="112"/>
        <v/>
      </c>
      <c r="D543" s="120" t="str">
        <f t="shared" si="113"/>
        <v/>
      </c>
      <c r="E543" s="78"/>
      <c r="F543" s="79"/>
      <c r="G543" s="129" t="str">
        <f t="shared" si="117"/>
        <v/>
      </c>
      <c r="H543" s="126" t="str">
        <f t="shared" si="114"/>
        <v/>
      </c>
      <c r="I543" s="133" t="str">
        <f t="shared" si="118"/>
        <v/>
      </c>
      <c r="J543" s="123" t="str">
        <f>IF(B543&gt;0,ROUNDUP(VLOOKUP(B543,G011B!$B:$R,16,0),2),"")</f>
        <v/>
      </c>
      <c r="K543" s="123" t="str">
        <f t="shared" si="115"/>
        <v/>
      </c>
      <c r="L543" s="124" t="str">
        <f>IF(B543&lt;&gt;"",VLOOKUP(B543,G011B!$B:$Z,25,0),"")</f>
        <v/>
      </c>
      <c r="M543" s="153" t="str">
        <f t="shared" si="116"/>
        <v/>
      </c>
      <c r="N543" s="59"/>
      <c r="O543" s="59"/>
      <c r="P543" s="59"/>
    </row>
    <row r="544" spans="1:16" ht="20.05" customHeight="1" x14ac:dyDescent="0.25">
      <c r="A544" s="368">
        <v>329</v>
      </c>
      <c r="B544" s="77"/>
      <c r="C544" s="119" t="str">
        <f t="shared" si="112"/>
        <v/>
      </c>
      <c r="D544" s="120" t="str">
        <f t="shared" si="113"/>
        <v/>
      </c>
      <c r="E544" s="78"/>
      <c r="F544" s="79"/>
      <c r="G544" s="129" t="str">
        <f t="shared" si="117"/>
        <v/>
      </c>
      <c r="H544" s="126" t="str">
        <f t="shared" si="114"/>
        <v/>
      </c>
      <c r="I544" s="133" t="str">
        <f t="shared" si="118"/>
        <v/>
      </c>
      <c r="J544" s="123" t="str">
        <f>IF(B544&gt;0,ROUNDUP(VLOOKUP(B544,G011B!$B:$R,16,0),2),"")</f>
        <v/>
      </c>
      <c r="K544" s="123" t="str">
        <f t="shared" si="115"/>
        <v/>
      </c>
      <c r="L544" s="124" t="str">
        <f>IF(B544&lt;&gt;"",VLOOKUP(B544,G011B!$B:$Z,25,0),"")</f>
        <v/>
      </c>
      <c r="M544" s="153" t="str">
        <f t="shared" si="116"/>
        <v/>
      </c>
      <c r="N544" s="59"/>
      <c r="O544" s="59"/>
      <c r="P544" s="59"/>
    </row>
    <row r="545" spans="1:16" ht="20.05" customHeight="1" x14ac:dyDescent="0.25">
      <c r="A545" s="368">
        <v>330</v>
      </c>
      <c r="B545" s="77"/>
      <c r="C545" s="119" t="str">
        <f t="shared" si="112"/>
        <v/>
      </c>
      <c r="D545" s="120" t="str">
        <f t="shared" si="113"/>
        <v/>
      </c>
      <c r="E545" s="78"/>
      <c r="F545" s="79"/>
      <c r="G545" s="129" t="str">
        <f t="shared" si="117"/>
        <v/>
      </c>
      <c r="H545" s="126" t="str">
        <f t="shared" si="114"/>
        <v/>
      </c>
      <c r="I545" s="133" t="str">
        <f t="shared" si="118"/>
        <v/>
      </c>
      <c r="J545" s="123" t="str">
        <f>IF(B545&gt;0,ROUNDUP(VLOOKUP(B545,G011B!$B:$R,16,0),2),"")</f>
        <v/>
      </c>
      <c r="K545" s="123" t="str">
        <f t="shared" si="115"/>
        <v/>
      </c>
      <c r="L545" s="124" t="str">
        <f>IF(B545&lt;&gt;"",VLOOKUP(B545,G011B!$B:$Z,25,0),"")</f>
        <v/>
      </c>
      <c r="M545" s="153" t="str">
        <f t="shared" si="116"/>
        <v/>
      </c>
      <c r="N545" s="59"/>
      <c r="O545" s="59"/>
      <c r="P545" s="59"/>
    </row>
    <row r="546" spans="1:16" ht="20.05" customHeight="1" x14ac:dyDescent="0.25">
      <c r="A546" s="368">
        <v>331</v>
      </c>
      <c r="B546" s="77"/>
      <c r="C546" s="119" t="str">
        <f t="shared" si="112"/>
        <v/>
      </c>
      <c r="D546" s="120" t="str">
        <f t="shared" si="113"/>
        <v/>
      </c>
      <c r="E546" s="78"/>
      <c r="F546" s="79"/>
      <c r="G546" s="129" t="str">
        <f t="shared" si="117"/>
        <v/>
      </c>
      <c r="H546" s="126" t="str">
        <f t="shared" si="114"/>
        <v/>
      </c>
      <c r="I546" s="133" t="str">
        <f t="shared" si="118"/>
        <v/>
      </c>
      <c r="J546" s="123" t="str">
        <f>IF(B546&gt;0,ROUNDUP(VLOOKUP(B546,G011B!$B:$R,16,0),2),"")</f>
        <v/>
      </c>
      <c r="K546" s="123" t="str">
        <f t="shared" si="115"/>
        <v/>
      </c>
      <c r="L546" s="124" t="str">
        <f>IF(B546&lt;&gt;"",VLOOKUP(B546,G011B!$B:$Z,25,0),"")</f>
        <v/>
      </c>
      <c r="M546" s="153" t="str">
        <f t="shared" si="116"/>
        <v/>
      </c>
      <c r="N546" s="59"/>
      <c r="O546" s="59"/>
      <c r="P546" s="59"/>
    </row>
    <row r="547" spans="1:16" ht="20.05" customHeight="1" x14ac:dyDescent="0.25">
      <c r="A547" s="368">
        <v>332</v>
      </c>
      <c r="B547" s="77"/>
      <c r="C547" s="119" t="str">
        <f t="shared" si="112"/>
        <v/>
      </c>
      <c r="D547" s="120" t="str">
        <f t="shared" si="113"/>
        <v/>
      </c>
      <c r="E547" s="78"/>
      <c r="F547" s="79"/>
      <c r="G547" s="129" t="str">
        <f t="shared" si="117"/>
        <v/>
      </c>
      <c r="H547" s="126" t="str">
        <f t="shared" si="114"/>
        <v/>
      </c>
      <c r="I547" s="133" t="str">
        <f t="shared" si="118"/>
        <v/>
      </c>
      <c r="J547" s="123" t="str">
        <f>IF(B547&gt;0,ROUNDUP(VLOOKUP(B547,G011B!$B:$R,16,0),2),"")</f>
        <v/>
      </c>
      <c r="K547" s="123" t="str">
        <f t="shared" si="115"/>
        <v/>
      </c>
      <c r="L547" s="124" t="str">
        <f>IF(B547&lt;&gt;"",VLOOKUP(B547,G011B!$B:$Z,25,0),"")</f>
        <v/>
      </c>
      <c r="M547" s="153" t="str">
        <f t="shared" si="116"/>
        <v/>
      </c>
      <c r="N547" s="59"/>
      <c r="O547" s="59"/>
      <c r="P547" s="59"/>
    </row>
    <row r="548" spans="1:16" ht="20.05" customHeight="1" x14ac:dyDescent="0.25">
      <c r="A548" s="368">
        <v>333</v>
      </c>
      <c r="B548" s="77"/>
      <c r="C548" s="119" t="str">
        <f t="shared" si="112"/>
        <v/>
      </c>
      <c r="D548" s="120" t="str">
        <f t="shared" si="113"/>
        <v/>
      </c>
      <c r="E548" s="78"/>
      <c r="F548" s="79"/>
      <c r="G548" s="129" t="str">
        <f t="shared" si="117"/>
        <v/>
      </c>
      <c r="H548" s="126" t="str">
        <f t="shared" si="114"/>
        <v/>
      </c>
      <c r="I548" s="133" t="str">
        <f t="shared" si="118"/>
        <v/>
      </c>
      <c r="J548" s="123" t="str">
        <f>IF(B548&gt;0,ROUNDUP(VLOOKUP(B548,G011B!$B:$R,16,0),2),"")</f>
        <v/>
      </c>
      <c r="K548" s="123" t="str">
        <f t="shared" si="115"/>
        <v/>
      </c>
      <c r="L548" s="124" t="str">
        <f>IF(B548&lt;&gt;"",VLOOKUP(B548,G011B!$B:$Z,25,0),"")</f>
        <v/>
      </c>
      <c r="M548" s="153" t="str">
        <f t="shared" si="116"/>
        <v/>
      </c>
      <c r="N548" s="59"/>
      <c r="O548" s="59"/>
      <c r="P548" s="59"/>
    </row>
    <row r="549" spans="1:16" ht="20.05" customHeight="1" x14ac:dyDescent="0.25">
      <c r="A549" s="368">
        <v>334</v>
      </c>
      <c r="B549" s="77"/>
      <c r="C549" s="119" t="str">
        <f t="shared" si="112"/>
        <v/>
      </c>
      <c r="D549" s="120" t="str">
        <f t="shared" si="113"/>
        <v/>
      </c>
      <c r="E549" s="78"/>
      <c r="F549" s="79"/>
      <c r="G549" s="129" t="str">
        <f t="shared" si="117"/>
        <v/>
      </c>
      <c r="H549" s="126" t="str">
        <f t="shared" si="114"/>
        <v/>
      </c>
      <c r="I549" s="133" t="str">
        <f t="shared" si="118"/>
        <v/>
      </c>
      <c r="J549" s="123" t="str">
        <f>IF(B549&gt;0,ROUNDUP(VLOOKUP(B549,G011B!$B:$R,16,0),2),"")</f>
        <v/>
      </c>
      <c r="K549" s="123" t="str">
        <f t="shared" si="115"/>
        <v/>
      </c>
      <c r="L549" s="124" t="str">
        <f>IF(B549&lt;&gt;"",VLOOKUP(B549,G011B!$B:$Z,25,0),"")</f>
        <v/>
      </c>
      <c r="M549" s="153" t="str">
        <f t="shared" si="116"/>
        <v/>
      </c>
      <c r="N549" s="59"/>
      <c r="O549" s="59"/>
      <c r="P549" s="59"/>
    </row>
    <row r="550" spans="1:16" ht="20.05" customHeight="1" x14ac:dyDescent="0.25">
      <c r="A550" s="368">
        <v>335</v>
      </c>
      <c r="B550" s="77"/>
      <c r="C550" s="119" t="str">
        <f t="shared" si="112"/>
        <v/>
      </c>
      <c r="D550" s="120" t="str">
        <f t="shared" si="113"/>
        <v/>
      </c>
      <c r="E550" s="78"/>
      <c r="F550" s="79"/>
      <c r="G550" s="129" t="str">
        <f t="shared" si="117"/>
        <v/>
      </c>
      <c r="H550" s="126" t="str">
        <f t="shared" si="114"/>
        <v/>
      </c>
      <c r="I550" s="133" t="str">
        <f t="shared" si="118"/>
        <v/>
      </c>
      <c r="J550" s="123" t="str">
        <f>IF(B550&gt;0,ROUNDUP(VLOOKUP(B550,G011B!$B:$R,16,0),2),"")</f>
        <v/>
      </c>
      <c r="K550" s="123" t="str">
        <f t="shared" si="115"/>
        <v/>
      </c>
      <c r="L550" s="124" t="str">
        <f>IF(B550&lt;&gt;"",VLOOKUP(B550,G011B!$B:$Z,25,0),"")</f>
        <v/>
      </c>
      <c r="M550" s="153" t="str">
        <f t="shared" si="116"/>
        <v/>
      </c>
      <c r="N550" s="59"/>
      <c r="O550" s="59"/>
      <c r="P550" s="59"/>
    </row>
    <row r="551" spans="1:16" ht="20.05" customHeight="1" x14ac:dyDescent="0.25">
      <c r="A551" s="368">
        <v>336</v>
      </c>
      <c r="B551" s="77"/>
      <c r="C551" s="119" t="str">
        <f t="shared" si="112"/>
        <v/>
      </c>
      <c r="D551" s="120" t="str">
        <f t="shared" si="113"/>
        <v/>
      </c>
      <c r="E551" s="78"/>
      <c r="F551" s="79"/>
      <c r="G551" s="129" t="str">
        <f t="shared" si="117"/>
        <v/>
      </c>
      <c r="H551" s="126" t="str">
        <f t="shared" si="114"/>
        <v/>
      </c>
      <c r="I551" s="133" t="str">
        <f t="shared" si="118"/>
        <v/>
      </c>
      <c r="J551" s="123" t="str">
        <f>IF(B551&gt;0,ROUNDUP(VLOOKUP(B551,G011B!$B:$R,16,0),2),"")</f>
        <v/>
      </c>
      <c r="K551" s="123" t="str">
        <f t="shared" si="115"/>
        <v/>
      </c>
      <c r="L551" s="124" t="str">
        <f>IF(B551&lt;&gt;"",VLOOKUP(B551,G011B!$B:$Z,25,0),"")</f>
        <v/>
      </c>
      <c r="M551" s="153" t="str">
        <f t="shared" si="116"/>
        <v/>
      </c>
      <c r="N551" s="59"/>
      <c r="O551" s="59"/>
      <c r="P551" s="59"/>
    </row>
    <row r="552" spans="1:16" ht="20.05" customHeight="1" x14ac:dyDescent="0.25">
      <c r="A552" s="368">
        <v>337</v>
      </c>
      <c r="B552" s="77"/>
      <c r="C552" s="119" t="str">
        <f t="shared" si="112"/>
        <v/>
      </c>
      <c r="D552" s="120" t="str">
        <f t="shared" si="113"/>
        <v/>
      </c>
      <c r="E552" s="78"/>
      <c r="F552" s="79"/>
      <c r="G552" s="129" t="str">
        <f t="shared" si="117"/>
        <v/>
      </c>
      <c r="H552" s="126" t="str">
        <f t="shared" si="114"/>
        <v/>
      </c>
      <c r="I552" s="133" t="str">
        <f t="shared" si="118"/>
        <v/>
      </c>
      <c r="J552" s="123" t="str">
        <f>IF(B552&gt;0,ROUNDUP(VLOOKUP(B552,G011B!$B:$R,16,0),2),"")</f>
        <v/>
      </c>
      <c r="K552" s="123" t="str">
        <f t="shared" si="115"/>
        <v/>
      </c>
      <c r="L552" s="124" t="str">
        <f>IF(B552&lt;&gt;"",VLOOKUP(B552,G011B!$B:$Z,25,0),"")</f>
        <v/>
      </c>
      <c r="M552" s="153" t="str">
        <f t="shared" si="116"/>
        <v/>
      </c>
      <c r="N552" s="59"/>
      <c r="O552" s="59"/>
      <c r="P552" s="59"/>
    </row>
    <row r="553" spans="1:16" ht="20.05" customHeight="1" x14ac:dyDescent="0.25">
      <c r="A553" s="368">
        <v>338</v>
      </c>
      <c r="B553" s="77"/>
      <c r="C553" s="119" t="str">
        <f t="shared" si="112"/>
        <v/>
      </c>
      <c r="D553" s="120" t="str">
        <f t="shared" si="113"/>
        <v/>
      </c>
      <c r="E553" s="78"/>
      <c r="F553" s="79"/>
      <c r="G553" s="129" t="str">
        <f t="shared" si="117"/>
        <v/>
      </c>
      <c r="H553" s="126" t="str">
        <f t="shared" si="114"/>
        <v/>
      </c>
      <c r="I553" s="133" t="str">
        <f t="shared" si="118"/>
        <v/>
      </c>
      <c r="J553" s="123" t="str">
        <f>IF(B553&gt;0,ROUNDUP(VLOOKUP(B553,G011B!$B:$R,16,0),2),"")</f>
        <v/>
      </c>
      <c r="K553" s="123" t="str">
        <f t="shared" si="115"/>
        <v/>
      </c>
      <c r="L553" s="124" t="str">
        <f>IF(B553&lt;&gt;"",VLOOKUP(B553,G011B!$B:$Z,25,0),"")</f>
        <v/>
      </c>
      <c r="M553" s="153" t="str">
        <f t="shared" si="116"/>
        <v/>
      </c>
      <c r="N553" s="59"/>
      <c r="O553" s="59"/>
      <c r="P553" s="59"/>
    </row>
    <row r="554" spans="1:16" ht="20.05" customHeight="1" x14ac:dyDescent="0.25">
      <c r="A554" s="368">
        <v>339</v>
      </c>
      <c r="B554" s="77"/>
      <c r="C554" s="119" t="str">
        <f t="shared" si="112"/>
        <v/>
      </c>
      <c r="D554" s="120" t="str">
        <f t="shared" si="113"/>
        <v/>
      </c>
      <c r="E554" s="78"/>
      <c r="F554" s="79"/>
      <c r="G554" s="129" t="str">
        <f t="shared" si="117"/>
        <v/>
      </c>
      <c r="H554" s="126" t="str">
        <f t="shared" si="114"/>
        <v/>
      </c>
      <c r="I554" s="133" t="str">
        <f t="shared" si="118"/>
        <v/>
      </c>
      <c r="J554" s="123" t="str">
        <f>IF(B554&gt;0,ROUNDUP(VLOOKUP(B554,G011B!$B:$R,16,0),2),"")</f>
        <v/>
      </c>
      <c r="K554" s="123" t="str">
        <f t="shared" si="115"/>
        <v/>
      </c>
      <c r="L554" s="124" t="str">
        <f>IF(B554&lt;&gt;"",VLOOKUP(B554,G011B!$B:$Z,25,0),"")</f>
        <v/>
      </c>
      <c r="M554" s="153" t="str">
        <f t="shared" si="116"/>
        <v/>
      </c>
      <c r="N554" s="59"/>
      <c r="O554" s="59"/>
      <c r="P554" s="59"/>
    </row>
    <row r="555" spans="1:16" ht="20.05" customHeight="1" thickBot="1" x14ac:dyDescent="0.3">
      <c r="A555" s="369">
        <v>340</v>
      </c>
      <c r="B555" s="80"/>
      <c r="C555" s="121" t="str">
        <f t="shared" si="112"/>
        <v/>
      </c>
      <c r="D555" s="122" t="str">
        <f t="shared" si="113"/>
        <v/>
      </c>
      <c r="E555" s="81"/>
      <c r="F555" s="82"/>
      <c r="G555" s="130" t="str">
        <f t="shared" si="117"/>
        <v/>
      </c>
      <c r="H555" s="127" t="str">
        <f t="shared" si="114"/>
        <v/>
      </c>
      <c r="I555" s="134" t="str">
        <f t="shared" si="118"/>
        <v/>
      </c>
      <c r="J555" s="123" t="str">
        <f>IF(B555&gt;0,ROUNDUP(VLOOKUP(B555,G011B!$B:$R,16,0),2),"")</f>
        <v/>
      </c>
      <c r="K555" s="123" t="str">
        <f t="shared" si="115"/>
        <v/>
      </c>
      <c r="L555" s="124" t="str">
        <f>IF(B555&lt;&gt;"",VLOOKUP(B555,G011B!$B:$Z,25,0),"")</f>
        <v/>
      </c>
      <c r="M555" s="153" t="str">
        <f t="shared" si="116"/>
        <v/>
      </c>
      <c r="N555" s="59"/>
      <c r="O555" s="59"/>
      <c r="P555" s="59"/>
    </row>
    <row r="556" spans="1:16" ht="20.05" customHeight="1" thickBot="1" x14ac:dyDescent="0.4">
      <c r="A556" s="595" t="s">
        <v>33</v>
      </c>
      <c r="B556" s="596"/>
      <c r="C556" s="596"/>
      <c r="D556" s="596"/>
      <c r="E556" s="596"/>
      <c r="F556" s="597"/>
      <c r="G556" s="131">
        <f>SUM(G536:G555)</f>
        <v>0</v>
      </c>
      <c r="H556" s="364"/>
      <c r="I556" s="115">
        <f>IF(C534=C501,SUM(I536:I555)+I523,SUM(I536:I555))</f>
        <v>0</v>
      </c>
      <c r="J556" s="59"/>
      <c r="K556" s="59"/>
      <c r="L556" s="59"/>
      <c r="M556" s="59"/>
      <c r="N556" s="135">
        <f>IF(COUNTA(E536:E555)&gt;0,1,0)</f>
        <v>0</v>
      </c>
      <c r="O556" s="59"/>
      <c r="P556" s="59"/>
    </row>
    <row r="557" spans="1:16" ht="20.05" customHeight="1" thickBot="1" x14ac:dyDescent="0.35">
      <c r="A557" s="598" t="s">
        <v>70</v>
      </c>
      <c r="B557" s="599"/>
      <c r="C557" s="599"/>
      <c r="D557" s="600"/>
      <c r="E557" s="104">
        <f>SUM(G:G)/2</f>
        <v>0</v>
      </c>
      <c r="F557" s="601"/>
      <c r="G557" s="602"/>
      <c r="H557" s="603"/>
      <c r="I557" s="113">
        <f>SUM(I536:I555)+I524</f>
        <v>0</v>
      </c>
      <c r="J557" s="59"/>
      <c r="K557" s="59"/>
      <c r="L557" s="59"/>
      <c r="M557" s="59"/>
      <c r="N557" s="59"/>
      <c r="O557" s="59"/>
      <c r="P557" s="59"/>
    </row>
    <row r="558" spans="1:16" x14ac:dyDescent="0.25">
      <c r="A558" s="359" t="s">
        <v>133</v>
      </c>
      <c r="B558" s="59"/>
      <c r="C558" s="59"/>
      <c r="D558" s="59"/>
      <c r="E558" s="59"/>
      <c r="F558" s="59"/>
      <c r="G558" s="59"/>
      <c r="H558" s="59"/>
      <c r="I558" s="59"/>
      <c r="J558" s="59"/>
      <c r="K558" s="59"/>
      <c r="L558" s="59"/>
      <c r="M558" s="59"/>
      <c r="N558" s="59"/>
      <c r="O558" s="59"/>
      <c r="P558" s="59"/>
    </row>
    <row r="559" spans="1:16" x14ac:dyDescent="0.25">
      <c r="A559" s="59"/>
      <c r="B559" s="59"/>
      <c r="C559" s="59"/>
      <c r="D559" s="59"/>
      <c r="E559" s="59"/>
      <c r="F559" s="59"/>
      <c r="G559" s="59"/>
      <c r="H559" s="59"/>
      <c r="I559" s="59"/>
      <c r="J559" s="59"/>
      <c r="K559" s="59"/>
      <c r="L559" s="59"/>
      <c r="M559" s="59"/>
      <c r="N559" s="59"/>
      <c r="O559" s="59"/>
      <c r="P559" s="59"/>
    </row>
    <row r="560" spans="1:16" ht="19.7" x14ac:dyDescent="0.35">
      <c r="A560" s="370" t="s">
        <v>30</v>
      </c>
      <c r="B560" s="372">
        <f ca="1">imzatarihi</f>
        <v>45653</v>
      </c>
      <c r="C560" s="371" t="s">
        <v>31</v>
      </c>
      <c r="D560" s="373" t="str">
        <f>IF(kurulusyetkilisi&gt;0,kurulusyetkilisi,"")</f>
        <v/>
      </c>
      <c r="E560" s="59"/>
      <c r="F560" s="59"/>
      <c r="G560" s="209"/>
      <c r="H560" s="208"/>
      <c r="I560" s="208"/>
      <c r="J560" s="59"/>
      <c r="K560" s="89"/>
      <c r="L560" s="89"/>
      <c r="M560" s="2"/>
      <c r="N560" s="89"/>
      <c r="O560" s="89"/>
      <c r="P560" s="59"/>
    </row>
    <row r="561" spans="1:16" ht="19.7" x14ac:dyDescent="0.35">
      <c r="A561" s="211"/>
      <c r="B561" s="211"/>
      <c r="C561" s="371" t="s">
        <v>32</v>
      </c>
      <c r="D561" s="72"/>
      <c r="E561" s="537"/>
      <c r="F561" s="537"/>
      <c r="G561" s="537"/>
      <c r="H561" s="56"/>
      <c r="I561" s="56"/>
      <c r="J561" s="59"/>
      <c r="K561" s="89"/>
      <c r="L561" s="89"/>
      <c r="M561" s="2"/>
      <c r="N561" s="89"/>
      <c r="O561" s="89"/>
      <c r="P561" s="59"/>
    </row>
    <row r="562" spans="1:16" ht="16.3" x14ac:dyDescent="0.3">
      <c r="A562" s="573" t="s">
        <v>63</v>
      </c>
      <c r="B562" s="573"/>
      <c r="C562" s="573"/>
      <c r="D562" s="573"/>
      <c r="E562" s="573"/>
      <c r="F562" s="573"/>
      <c r="G562" s="573"/>
      <c r="H562" s="573"/>
      <c r="I562" s="573"/>
      <c r="J562" s="59"/>
      <c r="K562" s="59"/>
      <c r="L562" s="59"/>
      <c r="M562" s="59"/>
      <c r="N562" s="59"/>
      <c r="O562" s="59"/>
      <c r="P562" s="59"/>
    </row>
    <row r="563" spans="1:16" x14ac:dyDescent="0.25">
      <c r="A563" s="563" t="str">
        <f>IF(YilDonem&lt;&gt;"",CONCATENATE(YilDonem," dönemine aittir."),"")</f>
        <v/>
      </c>
      <c r="B563" s="563"/>
      <c r="C563" s="563"/>
      <c r="D563" s="563"/>
      <c r="E563" s="563"/>
      <c r="F563" s="563"/>
      <c r="G563" s="563"/>
      <c r="H563" s="563"/>
      <c r="I563" s="563"/>
      <c r="J563" s="59"/>
      <c r="K563" s="59"/>
      <c r="L563" s="59"/>
      <c r="M563" s="59"/>
      <c r="N563" s="59"/>
      <c r="O563" s="59"/>
      <c r="P563" s="59"/>
    </row>
    <row r="564" spans="1:16" ht="19.7" thickBot="1" x14ac:dyDescent="0.4">
      <c r="A564" s="608" t="s">
        <v>72</v>
      </c>
      <c r="B564" s="608"/>
      <c r="C564" s="608"/>
      <c r="D564" s="608"/>
      <c r="E564" s="608"/>
      <c r="F564" s="608"/>
      <c r="G564" s="608"/>
      <c r="H564" s="608"/>
      <c r="I564" s="608"/>
      <c r="J564" s="59"/>
      <c r="K564" s="59"/>
      <c r="L564" s="59"/>
      <c r="M564" s="59"/>
      <c r="N564" s="59"/>
      <c r="O564" s="59"/>
      <c r="P564" s="59"/>
    </row>
    <row r="565" spans="1:16" ht="19.55" customHeight="1" thickBot="1" x14ac:dyDescent="0.3">
      <c r="A565" s="565" t="s">
        <v>212</v>
      </c>
      <c r="B565" s="567"/>
      <c r="C565" s="565" t="str">
        <f>IF(ProjeNo&gt;0,ProjeNo,"")</f>
        <v/>
      </c>
      <c r="D565" s="566"/>
      <c r="E565" s="566"/>
      <c r="F565" s="566"/>
      <c r="G565" s="566"/>
      <c r="H565" s="566"/>
      <c r="I565" s="567"/>
      <c r="J565" s="59"/>
      <c r="K565" s="59"/>
      <c r="L565" s="59"/>
      <c r="M565" s="59"/>
      <c r="N565" s="59"/>
      <c r="O565" s="59"/>
      <c r="P565" s="59"/>
    </row>
    <row r="566" spans="1:16" ht="29.25" customHeight="1" thickBot="1" x14ac:dyDescent="0.3">
      <c r="A566" s="607" t="s">
        <v>213</v>
      </c>
      <c r="B566" s="580"/>
      <c r="C566" s="583" t="str">
        <f>IF(ProjeAdi&gt;0,ProjeAdi,"")</f>
        <v/>
      </c>
      <c r="D566" s="584"/>
      <c r="E566" s="584"/>
      <c r="F566" s="584"/>
      <c r="G566" s="584"/>
      <c r="H566" s="584"/>
      <c r="I566" s="585"/>
      <c r="J566" s="59"/>
      <c r="K566" s="59"/>
      <c r="L566" s="59"/>
      <c r="M566" s="59"/>
      <c r="N566" s="59"/>
      <c r="O566" s="59"/>
      <c r="P566" s="59"/>
    </row>
    <row r="567" spans="1:16" ht="19.55" customHeight="1" thickBot="1" x14ac:dyDescent="0.3">
      <c r="A567" s="565" t="s">
        <v>64</v>
      </c>
      <c r="B567" s="567"/>
      <c r="C567" s="9"/>
      <c r="D567" s="605"/>
      <c r="E567" s="605"/>
      <c r="F567" s="605"/>
      <c r="G567" s="605"/>
      <c r="H567" s="605"/>
      <c r="I567" s="606"/>
      <c r="J567" s="59"/>
      <c r="K567" s="59"/>
      <c r="L567" s="59"/>
      <c r="M567" s="59"/>
      <c r="N567" s="59"/>
      <c r="O567" s="59"/>
      <c r="P567" s="59"/>
    </row>
    <row r="568" spans="1:16" s="1" customFormat="1" ht="29.25" thickBot="1" x14ac:dyDescent="0.3">
      <c r="A568" s="353" t="s">
        <v>3</v>
      </c>
      <c r="B568" s="353" t="s">
        <v>4</v>
      </c>
      <c r="C568" s="353" t="s">
        <v>54</v>
      </c>
      <c r="D568" s="353" t="s">
        <v>136</v>
      </c>
      <c r="E568" s="353" t="s">
        <v>65</v>
      </c>
      <c r="F568" s="353" t="s">
        <v>66</v>
      </c>
      <c r="G568" s="353" t="s">
        <v>67</v>
      </c>
      <c r="H568" s="353" t="s">
        <v>68</v>
      </c>
      <c r="I568" s="353" t="s">
        <v>69</v>
      </c>
      <c r="J568" s="365" t="s">
        <v>73</v>
      </c>
      <c r="K568" s="366" t="s">
        <v>74</v>
      </c>
      <c r="L568" s="366" t="s">
        <v>66</v>
      </c>
      <c r="M568" s="352"/>
      <c r="N568" s="352"/>
      <c r="O568" s="352"/>
      <c r="P568" s="352"/>
    </row>
    <row r="569" spans="1:16" ht="20.05" customHeight="1" x14ac:dyDescent="0.25">
      <c r="A569" s="367">
        <v>341</v>
      </c>
      <c r="B569" s="74"/>
      <c r="C569" s="117" t="str">
        <f t="shared" ref="C569:C588" si="119">IF(B569&lt;&gt;"",VLOOKUP(B569,PersonelTablo,2,0),"")</f>
        <v/>
      </c>
      <c r="D569" s="118" t="str">
        <f t="shared" ref="D569:D588" si="120">IF(B569&lt;&gt;"",VLOOKUP(B569,PersonelTablo,3,0),"")</f>
        <v/>
      </c>
      <c r="E569" s="75"/>
      <c r="F569" s="76"/>
      <c r="G569" s="128" t="str">
        <f>IF(AND(B569&lt;&gt;"",L569&gt;=F569),E569*F569,"")</f>
        <v/>
      </c>
      <c r="H569" s="125" t="str">
        <f t="shared" ref="H569:H588" si="121">IF(B569&lt;&gt;"",VLOOKUP(B569,G011CTablo,15,0),"")</f>
        <v/>
      </c>
      <c r="I569" s="132" t="str">
        <f>IF(AND(B569&lt;&gt;"",J569&gt;=K569,L569&gt;0),G569*H569,"")</f>
        <v/>
      </c>
      <c r="J569" s="123" t="str">
        <f>IF(B569&gt;0,ROUNDUP(VLOOKUP(B569,G011B!$B:$R,16,0),2),"")</f>
        <v/>
      </c>
      <c r="K569" s="123" t="str">
        <f t="shared" ref="K569:K588" si="122">IF(B569&gt;0,SUMIF($B:$B,B569,$G:$G),"")</f>
        <v/>
      </c>
      <c r="L569" s="124" t="str">
        <f>IF(B569&lt;&gt;"",VLOOKUP(B569,G011B!$B:$Z,25,0),"")</f>
        <v/>
      </c>
      <c r="M569" s="153" t="str">
        <f t="shared" ref="M569:M588" si="123">IF(J569&gt;=K569,"","Personelin bütün iş paketlerindeki Toplam Adam Ay değeri "&amp;K569&amp;" olup, bu değer, G011B formunda beyan edilen Çalışılan Toplam Ay değerini geçemez. Maliyeti hesaplamak için Adam/Ay Oranı veya Çalışılan Ay değerini düzeltiniz. ")</f>
        <v/>
      </c>
      <c r="N569" s="59"/>
      <c r="O569" s="59"/>
      <c r="P569" s="59"/>
    </row>
    <row r="570" spans="1:16" ht="20.05" customHeight="1" x14ac:dyDescent="0.25">
      <c r="A570" s="368">
        <v>342</v>
      </c>
      <c r="B570" s="77"/>
      <c r="C570" s="119" t="str">
        <f t="shared" si="119"/>
        <v/>
      </c>
      <c r="D570" s="120" t="str">
        <f t="shared" si="120"/>
        <v/>
      </c>
      <c r="E570" s="78"/>
      <c r="F570" s="79"/>
      <c r="G570" s="129" t="str">
        <f t="shared" ref="G570:G588" si="124">IF(AND(B570&lt;&gt;"",L570&gt;=F570),E570*F570,"")</f>
        <v/>
      </c>
      <c r="H570" s="126" t="str">
        <f t="shared" si="121"/>
        <v/>
      </c>
      <c r="I570" s="133" t="str">
        <f t="shared" ref="I570:I588" si="125">IF(AND(B570&lt;&gt;"",J570&gt;=K570,L570&gt;0),G570*H570,"")</f>
        <v/>
      </c>
      <c r="J570" s="123" t="str">
        <f>IF(B570&gt;0,ROUNDUP(VLOOKUP(B570,G011B!$B:$R,16,0),2),"")</f>
        <v/>
      </c>
      <c r="K570" s="123" t="str">
        <f t="shared" si="122"/>
        <v/>
      </c>
      <c r="L570" s="124" t="str">
        <f>IF(B570&lt;&gt;"",VLOOKUP(B570,G011B!$B:$Z,25,0),"")</f>
        <v/>
      </c>
      <c r="M570" s="153" t="str">
        <f t="shared" si="123"/>
        <v/>
      </c>
      <c r="N570" s="59"/>
      <c r="O570" s="59"/>
      <c r="P570" s="59"/>
    </row>
    <row r="571" spans="1:16" ht="20.05" customHeight="1" x14ac:dyDescent="0.25">
      <c r="A571" s="368">
        <v>343</v>
      </c>
      <c r="B571" s="77"/>
      <c r="C571" s="119" t="str">
        <f t="shared" si="119"/>
        <v/>
      </c>
      <c r="D571" s="120" t="str">
        <f t="shared" si="120"/>
        <v/>
      </c>
      <c r="E571" s="78"/>
      <c r="F571" s="79"/>
      <c r="G571" s="129" t="str">
        <f t="shared" si="124"/>
        <v/>
      </c>
      <c r="H571" s="126" t="str">
        <f t="shared" si="121"/>
        <v/>
      </c>
      <c r="I571" s="133" t="str">
        <f t="shared" si="125"/>
        <v/>
      </c>
      <c r="J571" s="123" t="str">
        <f>IF(B571&gt;0,ROUNDUP(VLOOKUP(B571,G011B!$B:$R,16,0),2),"")</f>
        <v/>
      </c>
      <c r="K571" s="123" t="str">
        <f t="shared" si="122"/>
        <v/>
      </c>
      <c r="L571" s="124" t="str">
        <f>IF(B571&lt;&gt;"",VLOOKUP(B571,G011B!$B:$Z,25,0),"")</f>
        <v/>
      </c>
      <c r="M571" s="153" t="str">
        <f t="shared" si="123"/>
        <v/>
      </c>
      <c r="N571" s="59"/>
      <c r="O571" s="59"/>
      <c r="P571" s="59"/>
    </row>
    <row r="572" spans="1:16" ht="20.05" customHeight="1" x14ac:dyDescent="0.25">
      <c r="A572" s="368">
        <v>344</v>
      </c>
      <c r="B572" s="77"/>
      <c r="C572" s="119" t="str">
        <f t="shared" si="119"/>
        <v/>
      </c>
      <c r="D572" s="120" t="str">
        <f t="shared" si="120"/>
        <v/>
      </c>
      <c r="E572" s="78"/>
      <c r="F572" s="79"/>
      <c r="G572" s="129" t="str">
        <f t="shared" si="124"/>
        <v/>
      </c>
      <c r="H572" s="126" t="str">
        <f t="shared" si="121"/>
        <v/>
      </c>
      <c r="I572" s="133" t="str">
        <f t="shared" si="125"/>
        <v/>
      </c>
      <c r="J572" s="123" t="str">
        <f>IF(B572&gt;0,ROUNDUP(VLOOKUP(B572,G011B!$B:$R,16,0),2),"")</f>
        <v/>
      </c>
      <c r="K572" s="123" t="str">
        <f t="shared" si="122"/>
        <v/>
      </c>
      <c r="L572" s="124" t="str">
        <f>IF(B572&lt;&gt;"",VLOOKUP(B572,G011B!$B:$Z,25,0),"")</f>
        <v/>
      </c>
      <c r="M572" s="153" t="str">
        <f t="shared" si="123"/>
        <v/>
      </c>
      <c r="N572" s="59"/>
      <c r="O572" s="59"/>
      <c r="P572" s="59"/>
    </row>
    <row r="573" spans="1:16" ht="20.05" customHeight="1" x14ac:dyDescent="0.25">
      <c r="A573" s="368">
        <v>345</v>
      </c>
      <c r="B573" s="77"/>
      <c r="C573" s="119" t="str">
        <f t="shared" si="119"/>
        <v/>
      </c>
      <c r="D573" s="120" t="str">
        <f t="shared" si="120"/>
        <v/>
      </c>
      <c r="E573" s="78"/>
      <c r="F573" s="79"/>
      <c r="G573" s="129" t="str">
        <f t="shared" si="124"/>
        <v/>
      </c>
      <c r="H573" s="126" t="str">
        <f t="shared" si="121"/>
        <v/>
      </c>
      <c r="I573" s="133" t="str">
        <f t="shared" si="125"/>
        <v/>
      </c>
      <c r="J573" s="123" t="str">
        <f>IF(B573&gt;0,ROUNDUP(VLOOKUP(B573,G011B!$B:$R,16,0),2),"")</f>
        <v/>
      </c>
      <c r="K573" s="123" t="str">
        <f t="shared" si="122"/>
        <v/>
      </c>
      <c r="L573" s="124" t="str">
        <f>IF(B573&lt;&gt;"",VLOOKUP(B573,G011B!$B:$Z,25,0),"")</f>
        <v/>
      </c>
      <c r="M573" s="153" t="str">
        <f t="shared" si="123"/>
        <v/>
      </c>
      <c r="N573" s="59"/>
      <c r="O573" s="59"/>
      <c r="P573" s="59"/>
    </row>
    <row r="574" spans="1:16" ht="20.05" customHeight="1" x14ac:dyDescent="0.25">
      <c r="A574" s="368">
        <v>346</v>
      </c>
      <c r="B574" s="77"/>
      <c r="C574" s="119" t="str">
        <f t="shared" si="119"/>
        <v/>
      </c>
      <c r="D574" s="120" t="str">
        <f t="shared" si="120"/>
        <v/>
      </c>
      <c r="E574" s="78"/>
      <c r="F574" s="79"/>
      <c r="G574" s="129" t="str">
        <f t="shared" si="124"/>
        <v/>
      </c>
      <c r="H574" s="126" t="str">
        <f t="shared" si="121"/>
        <v/>
      </c>
      <c r="I574" s="133" t="str">
        <f t="shared" si="125"/>
        <v/>
      </c>
      <c r="J574" s="123" t="str">
        <f>IF(B574&gt;0,ROUNDUP(VLOOKUP(B574,G011B!$B:$R,16,0),2),"")</f>
        <v/>
      </c>
      <c r="K574" s="123" t="str">
        <f t="shared" si="122"/>
        <v/>
      </c>
      <c r="L574" s="124" t="str">
        <f>IF(B574&lt;&gt;"",VLOOKUP(B574,G011B!$B:$Z,25,0),"")</f>
        <v/>
      </c>
      <c r="M574" s="153" t="str">
        <f t="shared" si="123"/>
        <v/>
      </c>
      <c r="N574" s="59"/>
      <c r="O574" s="59"/>
      <c r="P574" s="59"/>
    </row>
    <row r="575" spans="1:16" ht="20.05" customHeight="1" x14ac:dyDescent="0.25">
      <c r="A575" s="368">
        <v>347</v>
      </c>
      <c r="B575" s="77"/>
      <c r="C575" s="119" t="str">
        <f t="shared" si="119"/>
        <v/>
      </c>
      <c r="D575" s="120" t="str">
        <f t="shared" si="120"/>
        <v/>
      </c>
      <c r="E575" s="78"/>
      <c r="F575" s="79"/>
      <c r="G575" s="129" t="str">
        <f t="shared" si="124"/>
        <v/>
      </c>
      <c r="H575" s="126" t="str">
        <f t="shared" si="121"/>
        <v/>
      </c>
      <c r="I575" s="133" t="str">
        <f t="shared" si="125"/>
        <v/>
      </c>
      <c r="J575" s="123" t="str">
        <f>IF(B575&gt;0,ROUNDUP(VLOOKUP(B575,G011B!$B:$R,16,0),2),"")</f>
        <v/>
      </c>
      <c r="K575" s="123" t="str">
        <f t="shared" si="122"/>
        <v/>
      </c>
      <c r="L575" s="124" t="str">
        <f>IF(B575&lt;&gt;"",VLOOKUP(B575,G011B!$B:$Z,25,0),"")</f>
        <v/>
      </c>
      <c r="M575" s="153" t="str">
        <f t="shared" si="123"/>
        <v/>
      </c>
      <c r="N575" s="59"/>
      <c r="O575" s="59"/>
      <c r="P575" s="59"/>
    </row>
    <row r="576" spans="1:16" ht="20.05" customHeight="1" x14ac:dyDescent="0.25">
      <c r="A576" s="368">
        <v>348</v>
      </c>
      <c r="B576" s="77"/>
      <c r="C576" s="119" t="str">
        <f t="shared" si="119"/>
        <v/>
      </c>
      <c r="D576" s="120" t="str">
        <f t="shared" si="120"/>
        <v/>
      </c>
      <c r="E576" s="78"/>
      <c r="F576" s="79"/>
      <c r="G576" s="129" t="str">
        <f t="shared" si="124"/>
        <v/>
      </c>
      <c r="H576" s="126" t="str">
        <f t="shared" si="121"/>
        <v/>
      </c>
      <c r="I576" s="133" t="str">
        <f t="shared" si="125"/>
        <v/>
      </c>
      <c r="J576" s="123" t="str">
        <f>IF(B576&gt;0,ROUNDUP(VLOOKUP(B576,G011B!$B:$R,16,0),2),"")</f>
        <v/>
      </c>
      <c r="K576" s="123" t="str">
        <f t="shared" si="122"/>
        <v/>
      </c>
      <c r="L576" s="124" t="str">
        <f>IF(B576&lt;&gt;"",VLOOKUP(B576,G011B!$B:$Z,25,0),"")</f>
        <v/>
      </c>
      <c r="M576" s="153" t="str">
        <f t="shared" si="123"/>
        <v/>
      </c>
      <c r="N576" s="59"/>
      <c r="O576" s="59"/>
      <c r="P576" s="59"/>
    </row>
    <row r="577" spans="1:16" ht="20.05" customHeight="1" x14ac:dyDescent="0.25">
      <c r="A577" s="368">
        <v>349</v>
      </c>
      <c r="B577" s="77"/>
      <c r="C577" s="119" t="str">
        <f t="shared" si="119"/>
        <v/>
      </c>
      <c r="D577" s="120" t="str">
        <f t="shared" si="120"/>
        <v/>
      </c>
      <c r="E577" s="78"/>
      <c r="F577" s="79"/>
      <c r="G577" s="129" t="str">
        <f t="shared" si="124"/>
        <v/>
      </c>
      <c r="H577" s="126" t="str">
        <f t="shared" si="121"/>
        <v/>
      </c>
      <c r="I577" s="133" t="str">
        <f t="shared" si="125"/>
        <v/>
      </c>
      <c r="J577" s="123" t="str">
        <f>IF(B577&gt;0,ROUNDUP(VLOOKUP(B577,G011B!$B:$R,16,0),2),"")</f>
        <v/>
      </c>
      <c r="K577" s="123" t="str">
        <f t="shared" si="122"/>
        <v/>
      </c>
      <c r="L577" s="124" t="str">
        <f>IF(B577&lt;&gt;"",VLOOKUP(B577,G011B!$B:$Z,25,0),"")</f>
        <v/>
      </c>
      <c r="M577" s="153" t="str">
        <f t="shared" si="123"/>
        <v/>
      </c>
      <c r="N577" s="59"/>
      <c r="O577" s="59"/>
      <c r="P577" s="59"/>
    </row>
    <row r="578" spans="1:16" ht="20.05" customHeight="1" x14ac:dyDescent="0.25">
      <c r="A578" s="368">
        <v>350</v>
      </c>
      <c r="B578" s="77"/>
      <c r="C578" s="119" t="str">
        <f t="shared" si="119"/>
        <v/>
      </c>
      <c r="D578" s="120" t="str">
        <f t="shared" si="120"/>
        <v/>
      </c>
      <c r="E578" s="78"/>
      <c r="F578" s="79"/>
      <c r="G578" s="129" t="str">
        <f t="shared" si="124"/>
        <v/>
      </c>
      <c r="H578" s="126" t="str">
        <f t="shared" si="121"/>
        <v/>
      </c>
      <c r="I578" s="133" t="str">
        <f t="shared" si="125"/>
        <v/>
      </c>
      <c r="J578" s="123" t="str">
        <f>IF(B578&gt;0,ROUNDUP(VLOOKUP(B578,G011B!$B:$R,16,0),2),"")</f>
        <v/>
      </c>
      <c r="K578" s="123" t="str">
        <f t="shared" si="122"/>
        <v/>
      </c>
      <c r="L578" s="124" t="str">
        <f>IF(B578&lt;&gt;"",VLOOKUP(B578,G011B!$B:$Z,25,0),"")</f>
        <v/>
      </c>
      <c r="M578" s="153" t="str">
        <f t="shared" si="123"/>
        <v/>
      </c>
      <c r="N578" s="59"/>
      <c r="O578" s="59"/>
      <c r="P578" s="59"/>
    </row>
    <row r="579" spans="1:16" ht="20.05" customHeight="1" x14ac:dyDescent="0.25">
      <c r="A579" s="368">
        <v>351</v>
      </c>
      <c r="B579" s="77"/>
      <c r="C579" s="119" t="str">
        <f t="shared" si="119"/>
        <v/>
      </c>
      <c r="D579" s="120" t="str">
        <f t="shared" si="120"/>
        <v/>
      </c>
      <c r="E579" s="78"/>
      <c r="F579" s="79"/>
      <c r="G579" s="129" t="str">
        <f t="shared" si="124"/>
        <v/>
      </c>
      <c r="H579" s="126" t="str">
        <f t="shared" si="121"/>
        <v/>
      </c>
      <c r="I579" s="133" t="str">
        <f t="shared" si="125"/>
        <v/>
      </c>
      <c r="J579" s="123" t="str">
        <f>IF(B579&gt;0,ROUNDUP(VLOOKUP(B579,G011B!$B:$R,16,0),2),"")</f>
        <v/>
      </c>
      <c r="K579" s="123" t="str">
        <f t="shared" si="122"/>
        <v/>
      </c>
      <c r="L579" s="124" t="str">
        <f>IF(B579&lt;&gt;"",VLOOKUP(B579,G011B!$B:$Z,25,0),"")</f>
        <v/>
      </c>
      <c r="M579" s="153" t="str">
        <f t="shared" si="123"/>
        <v/>
      </c>
      <c r="N579" s="59"/>
      <c r="O579" s="59"/>
      <c r="P579" s="59"/>
    </row>
    <row r="580" spans="1:16" ht="20.05" customHeight="1" x14ac:dyDescent="0.25">
      <c r="A580" s="368">
        <v>352</v>
      </c>
      <c r="B580" s="77"/>
      <c r="C580" s="119" t="str">
        <f t="shared" si="119"/>
        <v/>
      </c>
      <c r="D580" s="120" t="str">
        <f t="shared" si="120"/>
        <v/>
      </c>
      <c r="E580" s="78"/>
      <c r="F580" s="79"/>
      <c r="G580" s="129" t="str">
        <f t="shared" si="124"/>
        <v/>
      </c>
      <c r="H580" s="126" t="str">
        <f t="shared" si="121"/>
        <v/>
      </c>
      <c r="I580" s="133" t="str">
        <f t="shared" si="125"/>
        <v/>
      </c>
      <c r="J580" s="123" t="str">
        <f>IF(B580&gt;0,ROUNDUP(VLOOKUP(B580,G011B!$B:$R,16,0),2),"")</f>
        <v/>
      </c>
      <c r="K580" s="123" t="str">
        <f t="shared" si="122"/>
        <v/>
      </c>
      <c r="L580" s="124" t="str">
        <f>IF(B580&lt;&gt;"",VLOOKUP(B580,G011B!$B:$Z,25,0),"")</f>
        <v/>
      </c>
      <c r="M580" s="153" t="str">
        <f t="shared" si="123"/>
        <v/>
      </c>
      <c r="N580" s="59"/>
      <c r="O580" s="59"/>
      <c r="P580" s="59"/>
    </row>
    <row r="581" spans="1:16" ht="20.05" customHeight="1" x14ac:dyDescent="0.25">
      <c r="A581" s="368">
        <v>353</v>
      </c>
      <c r="B581" s="77"/>
      <c r="C581" s="119" t="str">
        <f t="shared" si="119"/>
        <v/>
      </c>
      <c r="D581" s="120" t="str">
        <f t="shared" si="120"/>
        <v/>
      </c>
      <c r="E581" s="78"/>
      <c r="F581" s="79"/>
      <c r="G581" s="129" t="str">
        <f t="shared" si="124"/>
        <v/>
      </c>
      <c r="H581" s="126" t="str">
        <f t="shared" si="121"/>
        <v/>
      </c>
      <c r="I581" s="133" t="str">
        <f t="shared" si="125"/>
        <v/>
      </c>
      <c r="J581" s="123" t="str">
        <f>IF(B581&gt;0,ROUNDUP(VLOOKUP(B581,G011B!$B:$R,16,0),2),"")</f>
        <v/>
      </c>
      <c r="K581" s="123" t="str">
        <f t="shared" si="122"/>
        <v/>
      </c>
      <c r="L581" s="124" t="str">
        <f>IF(B581&lt;&gt;"",VLOOKUP(B581,G011B!$B:$Z,25,0),"")</f>
        <v/>
      </c>
      <c r="M581" s="153" t="str">
        <f t="shared" si="123"/>
        <v/>
      </c>
      <c r="N581" s="59"/>
      <c r="O581" s="59"/>
      <c r="P581" s="59"/>
    </row>
    <row r="582" spans="1:16" ht="20.05" customHeight="1" x14ac:dyDescent="0.25">
      <c r="A582" s="368">
        <v>354</v>
      </c>
      <c r="B582" s="77"/>
      <c r="C582" s="119" t="str">
        <f t="shared" si="119"/>
        <v/>
      </c>
      <c r="D582" s="120" t="str">
        <f t="shared" si="120"/>
        <v/>
      </c>
      <c r="E582" s="78"/>
      <c r="F582" s="79"/>
      <c r="G582" s="129" t="str">
        <f t="shared" si="124"/>
        <v/>
      </c>
      <c r="H582" s="126" t="str">
        <f t="shared" si="121"/>
        <v/>
      </c>
      <c r="I582" s="133" t="str">
        <f t="shared" si="125"/>
        <v/>
      </c>
      <c r="J582" s="123" t="str">
        <f>IF(B582&gt;0,ROUNDUP(VLOOKUP(B582,G011B!$B:$R,16,0),2),"")</f>
        <v/>
      </c>
      <c r="K582" s="123" t="str">
        <f t="shared" si="122"/>
        <v/>
      </c>
      <c r="L582" s="124" t="str">
        <f>IF(B582&lt;&gt;"",VLOOKUP(B582,G011B!$B:$Z,25,0),"")</f>
        <v/>
      </c>
      <c r="M582" s="153" t="str">
        <f t="shared" si="123"/>
        <v/>
      </c>
      <c r="N582" s="59"/>
      <c r="O582" s="59"/>
      <c r="P582" s="59"/>
    </row>
    <row r="583" spans="1:16" ht="20.05" customHeight="1" x14ac:dyDescent="0.25">
      <c r="A583" s="368">
        <v>355</v>
      </c>
      <c r="B583" s="77"/>
      <c r="C583" s="119" t="str">
        <f t="shared" si="119"/>
        <v/>
      </c>
      <c r="D583" s="120" t="str">
        <f t="shared" si="120"/>
        <v/>
      </c>
      <c r="E583" s="78"/>
      <c r="F583" s="79"/>
      <c r="G583" s="129" t="str">
        <f t="shared" si="124"/>
        <v/>
      </c>
      <c r="H583" s="126" t="str">
        <f t="shared" si="121"/>
        <v/>
      </c>
      <c r="I583" s="133" t="str">
        <f t="shared" si="125"/>
        <v/>
      </c>
      <c r="J583" s="123" t="str">
        <f>IF(B583&gt;0,ROUNDUP(VLOOKUP(B583,G011B!$B:$R,16,0),2),"")</f>
        <v/>
      </c>
      <c r="K583" s="123" t="str">
        <f t="shared" si="122"/>
        <v/>
      </c>
      <c r="L583" s="124" t="str">
        <f>IF(B583&lt;&gt;"",VLOOKUP(B583,G011B!$B:$Z,25,0),"")</f>
        <v/>
      </c>
      <c r="M583" s="153" t="str">
        <f t="shared" si="123"/>
        <v/>
      </c>
      <c r="N583" s="59"/>
      <c r="O583" s="59"/>
      <c r="P583" s="59"/>
    </row>
    <row r="584" spans="1:16" ht="20.05" customHeight="1" x14ac:dyDescent="0.25">
      <c r="A584" s="368">
        <v>356</v>
      </c>
      <c r="B584" s="77"/>
      <c r="C584" s="119" t="str">
        <f t="shared" si="119"/>
        <v/>
      </c>
      <c r="D584" s="120" t="str">
        <f t="shared" si="120"/>
        <v/>
      </c>
      <c r="E584" s="78"/>
      <c r="F584" s="79"/>
      <c r="G584" s="129" t="str">
        <f t="shared" si="124"/>
        <v/>
      </c>
      <c r="H584" s="126" t="str">
        <f t="shared" si="121"/>
        <v/>
      </c>
      <c r="I584" s="133" t="str">
        <f t="shared" si="125"/>
        <v/>
      </c>
      <c r="J584" s="123" t="str">
        <f>IF(B584&gt;0,ROUNDUP(VLOOKUP(B584,G011B!$B:$R,16,0),2),"")</f>
        <v/>
      </c>
      <c r="K584" s="123" t="str">
        <f t="shared" si="122"/>
        <v/>
      </c>
      <c r="L584" s="124" t="str">
        <f>IF(B584&lt;&gt;"",VLOOKUP(B584,G011B!$B:$Z,25,0),"")</f>
        <v/>
      </c>
      <c r="M584" s="153" t="str">
        <f t="shared" si="123"/>
        <v/>
      </c>
      <c r="N584" s="59"/>
      <c r="O584" s="59"/>
      <c r="P584" s="59"/>
    </row>
    <row r="585" spans="1:16" ht="20.05" customHeight="1" x14ac:dyDescent="0.25">
      <c r="A585" s="368">
        <v>357</v>
      </c>
      <c r="B585" s="77"/>
      <c r="C585" s="119" t="str">
        <f t="shared" si="119"/>
        <v/>
      </c>
      <c r="D585" s="120" t="str">
        <f t="shared" si="120"/>
        <v/>
      </c>
      <c r="E585" s="78"/>
      <c r="F585" s="79"/>
      <c r="G585" s="129" t="str">
        <f t="shared" si="124"/>
        <v/>
      </c>
      <c r="H585" s="126" t="str">
        <f t="shared" si="121"/>
        <v/>
      </c>
      <c r="I585" s="133" t="str">
        <f t="shared" si="125"/>
        <v/>
      </c>
      <c r="J585" s="123" t="str">
        <f>IF(B585&gt;0,ROUNDUP(VLOOKUP(B585,G011B!$B:$R,16,0),2),"")</f>
        <v/>
      </c>
      <c r="K585" s="123" t="str">
        <f t="shared" si="122"/>
        <v/>
      </c>
      <c r="L585" s="124" t="str">
        <f>IF(B585&lt;&gt;"",VLOOKUP(B585,G011B!$B:$Z,25,0),"")</f>
        <v/>
      </c>
      <c r="M585" s="153" t="str">
        <f t="shared" si="123"/>
        <v/>
      </c>
      <c r="N585" s="59"/>
      <c r="O585" s="59"/>
      <c r="P585" s="59"/>
    </row>
    <row r="586" spans="1:16" ht="20.05" customHeight="1" x14ac:dyDescent="0.25">
      <c r="A586" s="368">
        <v>358</v>
      </c>
      <c r="B586" s="77"/>
      <c r="C586" s="119" t="str">
        <f t="shared" si="119"/>
        <v/>
      </c>
      <c r="D586" s="120" t="str">
        <f t="shared" si="120"/>
        <v/>
      </c>
      <c r="E586" s="78"/>
      <c r="F586" s="79"/>
      <c r="G586" s="129" t="str">
        <f t="shared" si="124"/>
        <v/>
      </c>
      <c r="H586" s="126" t="str">
        <f t="shared" si="121"/>
        <v/>
      </c>
      <c r="I586" s="133" t="str">
        <f t="shared" si="125"/>
        <v/>
      </c>
      <c r="J586" s="123" t="str">
        <f>IF(B586&gt;0,ROUNDUP(VLOOKUP(B586,G011B!$B:$R,16,0),2),"")</f>
        <v/>
      </c>
      <c r="K586" s="123" t="str">
        <f t="shared" si="122"/>
        <v/>
      </c>
      <c r="L586" s="124" t="str">
        <f>IF(B586&lt;&gt;"",VLOOKUP(B586,G011B!$B:$Z,25,0),"")</f>
        <v/>
      </c>
      <c r="M586" s="153" t="str">
        <f t="shared" si="123"/>
        <v/>
      </c>
      <c r="N586" s="59"/>
      <c r="O586" s="59"/>
      <c r="P586" s="59"/>
    </row>
    <row r="587" spans="1:16" ht="20.05" customHeight="1" x14ac:dyDescent="0.25">
      <c r="A587" s="368">
        <v>359</v>
      </c>
      <c r="B587" s="77"/>
      <c r="C587" s="119" t="str">
        <f t="shared" si="119"/>
        <v/>
      </c>
      <c r="D587" s="120" t="str">
        <f t="shared" si="120"/>
        <v/>
      </c>
      <c r="E587" s="78"/>
      <c r="F587" s="79"/>
      <c r="G587" s="129" t="str">
        <f t="shared" si="124"/>
        <v/>
      </c>
      <c r="H587" s="126" t="str">
        <f t="shared" si="121"/>
        <v/>
      </c>
      <c r="I587" s="133" t="str">
        <f t="shared" si="125"/>
        <v/>
      </c>
      <c r="J587" s="123" t="str">
        <f>IF(B587&gt;0,ROUNDUP(VLOOKUP(B587,G011B!$B:$R,16,0),2),"")</f>
        <v/>
      </c>
      <c r="K587" s="123" t="str">
        <f t="shared" si="122"/>
        <v/>
      </c>
      <c r="L587" s="124" t="str">
        <f>IF(B587&lt;&gt;"",VLOOKUP(B587,G011B!$B:$Z,25,0),"")</f>
        <v/>
      </c>
      <c r="M587" s="153" t="str">
        <f t="shared" si="123"/>
        <v/>
      </c>
      <c r="N587" s="59"/>
      <c r="O587" s="59"/>
      <c r="P587" s="59"/>
    </row>
    <row r="588" spans="1:16" ht="20.05" customHeight="1" thickBot="1" x14ac:dyDescent="0.3">
      <c r="A588" s="369">
        <v>360</v>
      </c>
      <c r="B588" s="80"/>
      <c r="C588" s="121" t="str">
        <f t="shared" si="119"/>
        <v/>
      </c>
      <c r="D588" s="122" t="str">
        <f t="shared" si="120"/>
        <v/>
      </c>
      <c r="E588" s="81"/>
      <c r="F588" s="82"/>
      <c r="G588" s="130" t="str">
        <f t="shared" si="124"/>
        <v/>
      </c>
      <c r="H588" s="127" t="str">
        <f t="shared" si="121"/>
        <v/>
      </c>
      <c r="I588" s="134" t="str">
        <f t="shared" si="125"/>
        <v/>
      </c>
      <c r="J588" s="123" t="str">
        <f>IF(B588&gt;0,ROUNDUP(VLOOKUP(B588,G011B!$B:$R,16,0),2),"")</f>
        <v/>
      </c>
      <c r="K588" s="123" t="str">
        <f t="shared" si="122"/>
        <v/>
      </c>
      <c r="L588" s="124" t="str">
        <f>IF(B588&lt;&gt;"",VLOOKUP(B588,G011B!$B:$Z,25,0),"")</f>
        <v/>
      </c>
      <c r="M588" s="153" t="str">
        <f t="shared" si="123"/>
        <v/>
      </c>
      <c r="N588" s="59"/>
      <c r="O588" s="59"/>
      <c r="P588" s="59"/>
    </row>
    <row r="589" spans="1:16" ht="20.05" customHeight="1" thickBot="1" x14ac:dyDescent="0.4">
      <c r="A589" s="595" t="s">
        <v>33</v>
      </c>
      <c r="B589" s="596"/>
      <c r="C589" s="596"/>
      <c r="D589" s="596"/>
      <c r="E589" s="596"/>
      <c r="F589" s="597"/>
      <c r="G589" s="131">
        <f>SUM(G569:G588)</f>
        <v>0</v>
      </c>
      <c r="H589" s="364"/>
      <c r="I589" s="115">
        <f>IF(C567=C534,SUM(I569:I588)+I556,SUM(I569:I588))</f>
        <v>0</v>
      </c>
      <c r="J589" s="59"/>
      <c r="K589" s="59"/>
      <c r="L589" s="59"/>
      <c r="M589" s="59"/>
      <c r="N589" s="135">
        <f>IF(COUNTA(E569:E588)&gt;0,1,0)</f>
        <v>0</v>
      </c>
      <c r="O589" s="59"/>
      <c r="P589" s="59"/>
    </row>
    <row r="590" spans="1:16" ht="20.05" customHeight="1" thickBot="1" x14ac:dyDescent="0.35">
      <c r="A590" s="598" t="s">
        <v>70</v>
      </c>
      <c r="B590" s="599"/>
      <c r="C590" s="599"/>
      <c r="D590" s="600"/>
      <c r="E590" s="104">
        <f>SUM(G:G)/2</f>
        <v>0</v>
      </c>
      <c r="F590" s="601"/>
      <c r="G590" s="602"/>
      <c r="H590" s="603"/>
      <c r="I590" s="113">
        <f>SUM(I569:I588)+I557</f>
        <v>0</v>
      </c>
      <c r="J590" s="59"/>
      <c r="K590" s="59"/>
      <c r="L590" s="59"/>
      <c r="M590" s="59"/>
      <c r="N590" s="59"/>
      <c r="O590" s="59"/>
      <c r="P590" s="59"/>
    </row>
    <row r="591" spans="1:16" x14ac:dyDescent="0.25">
      <c r="A591" s="359" t="s">
        <v>133</v>
      </c>
      <c r="B591" s="59"/>
      <c r="C591" s="59"/>
      <c r="D591" s="59"/>
      <c r="E591" s="59"/>
      <c r="F591" s="59"/>
      <c r="G591" s="59"/>
      <c r="H591" s="59"/>
      <c r="I591" s="59"/>
      <c r="J591" s="59"/>
      <c r="K591" s="59"/>
      <c r="L591" s="59"/>
      <c r="M591" s="59"/>
      <c r="N591" s="59"/>
      <c r="O591" s="59"/>
      <c r="P591" s="59"/>
    </row>
    <row r="592" spans="1:16" x14ac:dyDescent="0.25">
      <c r="A592" s="59"/>
      <c r="B592" s="59"/>
      <c r="C592" s="59"/>
      <c r="D592" s="59"/>
      <c r="E592" s="59"/>
      <c r="F592" s="59"/>
      <c r="G592" s="59"/>
      <c r="H592" s="59"/>
      <c r="I592" s="59"/>
      <c r="J592" s="59"/>
      <c r="K592" s="59"/>
      <c r="L592" s="59"/>
      <c r="M592" s="59"/>
      <c r="N592" s="59"/>
      <c r="O592" s="59"/>
      <c r="P592" s="59"/>
    </row>
    <row r="593" spans="1:16" ht="19.7" x14ac:dyDescent="0.35">
      <c r="A593" s="370" t="s">
        <v>30</v>
      </c>
      <c r="B593" s="372">
        <f ca="1">imzatarihi</f>
        <v>45653</v>
      </c>
      <c r="C593" s="371" t="s">
        <v>31</v>
      </c>
      <c r="D593" s="373" t="str">
        <f>IF(kurulusyetkilisi&gt;0,kurulusyetkilisi,"")</f>
        <v/>
      </c>
      <c r="E593" s="59"/>
      <c r="F593" s="59"/>
      <c r="G593" s="209"/>
      <c r="H593" s="208"/>
      <c r="I593" s="208"/>
      <c r="J593" s="59"/>
      <c r="K593" s="89"/>
      <c r="L593" s="89"/>
      <c r="M593" s="2"/>
      <c r="N593" s="89"/>
      <c r="O593" s="89"/>
      <c r="P593" s="59"/>
    </row>
    <row r="594" spans="1:16" ht="19.7" x14ac:dyDescent="0.35">
      <c r="A594" s="211"/>
      <c r="B594" s="211"/>
      <c r="C594" s="371" t="s">
        <v>32</v>
      </c>
      <c r="D594" s="72"/>
      <c r="E594" s="537"/>
      <c r="F594" s="537"/>
      <c r="G594" s="537"/>
      <c r="H594" s="56"/>
      <c r="I594" s="56"/>
      <c r="J594" s="59"/>
      <c r="K594" s="89"/>
      <c r="L594" s="89"/>
      <c r="M594" s="2"/>
      <c r="N594" s="89"/>
      <c r="O594" s="89"/>
      <c r="P594" s="59"/>
    </row>
    <row r="595" spans="1:16" ht="16.3" x14ac:dyDescent="0.3">
      <c r="A595" s="573" t="s">
        <v>63</v>
      </c>
      <c r="B595" s="573"/>
      <c r="C595" s="573"/>
      <c r="D595" s="573"/>
      <c r="E595" s="573"/>
      <c r="F595" s="573"/>
      <c r="G595" s="573"/>
      <c r="H595" s="573"/>
      <c r="I595" s="573"/>
      <c r="J595" s="59"/>
      <c r="K595" s="59"/>
      <c r="L595" s="59"/>
      <c r="M595" s="59"/>
      <c r="N595" s="59"/>
      <c r="O595" s="59"/>
      <c r="P595" s="59"/>
    </row>
    <row r="596" spans="1:16" x14ac:dyDescent="0.25">
      <c r="A596" s="563" t="str">
        <f>IF(YilDonem&lt;&gt;"",CONCATENATE(YilDonem," dönemine aittir."),"")</f>
        <v/>
      </c>
      <c r="B596" s="563"/>
      <c r="C596" s="563"/>
      <c r="D596" s="563"/>
      <c r="E596" s="563"/>
      <c r="F596" s="563"/>
      <c r="G596" s="563"/>
      <c r="H596" s="563"/>
      <c r="I596" s="563"/>
      <c r="J596" s="59"/>
      <c r="K596" s="59"/>
      <c r="L596" s="59"/>
      <c r="M596" s="59"/>
      <c r="N596" s="59"/>
      <c r="O596" s="59"/>
      <c r="P596" s="59"/>
    </row>
    <row r="597" spans="1:16" ht="19.7" thickBot="1" x14ac:dyDescent="0.4">
      <c r="A597" s="608" t="s">
        <v>72</v>
      </c>
      <c r="B597" s="608"/>
      <c r="C597" s="608"/>
      <c r="D597" s="608"/>
      <c r="E597" s="608"/>
      <c r="F597" s="608"/>
      <c r="G597" s="608"/>
      <c r="H597" s="608"/>
      <c r="I597" s="608"/>
      <c r="J597" s="59"/>
      <c r="K597" s="59"/>
      <c r="L597" s="59"/>
      <c r="M597" s="59"/>
      <c r="N597" s="59"/>
      <c r="O597" s="59"/>
      <c r="P597" s="59"/>
    </row>
    <row r="598" spans="1:16" ht="19.55" customHeight="1" thickBot="1" x14ac:dyDescent="0.3">
      <c r="A598" s="565" t="s">
        <v>212</v>
      </c>
      <c r="B598" s="567"/>
      <c r="C598" s="565" t="str">
        <f>IF(ProjeNo&gt;0,ProjeNo,"")</f>
        <v/>
      </c>
      <c r="D598" s="566"/>
      <c r="E598" s="566"/>
      <c r="F598" s="566"/>
      <c r="G598" s="566"/>
      <c r="H598" s="566"/>
      <c r="I598" s="567"/>
      <c r="J598" s="59"/>
      <c r="K598" s="59"/>
      <c r="L598" s="59"/>
      <c r="M598" s="59"/>
      <c r="N598" s="59"/>
      <c r="O598" s="59"/>
      <c r="P598" s="59"/>
    </row>
    <row r="599" spans="1:16" ht="29.25" customHeight="1" thickBot="1" x14ac:dyDescent="0.3">
      <c r="A599" s="607" t="s">
        <v>213</v>
      </c>
      <c r="B599" s="580"/>
      <c r="C599" s="583" t="str">
        <f>IF(ProjeAdi&gt;0,ProjeAdi,"")</f>
        <v/>
      </c>
      <c r="D599" s="584"/>
      <c r="E599" s="584"/>
      <c r="F599" s="584"/>
      <c r="G599" s="584"/>
      <c r="H599" s="584"/>
      <c r="I599" s="585"/>
      <c r="J599" s="59"/>
      <c r="K599" s="59"/>
      <c r="L599" s="59"/>
      <c r="M599" s="59"/>
      <c r="N599" s="59"/>
      <c r="O599" s="59"/>
      <c r="P599" s="59"/>
    </row>
    <row r="600" spans="1:16" ht="19.55" customHeight="1" thickBot="1" x14ac:dyDescent="0.3">
      <c r="A600" s="565" t="s">
        <v>64</v>
      </c>
      <c r="B600" s="567"/>
      <c r="C600" s="9"/>
      <c r="D600" s="605"/>
      <c r="E600" s="605"/>
      <c r="F600" s="605"/>
      <c r="G600" s="605"/>
      <c r="H600" s="605"/>
      <c r="I600" s="606"/>
      <c r="J600" s="59"/>
      <c r="K600" s="59"/>
      <c r="L600" s="59"/>
      <c r="M600" s="59"/>
      <c r="N600" s="59"/>
      <c r="O600" s="59"/>
      <c r="P600" s="59"/>
    </row>
    <row r="601" spans="1:16" s="1" customFormat="1" ht="29.25" thickBot="1" x14ac:dyDescent="0.3">
      <c r="A601" s="353" t="s">
        <v>3</v>
      </c>
      <c r="B601" s="353" t="s">
        <v>4</v>
      </c>
      <c r="C601" s="353" t="s">
        <v>54</v>
      </c>
      <c r="D601" s="353" t="s">
        <v>136</v>
      </c>
      <c r="E601" s="353" t="s">
        <v>65</v>
      </c>
      <c r="F601" s="353" t="s">
        <v>66</v>
      </c>
      <c r="G601" s="353" t="s">
        <v>67</v>
      </c>
      <c r="H601" s="353" t="s">
        <v>68</v>
      </c>
      <c r="I601" s="353" t="s">
        <v>69</v>
      </c>
      <c r="J601" s="365" t="s">
        <v>73</v>
      </c>
      <c r="K601" s="366" t="s">
        <v>74</v>
      </c>
      <c r="L601" s="366" t="s">
        <v>66</v>
      </c>
      <c r="M601" s="352"/>
      <c r="N601" s="352"/>
      <c r="O601" s="352"/>
      <c r="P601" s="352"/>
    </row>
    <row r="602" spans="1:16" ht="20.05" customHeight="1" x14ac:dyDescent="0.25">
      <c r="A602" s="367">
        <v>361</v>
      </c>
      <c r="B602" s="74"/>
      <c r="C602" s="117" t="str">
        <f t="shared" ref="C602:C621" si="126">IF(B602&lt;&gt;"",VLOOKUP(B602,PersonelTablo,2,0),"")</f>
        <v/>
      </c>
      <c r="D602" s="118" t="str">
        <f t="shared" ref="D602:D621" si="127">IF(B602&lt;&gt;"",VLOOKUP(B602,PersonelTablo,3,0),"")</f>
        <v/>
      </c>
      <c r="E602" s="75"/>
      <c r="F602" s="76"/>
      <c r="G602" s="128" t="str">
        <f>IF(AND(B602&lt;&gt;"",L602&gt;=F602),E602*F602,"")</f>
        <v/>
      </c>
      <c r="H602" s="125" t="str">
        <f t="shared" ref="H602:H621" si="128">IF(B602&lt;&gt;"",VLOOKUP(B602,G011CTablo,15,0),"")</f>
        <v/>
      </c>
      <c r="I602" s="132" t="str">
        <f>IF(AND(B602&lt;&gt;"",J602&gt;=K602,L602&gt;0),G602*H602,"")</f>
        <v/>
      </c>
      <c r="J602" s="123" t="str">
        <f>IF(B602&gt;0,ROUNDUP(VLOOKUP(B602,G011B!$B:$R,16,0),2),"")</f>
        <v/>
      </c>
      <c r="K602" s="123" t="str">
        <f t="shared" ref="K602:K621" si="129">IF(B602&gt;0,SUMIF($B:$B,B602,$G:$G),"")</f>
        <v/>
      </c>
      <c r="L602" s="124" t="str">
        <f>IF(B602&lt;&gt;"",VLOOKUP(B602,G011B!$B:$Z,25,0),"")</f>
        <v/>
      </c>
      <c r="M602" s="153" t="str">
        <f t="shared" ref="M602:M621" si="130">IF(J602&gt;=K602,"","Personelin bütün iş paketlerindeki Toplam Adam Ay değeri "&amp;K602&amp;" olup, bu değer, G011B formunda beyan edilen Çalışılan Toplam Ay değerini geçemez. Maliyeti hesaplamak için Adam/Ay Oranı veya Çalışılan Ay değerini düzeltiniz. ")</f>
        <v/>
      </c>
      <c r="N602" s="59"/>
      <c r="O602" s="59"/>
      <c r="P602" s="59"/>
    </row>
    <row r="603" spans="1:16" ht="20.05" customHeight="1" x14ac:dyDescent="0.25">
      <c r="A603" s="368">
        <v>362</v>
      </c>
      <c r="B603" s="77"/>
      <c r="C603" s="119" t="str">
        <f t="shared" si="126"/>
        <v/>
      </c>
      <c r="D603" s="120" t="str">
        <f t="shared" si="127"/>
        <v/>
      </c>
      <c r="E603" s="78"/>
      <c r="F603" s="79"/>
      <c r="G603" s="129" t="str">
        <f t="shared" ref="G603:G621" si="131">IF(AND(B603&lt;&gt;"",L603&gt;=F603),E603*F603,"")</f>
        <v/>
      </c>
      <c r="H603" s="126" t="str">
        <f t="shared" si="128"/>
        <v/>
      </c>
      <c r="I603" s="133" t="str">
        <f t="shared" ref="I603:I621" si="132">IF(AND(B603&lt;&gt;"",J603&gt;=K603,L603&gt;0),G603*H603,"")</f>
        <v/>
      </c>
      <c r="J603" s="123" t="str">
        <f>IF(B603&gt;0,ROUNDUP(VLOOKUP(B603,G011B!$B:$R,16,0),2),"")</f>
        <v/>
      </c>
      <c r="K603" s="123" t="str">
        <f t="shared" si="129"/>
        <v/>
      </c>
      <c r="L603" s="124" t="str">
        <f>IF(B603&lt;&gt;"",VLOOKUP(B603,G011B!$B:$Z,25,0),"")</f>
        <v/>
      </c>
      <c r="M603" s="153" t="str">
        <f t="shared" si="130"/>
        <v/>
      </c>
      <c r="N603" s="59"/>
      <c r="O603" s="59"/>
      <c r="P603" s="59"/>
    </row>
    <row r="604" spans="1:16" ht="20.05" customHeight="1" x14ac:dyDescent="0.25">
      <c r="A604" s="368">
        <v>363</v>
      </c>
      <c r="B604" s="77"/>
      <c r="C604" s="119" t="str">
        <f t="shared" si="126"/>
        <v/>
      </c>
      <c r="D604" s="120" t="str">
        <f t="shared" si="127"/>
        <v/>
      </c>
      <c r="E604" s="78"/>
      <c r="F604" s="79"/>
      <c r="G604" s="129" t="str">
        <f t="shared" si="131"/>
        <v/>
      </c>
      <c r="H604" s="126" t="str">
        <f t="shared" si="128"/>
        <v/>
      </c>
      <c r="I604" s="133" t="str">
        <f t="shared" si="132"/>
        <v/>
      </c>
      <c r="J604" s="123" t="str">
        <f>IF(B604&gt;0,ROUNDUP(VLOOKUP(B604,G011B!$B:$R,16,0),2),"")</f>
        <v/>
      </c>
      <c r="K604" s="123" t="str">
        <f t="shared" si="129"/>
        <v/>
      </c>
      <c r="L604" s="124" t="str">
        <f>IF(B604&lt;&gt;"",VLOOKUP(B604,G011B!$B:$Z,25,0),"")</f>
        <v/>
      </c>
      <c r="M604" s="153" t="str">
        <f t="shared" si="130"/>
        <v/>
      </c>
      <c r="N604" s="59"/>
      <c r="O604" s="59"/>
      <c r="P604" s="59"/>
    </row>
    <row r="605" spans="1:16" ht="20.05" customHeight="1" x14ac:dyDescent="0.25">
      <c r="A605" s="368">
        <v>364</v>
      </c>
      <c r="B605" s="77"/>
      <c r="C605" s="119" t="str">
        <f t="shared" si="126"/>
        <v/>
      </c>
      <c r="D605" s="120" t="str">
        <f t="shared" si="127"/>
        <v/>
      </c>
      <c r="E605" s="78"/>
      <c r="F605" s="79"/>
      <c r="G605" s="129" t="str">
        <f t="shared" si="131"/>
        <v/>
      </c>
      <c r="H605" s="126" t="str">
        <f t="shared" si="128"/>
        <v/>
      </c>
      <c r="I605" s="133" t="str">
        <f t="shared" si="132"/>
        <v/>
      </c>
      <c r="J605" s="123" t="str">
        <f>IF(B605&gt;0,ROUNDUP(VLOOKUP(B605,G011B!$B:$R,16,0),2),"")</f>
        <v/>
      </c>
      <c r="K605" s="123" t="str">
        <f t="shared" si="129"/>
        <v/>
      </c>
      <c r="L605" s="124" t="str">
        <f>IF(B605&lt;&gt;"",VLOOKUP(B605,G011B!$B:$Z,25,0),"")</f>
        <v/>
      </c>
      <c r="M605" s="153" t="str">
        <f t="shared" si="130"/>
        <v/>
      </c>
      <c r="N605" s="59"/>
      <c r="O605" s="59"/>
      <c r="P605" s="59"/>
    </row>
    <row r="606" spans="1:16" ht="20.05" customHeight="1" x14ac:dyDescent="0.25">
      <c r="A606" s="368">
        <v>365</v>
      </c>
      <c r="B606" s="77"/>
      <c r="C606" s="119" t="str">
        <f t="shared" si="126"/>
        <v/>
      </c>
      <c r="D606" s="120" t="str">
        <f t="shared" si="127"/>
        <v/>
      </c>
      <c r="E606" s="78"/>
      <c r="F606" s="79"/>
      <c r="G606" s="129" t="str">
        <f t="shared" si="131"/>
        <v/>
      </c>
      <c r="H606" s="126" t="str">
        <f t="shared" si="128"/>
        <v/>
      </c>
      <c r="I606" s="133" t="str">
        <f t="shared" si="132"/>
        <v/>
      </c>
      <c r="J606" s="123" t="str">
        <f>IF(B606&gt;0,ROUNDUP(VLOOKUP(B606,G011B!$B:$R,16,0),2),"")</f>
        <v/>
      </c>
      <c r="K606" s="123" t="str">
        <f t="shared" si="129"/>
        <v/>
      </c>
      <c r="L606" s="124" t="str">
        <f>IF(B606&lt;&gt;"",VLOOKUP(B606,G011B!$B:$Z,25,0),"")</f>
        <v/>
      </c>
      <c r="M606" s="153" t="str">
        <f t="shared" si="130"/>
        <v/>
      </c>
      <c r="N606" s="59"/>
      <c r="O606" s="59"/>
      <c r="P606" s="59"/>
    </row>
    <row r="607" spans="1:16" ht="20.05" customHeight="1" x14ac:dyDescent="0.25">
      <c r="A607" s="368">
        <v>366</v>
      </c>
      <c r="B607" s="77"/>
      <c r="C607" s="119" t="str">
        <f t="shared" si="126"/>
        <v/>
      </c>
      <c r="D607" s="120" t="str">
        <f t="shared" si="127"/>
        <v/>
      </c>
      <c r="E607" s="78"/>
      <c r="F607" s="79"/>
      <c r="G607" s="129" t="str">
        <f t="shared" si="131"/>
        <v/>
      </c>
      <c r="H607" s="126" t="str">
        <f t="shared" si="128"/>
        <v/>
      </c>
      <c r="I607" s="133" t="str">
        <f t="shared" si="132"/>
        <v/>
      </c>
      <c r="J607" s="123" t="str">
        <f>IF(B607&gt;0,ROUNDUP(VLOOKUP(B607,G011B!$B:$R,16,0),2),"")</f>
        <v/>
      </c>
      <c r="K607" s="123" t="str">
        <f t="shared" si="129"/>
        <v/>
      </c>
      <c r="L607" s="124" t="str">
        <f>IF(B607&lt;&gt;"",VLOOKUP(B607,G011B!$B:$Z,25,0),"")</f>
        <v/>
      </c>
      <c r="M607" s="153" t="str">
        <f t="shared" si="130"/>
        <v/>
      </c>
      <c r="N607" s="59"/>
      <c r="O607" s="59"/>
      <c r="P607" s="59"/>
    </row>
    <row r="608" spans="1:16" ht="20.05" customHeight="1" x14ac:dyDescent="0.25">
      <c r="A608" s="368">
        <v>367</v>
      </c>
      <c r="B608" s="77"/>
      <c r="C608" s="119" t="str">
        <f t="shared" si="126"/>
        <v/>
      </c>
      <c r="D608" s="120" t="str">
        <f t="shared" si="127"/>
        <v/>
      </c>
      <c r="E608" s="78"/>
      <c r="F608" s="79"/>
      <c r="G608" s="129" t="str">
        <f t="shared" si="131"/>
        <v/>
      </c>
      <c r="H608" s="126" t="str">
        <f t="shared" si="128"/>
        <v/>
      </c>
      <c r="I608" s="133" t="str">
        <f t="shared" si="132"/>
        <v/>
      </c>
      <c r="J608" s="123" t="str">
        <f>IF(B608&gt;0,ROUNDUP(VLOOKUP(B608,G011B!$B:$R,16,0),2),"")</f>
        <v/>
      </c>
      <c r="K608" s="123" t="str">
        <f t="shared" si="129"/>
        <v/>
      </c>
      <c r="L608" s="124" t="str">
        <f>IF(B608&lt;&gt;"",VLOOKUP(B608,G011B!$B:$Z,25,0),"")</f>
        <v/>
      </c>
      <c r="M608" s="153" t="str">
        <f t="shared" si="130"/>
        <v/>
      </c>
      <c r="N608" s="59"/>
      <c r="O608" s="59"/>
      <c r="P608" s="59"/>
    </row>
    <row r="609" spans="1:16" ht="20.05" customHeight="1" x14ac:dyDescent="0.25">
      <c r="A609" s="368">
        <v>368</v>
      </c>
      <c r="B609" s="77"/>
      <c r="C609" s="119" t="str">
        <f t="shared" si="126"/>
        <v/>
      </c>
      <c r="D609" s="120" t="str">
        <f t="shared" si="127"/>
        <v/>
      </c>
      <c r="E609" s="78"/>
      <c r="F609" s="79"/>
      <c r="G609" s="129" t="str">
        <f t="shared" si="131"/>
        <v/>
      </c>
      <c r="H609" s="126" t="str">
        <f t="shared" si="128"/>
        <v/>
      </c>
      <c r="I609" s="133" t="str">
        <f t="shared" si="132"/>
        <v/>
      </c>
      <c r="J609" s="123" t="str">
        <f>IF(B609&gt;0,ROUNDUP(VLOOKUP(B609,G011B!$B:$R,16,0),2),"")</f>
        <v/>
      </c>
      <c r="K609" s="123" t="str">
        <f t="shared" si="129"/>
        <v/>
      </c>
      <c r="L609" s="124" t="str">
        <f>IF(B609&lt;&gt;"",VLOOKUP(B609,G011B!$B:$Z,25,0),"")</f>
        <v/>
      </c>
      <c r="M609" s="153" t="str">
        <f t="shared" si="130"/>
        <v/>
      </c>
      <c r="N609" s="59"/>
      <c r="O609" s="59"/>
      <c r="P609" s="59"/>
    </row>
    <row r="610" spans="1:16" ht="20.05" customHeight="1" x14ac:dyDescent="0.25">
      <c r="A610" s="368">
        <v>369</v>
      </c>
      <c r="B610" s="77"/>
      <c r="C610" s="119" t="str">
        <f t="shared" si="126"/>
        <v/>
      </c>
      <c r="D610" s="120" t="str">
        <f t="shared" si="127"/>
        <v/>
      </c>
      <c r="E610" s="78"/>
      <c r="F610" s="79"/>
      <c r="G610" s="129" t="str">
        <f t="shared" si="131"/>
        <v/>
      </c>
      <c r="H610" s="126" t="str">
        <f t="shared" si="128"/>
        <v/>
      </c>
      <c r="I610" s="133" t="str">
        <f t="shared" si="132"/>
        <v/>
      </c>
      <c r="J610" s="123" t="str">
        <f>IF(B610&gt;0,ROUNDUP(VLOOKUP(B610,G011B!$B:$R,16,0),2),"")</f>
        <v/>
      </c>
      <c r="K610" s="123" t="str">
        <f t="shared" si="129"/>
        <v/>
      </c>
      <c r="L610" s="124" t="str">
        <f>IF(B610&lt;&gt;"",VLOOKUP(B610,G011B!$B:$Z,25,0),"")</f>
        <v/>
      </c>
      <c r="M610" s="153" t="str">
        <f t="shared" si="130"/>
        <v/>
      </c>
      <c r="N610" s="59"/>
      <c r="O610" s="59"/>
      <c r="P610" s="59"/>
    </row>
    <row r="611" spans="1:16" ht="20.05" customHeight="1" x14ac:dyDescent="0.25">
      <c r="A611" s="368">
        <v>370</v>
      </c>
      <c r="B611" s="77"/>
      <c r="C611" s="119" t="str">
        <f t="shared" si="126"/>
        <v/>
      </c>
      <c r="D611" s="120" t="str">
        <f t="shared" si="127"/>
        <v/>
      </c>
      <c r="E611" s="78"/>
      <c r="F611" s="79"/>
      <c r="G611" s="129" t="str">
        <f t="shared" si="131"/>
        <v/>
      </c>
      <c r="H611" s="126" t="str">
        <f t="shared" si="128"/>
        <v/>
      </c>
      <c r="I611" s="133" t="str">
        <f t="shared" si="132"/>
        <v/>
      </c>
      <c r="J611" s="123" t="str">
        <f>IF(B611&gt;0,ROUNDUP(VLOOKUP(B611,G011B!$B:$R,16,0),2),"")</f>
        <v/>
      </c>
      <c r="K611" s="123" t="str">
        <f t="shared" si="129"/>
        <v/>
      </c>
      <c r="L611" s="124" t="str">
        <f>IF(B611&lt;&gt;"",VLOOKUP(B611,G011B!$B:$Z,25,0),"")</f>
        <v/>
      </c>
      <c r="M611" s="153" t="str">
        <f t="shared" si="130"/>
        <v/>
      </c>
      <c r="N611" s="59"/>
      <c r="O611" s="59"/>
      <c r="P611" s="59"/>
    </row>
    <row r="612" spans="1:16" ht="20.05" customHeight="1" x14ac:dyDescent="0.25">
      <c r="A612" s="368">
        <v>371</v>
      </c>
      <c r="B612" s="77"/>
      <c r="C612" s="119" t="str">
        <f t="shared" si="126"/>
        <v/>
      </c>
      <c r="D612" s="120" t="str">
        <f t="shared" si="127"/>
        <v/>
      </c>
      <c r="E612" s="78"/>
      <c r="F612" s="79"/>
      <c r="G612" s="129" t="str">
        <f t="shared" si="131"/>
        <v/>
      </c>
      <c r="H612" s="126" t="str">
        <f t="shared" si="128"/>
        <v/>
      </c>
      <c r="I612" s="133" t="str">
        <f t="shared" si="132"/>
        <v/>
      </c>
      <c r="J612" s="123" t="str">
        <f>IF(B612&gt;0,ROUNDUP(VLOOKUP(B612,G011B!$B:$R,16,0),2),"")</f>
        <v/>
      </c>
      <c r="K612" s="123" t="str">
        <f t="shared" si="129"/>
        <v/>
      </c>
      <c r="L612" s="124" t="str">
        <f>IF(B612&lt;&gt;"",VLOOKUP(B612,G011B!$B:$Z,25,0),"")</f>
        <v/>
      </c>
      <c r="M612" s="153" t="str">
        <f t="shared" si="130"/>
        <v/>
      </c>
      <c r="N612" s="59"/>
      <c r="O612" s="59"/>
      <c r="P612" s="59"/>
    </row>
    <row r="613" spans="1:16" ht="20.05" customHeight="1" x14ac:dyDescent="0.25">
      <c r="A613" s="368">
        <v>372</v>
      </c>
      <c r="B613" s="77"/>
      <c r="C613" s="119" t="str">
        <f t="shared" si="126"/>
        <v/>
      </c>
      <c r="D613" s="120" t="str">
        <f t="shared" si="127"/>
        <v/>
      </c>
      <c r="E613" s="78"/>
      <c r="F613" s="79"/>
      <c r="G613" s="129" t="str">
        <f t="shared" si="131"/>
        <v/>
      </c>
      <c r="H613" s="126" t="str">
        <f t="shared" si="128"/>
        <v/>
      </c>
      <c r="I613" s="133" t="str">
        <f t="shared" si="132"/>
        <v/>
      </c>
      <c r="J613" s="123" t="str">
        <f>IF(B613&gt;0,ROUNDUP(VLOOKUP(B613,G011B!$B:$R,16,0),2),"")</f>
        <v/>
      </c>
      <c r="K613" s="123" t="str">
        <f t="shared" si="129"/>
        <v/>
      </c>
      <c r="L613" s="124" t="str">
        <f>IF(B613&lt;&gt;"",VLOOKUP(B613,G011B!$B:$Z,25,0),"")</f>
        <v/>
      </c>
      <c r="M613" s="153" t="str">
        <f t="shared" si="130"/>
        <v/>
      </c>
      <c r="N613" s="59"/>
      <c r="O613" s="59"/>
      <c r="P613" s="59"/>
    </row>
    <row r="614" spans="1:16" ht="20.05" customHeight="1" x14ac:dyDescent="0.25">
      <c r="A614" s="368">
        <v>373</v>
      </c>
      <c r="B614" s="77"/>
      <c r="C614" s="119" t="str">
        <f t="shared" si="126"/>
        <v/>
      </c>
      <c r="D614" s="120" t="str">
        <f t="shared" si="127"/>
        <v/>
      </c>
      <c r="E614" s="78"/>
      <c r="F614" s="79"/>
      <c r="G614" s="129" t="str">
        <f t="shared" si="131"/>
        <v/>
      </c>
      <c r="H614" s="126" t="str">
        <f t="shared" si="128"/>
        <v/>
      </c>
      <c r="I614" s="133" t="str">
        <f t="shared" si="132"/>
        <v/>
      </c>
      <c r="J614" s="123" t="str">
        <f>IF(B614&gt;0,ROUNDUP(VLOOKUP(B614,G011B!$B:$R,16,0),2),"")</f>
        <v/>
      </c>
      <c r="K614" s="123" t="str">
        <f t="shared" si="129"/>
        <v/>
      </c>
      <c r="L614" s="124" t="str">
        <f>IF(B614&lt;&gt;"",VLOOKUP(B614,G011B!$B:$Z,25,0),"")</f>
        <v/>
      </c>
      <c r="M614" s="153" t="str">
        <f t="shared" si="130"/>
        <v/>
      </c>
      <c r="N614" s="59"/>
      <c r="O614" s="59"/>
      <c r="P614" s="59"/>
    </row>
    <row r="615" spans="1:16" ht="20.05" customHeight="1" x14ac:dyDescent="0.25">
      <c r="A615" s="368">
        <v>374</v>
      </c>
      <c r="B615" s="77"/>
      <c r="C615" s="119" t="str">
        <f t="shared" si="126"/>
        <v/>
      </c>
      <c r="D615" s="120" t="str">
        <f t="shared" si="127"/>
        <v/>
      </c>
      <c r="E615" s="78"/>
      <c r="F615" s="79"/>
      <c r="G615" s="129" t="str">
        <f t="shared" si="131"/>
        <v/>
      </c>
      <c r="H615" s="126" t="str">
        <f t="shared" si="128"/>
        <v/>
      </c>
      <c r="I615" s="133" t="str">
        <f t="shared" si="132"/>
        <v/>
      </c>
      <c r="J615" s="123" t="str">
        <f>IF(B615&gt;0,ROUNDUP(VLOOKUP(B615,G011B!$B:$R,16,0),2),"")</f>
        <v/>
      </c>
      <c r="K615" s="123" t="str">
        <f t="shared" si="129"/>
        <v/>
      </c>
      <c r="L615" s="124" t="str">
        <f>IF(B615&lt;&gt;"",VLOOKUP(B615,G011B!$B:$Z,25,0),"")</f>
        <v/>
      </c>
      <c r="M615" s="153" t="str">
        <f t="shared" si="130"/>
        <v/>
      </c>
      <c r="N615" s="59"/>
      <c r="O615" s="59"/>
      <c r="P615" s="59"/>
    </row>
    <row r="616" spans="1:16" ht="20.05" customHeight="1" x14ac:dyDescent="0.25">
      <c r="A616" s="368">
        <v>375</v>
      </c>
      <c r="B616" s="77"/>
      <c r="C616" s="119" t="str">
        <f t="shared" si="126"/>
        <v/>
      </c>
      <c r="D616" s="120" t="str">
        <f t="shared" si="127"/>
        <v/>
      </c>
      <c r="E616" s="78"/>
      <c r="F616" s="79"/>
      <c r="G616" s="129" t="str">
        <f t="shared" si="131"/>
        <v/>
      </c>
      <c r="H616" s="126" t="str">
        <f t="shared" si="128"/>
        <v/>
      </c>
      <c r="I616" s="133" t="str">
        <f t="shared" si="132"/>
        <v/>
      </c>
      <c r="J616" s="123" t="str">
        <f>IF(B616&gt;0,ROUNDUP(VLOOKUP(B616,G011B!$B:$R,16,0),2),"")</f>
        <v/>
      </c>
      <c r="K616" s="123" t="str">
        <f t="shared" si="129"/>
        <v/>
      </c>
      <c r="L616" s="124" t="str">
        <f>IF(B616&lt;&gt;"",VLOOKUP(B616,G011B!$B:$Z,25,0),"")</f>
        <v/>
      </c>
      <c r="M616" s="153" t="str">
        <f t="shared" si="130"/>
        <v/>
      </c>
      <c r="N616" s="59"/>
      <c r="O616" s="59"/>
      <c r="P616" s="59"/>
    </row>
    <row r="617" spans="1:16" ht="20.05" customHeight="1" x14ac:dyDescent="0.25">
      <c r="A617" s="368">
        <v>376</v>
      </c>
      <c r="B617" s="77"/>
      <c r="C617" s="119" t="str">
        <f t="shared" si="126"/>
        <v/>
      </c>
      <c r="D617" s="120" t="str">
        <f t="shared" si="127"/>
        <v/>
      </c>
      <c r="E617" s="78"/>
      <c r="F617" s="79"/>
      <c r="G617" s="129" t="str">
        <f t="shared" si="131"/>
        <v/>
      </c>
      <c r="H617" s="126" t="str">
        <f t="shared" si="128"/>
        <v/>
      </c>
      <c r="I617" s="133" t="str">
        <f t="shared" si="132"/>
        <v/>
      </c>
      <c r="J617" s="123" t="str">
        <f>IF(B617&gt;0,ROUNDUP(VLOOKUP(B617,G011B!$B:$R,16,0),2),"")</f>
        <v/>
      </c>
      <c r="K617" s="123" t="str">
        <f t="shared" si="129"/>
        <v/>
      </c>
      <c r="L617" s="124" t="str">
        <f>IF(B617&lt;&gt;"",VLOOKUP(B617,G011B!$B:$Z,25,0),"")</f>
        <v/>
      </c>
      <c r="M617" s="153" t="str">
        <f t="shared" si="130"/>
        <v/>
      </c>
      <c r="N617" s="59"/>
      <c r="O617" s="59"/>
      <c r="P617" s="59"/>
    </row>
    <row r="618" spans="1:16" ht="20.05" customHeight="1" x14ac:dyDescent="0.25">
      <c r="A618" s="368">
        <v>377</v>
      </c>
      <c r="B618" s="77"/>
      <c r="C618" s="119" t="str">
        <f t="shared" si="126"/>
        <v/>
      </c>
      <c r="D618" s="120" t="str">
        <f t="shared" si="127"/>
        <v/>
      </c>
      <c r="E618" s="78"/>
      <c r="F618" s="79"/>
      <c r="G618" s="129" t="str">
        <f t="shared" si="131"/>
        <v/>
      </c>
      <c r="H618" s="126" t="str">
        <f t="shared" si="128"/>
        <v/>
      </c>
      <c r="I618" s="133" t="str">
        <f t="shared" si="132"/>
        <v/>
      </c>
      <c r="J618" s="123" t="str">
        <f>IF(B618&gt;0,ROUNDUP(VLOOKUP(B618,G011B!$B:$R,16,0),2),"")</f>
        <v/>
      </c>
      <c r="K618" s="123" t="str">
        <f t="shared" si="129"/>
        <v/>
      </c>
      <c r="L618" s="124" t="str">
        <f>IF(B618&lt;&gt;"",VLOOKUP(B618,G011B!$B:$Z,25,0),"")</f>
        <v/>
      </c>
      <c r="M618" s="153" t="str">
        <f t="shared" si="130"/>
        <v/>
      </c>
      <c r="N618" s="59"/>
      <c r="O618" s="59"/>
      <c r="P618" s="59"/>
    </row>
    <row r="619" spans="1:16" ht="20.05" customHeight="1" x14ac:dyDescent="0.25">
      <c r="A619" s="368">
        <v>378</v>
      </c>
      <c r="B619" s="77"/>
      <c r="C619" s="119" t="str">
        <f t="shared" si="126"/>
        <v/>
      </c>
      <c r="D619" s="120" t="str">
        <f t="shared" si="127"/>
        <v/>
      </c>
      <c r="E619" s="78"/>
      <c r="F619" s="79"/>
      <c r="G619" s="129" t="str">
        <f t="shared" si="131"/>
        <v/>
      </c>
      <c r="H619" s="126" t="str">
        <f t="shared" si="128"/>
        <v/>
      </c>
      <c r="I619" s="133" t="str">
        <f t="shared" si="132"/>
        <v/>
      </c>
      <c r="J619" s="123" t="str">
        <f>IF(B619&gt;0,ROUNDUP(VLOOKUP(B619,G011B!$B:$R,16,0),2),"")</f>
        <v/>
      </c>
      <c r="K619" s="123" t="str">
        <f t="shared" si="129"/>
        <v/>
      </c>
      <c r="L619" s="124" t="str">
        <f>IF(B619&lt;&gt;"",VLOOKUP(B619,G011B!$B:$Z,25,0),"")</f>
        <v/>
      </c>
      <c r="M619" s="153" t="str">
        <f t="shared" si="130"/>
        <v/>
      </c>
      <c r="N619" s="59"/>
      <c r="O619" s="59"/>
      <c r="P619" s="59"/>
    </row>
    <row r="620" spans="1:16" ht="20.05" customHeight="1" x14ac:dyDescent="0.25">
      <c r="A620" s="368">
        <v>379</v>
      </c>
      <c r="B620" s="77"/>
      <c r="C620" s="119" t="str">
        <f t="shared" si="126"/>
        <v/>
      </c>
      <c r="D620" s="120" t="str">
        <f t="shared" si="127"/>
        <v/>
      </c>
      <c r="E620" s="78"/>
      <c r="F620" s="79"/>
      <c r="G620" s="129" t="str">
        <f t="shared" si="131"/>
        <v/>
      </c>
      <c r="H620" s="126" t="str">
        <f t="shared" si="128"/>
        <v/>
      </c>
      <c r="I620" s="133" t="str">
        <f t="shared" si="132"/>
        <v/>
      </c>
      <c r="J620" s="123" t="str">
        <f>IF(B620&gt;0,ROUNDUP(VLOOKUP(B620,G011B!$B:$R,16,0),2),"")</f>
        <v/>
      </c>
      <c r="K620" s="123" t="str">
        <f t="shared" si="129"/>
        <v/>
      </c>
      <c r="L620" s="124" t="str">
        <f>IF(B620&lt;&gt;"",VLOOKUP(B620,G011B!$B:$Z,25,0),"")</f>
        <v/>
      </c>
      <c r="M620" s="153" t="str">
        <f t="shared" si="130"/>
        <v/>
      </c>
      <c r="N620" s="59"/>
      <c r="O620" s="59"/>
      <c r="P620" s="59"/>
    </row>
    <row r="621" spans="1:16" ht="20.05" customHeight="1" thickBot="1" x14ac:dyDescent="0.3">
      <c r="A621" s="369">
        <v>380</v>
      </c>
      <c r="B621" s="80"/>
      <c r="C621" s="121" t="str">
        <f t="shared" si="126"/>
        <v/>
      </c>
      <c r="D621" s="122" t="str">
        <f t="shared" si="127"/>
        <v/>
      </c>
      <c r="E621" s="81"/>
      <c r="F621" s="82"/>
      <c r="G621" s="130" t="str">
        <f t="shared" si="131"/>
        <v/>
      </c>
      <c r="H621" s="127" t="str">
        <f t="shared" si="128"/>
        <v/>
      </c>
      <c r="I621" s="134" t="str">
        <f t="shared" si="132"/>
        <v/>
      </c>
      <c r="J621" s="123" t="str">
        <f>IF(B621&gt;0,ROUNDUP(VLOOKUP(B621,G011B!$B:$R,16,0),2),"")</f>
        <v/>
      </c>
      <c r="K621" s="123" t="str">
        <f t="shared" si="129"/>
        <v/>
      </c>
      <c r="L621" s="124" t="str">
        <f>IF(B621&lt;&gt;"",VLOOKUP(B621,G011B!$B:$Z,25,0),"")</f>
        <v/>
      </c>
      <c r="M621" s="153" t="str">
        <f t="shared" si="130"/>
        <v/>
      </c>
      <c r="N621" s="59"/>
      <c r="O621" s="59"/>
      <c r="P621" s="59"/>
    </row>
    <row r="622" spans="1:16" ht="20.05" customHeight="1" thickBot="1" x14ac:dyDescent="0.4">
      <c r="A622" s="595" t="s">
        <v>33</v>
      </c>
      <c r="B622" s="596"/>
      <c r="C622" s="596"/>
      <c r="D622" s="596"/>
      <c r="E622" s="596"/>
      <c r="F622" s="597"/>
      <c r="G622" s="131">
        <f>SUM(G602:G621)</f>
        <v>0</v>
      </c>
      <c r="H622" s="364"/>
      <c r="I622" s="115">
        <f>IF(C600=C567,SUM(I602:I621)+I589,SUM(I602:I621))</f>
        <v>0</v>
      </c>
      <c r="J622" s="59"/>
      <c r="K622" s="59"/>
      <c r="L622" s="59"/>
      <c r="M622" s="59"/>
      <c r="N622" s="135">
        <f>IF(COUNTA(E602:E621)&gt;0,1,0)</f>
        <v>0</v>
      </c>
      <c r="O622" s="59"/>
      <c r="P622" s="59"/>
    </row>
    <row r="623" spans="1:16" ht="20.05" customHeight="1" thickBot="1" x14ac:dyDescent="0.35">
      <c r="A623" s="598" t="s">
        <v>70</v>
      </c>
      <c r="B623" s="599"/>
      <c r="C623" s="599"/>
      <c r="D623" s="600"/>
      <c r="E623" s="104">
        <f>SUM(G:G)/2</f>
        <v>0</v>
      </c>
      <c r="F623" s="601"/>
      <c r="G623" s="602"/>
      <c r="H623" s="603"/>
      <c r="I623" s="113">
        <f>SUM(I602:I621)+I590</f>
        <v>0</v>
      </c>
      <c r="J623" s="59"/>
      <c r="K623" s="59"/>
      <c r="L623" s="59"/>
      <c r="M623" s="59"/>
      <c r="N623" s="59"/>
      <c r="O623" s="59"/>
      <c r="P623" s="59"/>
    </row>
    <row r="624" spans="1:16" x14ac:dyDescent="0.25">
      <c r="A624" s="359" t="s">
        <v>133</v>
      </c>
      <c r="B624" s="59"/>
      <c r="C624" s="59"/>
      <c r="D624" s="59"/>
      <c r="E624" s="59"/>
      <c r="F624" s="59"/>
      <c r="G624" s="59"/>
      <c r="H624" s="59"/>
      <c r="I624" s="59"/>
      <c r="J624" s="59"/>
      <c r="K624" s="59"/>
      <c r="L624" s="59"/>
      <c r="M624" s="59"/>
      <c r="N624" s="59"/>
      <c r="O624" s="59"/>
      <c r="P624" s="59"/>
    </row>
    <row r="625" spans="1:16" x14ac:dyDescent="0.25">
      <c r="A625" s="59"/>
      <c r="B625" s="59"/>
      <c r="C625" s="59"/>
      <c r="D625" s="59"/>
      <c r="E625" s="59"/>
      <c r="F625" s="59"/>
      <c r="G625" s="59"/>
      <c r="H625" s="59"/>
      <c r="I625" s="59"/>
      <c r="J625" s="59"/>
      <c r="K625" s="59"/>
      <c r="L625" s="59"/>
      <c r="M625" s="59"/>
      <c r="N625" s="59"/>
      <c r="O625" s="59"/>
      <c r="P625" s="59"/>
    </row>
    <row r="626" spans="1:16" ht="19.7" x14ac:dyDescent="0.35">
      <c r="A626" s="370" t="s">
        <v>30</v>
      </c>
      <c r="B626" s="372">
        <f ca="1">imzatarihi</f>
        <v>45653</v>
      </c>
      <c r="C626" s="371" t="s">
        <v>31</v>
      </c>
      <c r="D626" s="373" t="str">
        <f>IF(kurulusyetkilisi&gt;0,kurulusyetkilisi,"")</f>
        <v/>
      </c>
      <c r="E626" s="59"/>
      <c r="F626" s="59"/>
      <c r="G626" s="209"/>
      <c r="H626" s="208"/>
      <c r="I626" s="208"/>
      <c r="J626" s="59"/>
      <c r="K626" s="89"/>
      <c r="L626" s="89"/>
      <c r="M626" s="2"/>
      <c r="N626" s="89"/>
      <c r="O626" s="89"/>
      <c r="P626" s="59"/>
    </row>
    <row r="627" spans="1:16" ht="19.7" x14ac:dyDescent="0.35">
      <c r="A627" s="211"/>
      <c r="B627" s="211"/>
      <c r="C627" s="371" t="s">
        <v>32</v>
      </c>
      <c r="D627" s="72"/>
      <c r="E627" s="537"/>
      <c r="F627" s="537"/>
      <c r="G627" s="537"/>
      <c r="H627" s="56"/>
      <c r="I627" s="56"/>
      <c r="J627" s="59"/>
      <c r="K627" s="89"/>
      <c r="L627" s="89"/>
      <c r="M627" s="2"/>
      <c r="N627" s="89"/>
      <c r="O627" s="89"/>
      <c r="P627" s="59"/>
    </row>
    <row r="628" spans="1:16" ht="16.3" x14ac:dyDescent="0.3">
      <c r="A628" s="573" t="s">
        <v>63</v>
      </c>
      <c r="B628" s="573"/>
      <c r="C628" s="573"/>
      <c r="D628" s="573"/>
      <c r="E628" s="573"/>
      <c r="F628" s="573"/>
      <c r="G628" s="573"/>
      <c r="H628" s="573"/>
      <c r="I628" s="573"/>
      <c r="J628" s="59"/>
      <c r="K628" s="59"/>
      <c r="L628" s="59"/>
      <c r="M628" s="59"/>
      <c r="N628" s="59"/>
      <c r="O628" s="59"/>
      <c r="P628" s="59"/>
    </row>
    <row r="629" spans="1:16" x14ac:dyDescent="0.25">
      <c r="A629" s="563" t="str">
        <f>IF(YilDonem&lt;&gt;"",CONCATENATE(YilDonem," dönemine aittir."),"")</f>
        <v/>
      </c>
      <c r="B629" s="563"/>
      <c r="C629" s="563"/>
      <c r="D629" s="563"/>
      <c r="E629" s="563"/>
      <c r="F629" s="563"/>
      <c r="G629" s="563"/>
      <c r="H629" s="563"/>
      <c r="I629" s="563"/>
      <c r="J629" s="59"/>
      <c r="K629" s="59"/>
      <c r="L629" s="59"/>
      <c r="M629" s="59"/>
      <c r="N629" s="59"/>
      <c r="O629" s="59"/>
      <c r="P629" s="59"/>
    </row>
    <row r="630" spans="1:16" ht="19.7" thickBot="1" x14ac:dyDescent="0.4">
      <c r="A630" s="608" t="s">
        <v>72</v>
      </c>
      <c r="B630" s="608"/>
      <c r="C630" s="608"/>
      <c r="D630" s="608"/>
      <c r="E630" s="608"/>
      <c r="F630" s="608"/>
      <c r="G630" s="608"/>
      <c r="H630" s="608"/>
      <c r="I630" s="608"/>
      <c r="J630" s="59"/>
      <c r="K630" s="59"/>
      <c r="L630" s="59"/>
      <c r="M630" s="59"/>
      <c r="N630" s="59"/>
      <c r="O630" s="59"/>
      <c r="P630" s="59"/>
    </row>
    <row r="631" spans="1:16" ht="19.55" customHeight="1" thickBot="1" x14ac:dyDescent="0.3">
      <c r="A631" s="565" t="s">
        <v>212</v>
      </c>
      <c r="B631" s="567"/>
      <c r="C631" s="565" t="str">
        <f>IF(ProjeNo&gt;0,ProjeNo,"")</f>
        <v/>
      </c>
      <c r="D631" s="566"/>
      <c r="E631" s="566"/>
      <c r="F631" s="566"/>
      <c r="G631" s="566"/>
      <c r="H631" s="566"/>
      <c r="I631" s="567"/>
      <c r="J631" s="59"/>
      <c r="K631" s="59"/>
      <c r="L631" s="59"/>
      <c r="M631" s="59"/>
      <c r="N631" s="59"/>
      <c r="O631" s="59"/>
      <c r="P631" s="59"/>
    </row>
    <row r="632" spans="1:16" ht="29.25" customHeight="1" thickBot="1" x14ac:dyDescent="0.3">
      <c r="A632" s="607" t="s">
        <v>213</v>
      </c>
      <c r="B632" s="580"/>
      <c r="C632" s="583" t="str">
        <f>IF(ProjeAdi&gt;0,ProjeAdi,"")</f>
        <v/>
      </c>
      <c r="D632" s="584"/>
      <c r="E632" s="584"/>
      <c r="F632" s="584"/>
      <c r="G632" s="584"/>
      <c r="H632" s="584"/>
      <c r="I632" s="585"/>
      <c r="J632" s="59"/>
      <c r="K632" s="59"/>
      <c r="L632" s="59"/>
      <c r="M632" s="59"/>
      <c r="N632" s="59"/>
      <c r="O632" s="59"/>
      <c r="P632" s="59"/>
    </row>
    <row r="633" spans="1:16" ht="19.55" customHeight="1" thickBot="1" x14ac:dyDescent="0.3">
      <c r="A633" s="565" t="s">
        <v>64</v>
      </c>
      <c r="B633" s="567"/>
      <c r="C633" s="9"/>
      <c r="D633" s="605"/>
      <c r="E633" s="605"/>
      <c r="F633" s="605"/>
      <c r="G633" s="605"/>
      <c r="H633" s="605"/>
      <c r="I633" s="606"/>
      <c r="J633" s="59"/>
      <c r="K633" s="59"/>
      <c r="L633" s="59"/>
      <c r="M633" s="59"/>
      <c r="N633" s="59"/>
      <c r="O633" s="59"/>
      <c r="P633" s="59"/>
    </row>
    <row r="634" spans="1:16" s="1" customFormat="1" ht="29.25" thickBot="1" x14ac:dyDescent="0.3">
      <c r="A634" s="353" t="s">
        <v>3</v>
      </c>
      <c r="B634" s="353" t="s">
        <v>4</v>
      </c>
      <c r="C634" s="353" t="s">
        <v>54</v>
      </c>
      <c r="D634" s="353" t="s">
        <v>136</v>
      </c>
      <c r="E634" s="353" t="s">
        <v>65</v>
      </c>
      <c r="F634" s="353" t="s">
        <v>66</v>
      </c>
      <c r="G634" s="353" t="s">
        <v>67</v>
      </c>
      <c r="H634" s="353" t="s">
        <v>68</v>
      </c>
      <c r="I634" s="353" t="s">
        <v>69</v>
      </c>
      <c r="J634" s="365" t="s">
        <v>73</v>
      </c>
      <c r="K634" s="366" t="s">
        <v>74</v>
      </c>
      <c r="L634" s="366" t="s">
        <v>66</v>
      </c>
      <c r="M634" s="352"/>
      <c r="N634" s="352"/>
      <c r="O634" s="352"/>
      <c r="P634" s="352"/>
    </row>
    <row r="635" spans="1:16" ht="20.05" customHeight="1" x14ac:dyDescent="0.25">
      <c r="A635" s="367">
        <v>381</v>
      </c>
      <c r="B635" s="74"/>
      <c r="C635" s="117" t="str">
        <f t="shared" ref="C635:C654" si="133">IF(B635&lt;&gt;"",VLOOKUP(B635,PersonelTablo,2,0),"")</f>
        <v/>
      </c>
      <c r="D635" s="118" t="str">
        <f t="shared" ref="D635:D654" si="134">IF(B635&lt;&gt;"",VLOOKUP(B635,PersonelTablo,3,0),"")</f>
        <v/>
      </c>
      <c r="E635" s="75"/>
      <c r="F635" s="76"/>
      <c r="G635" s="128" t="str">
        <f>IF(AND(B635&lt;&gt;"",L635&gt;=F635),E635*F635,"")</f>
        <v/>
      </c>
      <c r="H635" s="125" t="str">
        <f t="shared" ref="H635:H654" si="135">IF(B635&lt;&gt;"",VLOOKUP(B635,G011CTablo,15,0),"")</f>
        <v/>
      </c>
      <c r="I635" s="132" t="str">
        <f>IF(AND(B635&lt;&gt;"",J635&gt;=K635,L635&gt;0),G635*H635,"")</f>
        <v/>
      </c>
      <c r="J635" s="123" t="str">
        <f>IF(B635&gt;0,ROUNDUP(VLOOKUP(B635,G011B!$B:$R,16,0),2),"")</f>
        <v/>
      </c>
      <c r="K635" s="123" t="str">
        <f t="shared" ref="K635:K654" si="136">IF(B635&gt;0,SUMIF($B:$B,B635,$G:$G),"")</f>
        <v/>
      </c>
      <c r="L635" s="124" t="str">
        <f>IF(B635&lt;&gt;"",VLOOKUP(B635,G011B!$B:$Z,25,0),"")</f>
        <v/>
      </c>
      <c r="M635" s="153" t="str">
        <f t="shared" ref="M635:M654" si="137">IF(J635&gt;=K635,"","Personelin bütün iş paketlerindeki Toplam Adam Ay değeri "&amp;K635&amp;" olup, bu değer, G011B formunda beyan edilen Çalışılan Toplam Ay değerini geçemez. Maliyeti hesaplamak için Adam/Ay Oranı veya Çalışılan Ay değerini düzeltiniz. ")</f>
        <v/>
      </c>
      <c r="N635" s="59"/>
      <c r="O635" s="59"/>
      <c r="P635" s="59"/>
    </row>
    <row r="636" spans="1:16" ht="20.05" customHeight="1" x14ac:dyDescent="0.25">
      <c r="A636" s="368">
        <v>382</v>
      </c>
      <c r="B636" s="77"/>
      <c r="C636" s="119" t="str">
        <f t="shared" si="133"/>
        <v/>
      </c>
      <c r="D636" s="120" t="str">
        <f t="shared" si="134"/>
        <v/>
      </c>
      <c r="E636" s="78"/>
      <c r="F636" s="79"/>
      <c r="G636" s="129" t="str">
        <f t="shared" ref="G636:G654" si="138">IF(AND(B636&lt;&gt;"",L636&gt;=F636),E636*F636,"")</f>
        <v/>
      </c>
      <c r="H636" s="126" t="str">
        <f t="shared" si="135"/>
        <v/>
      </c>
      <c r="I636" s="133" t="str">
        <f t="shared" ref="I636:I654" si="139">IF(AND(B636&lt;&gt;"",J636&gt;=K636,L636&gt;0),G636*H636,"")</f>
        <v/>
      </c>
      <c r="J636" s="123" t="str">
        <f>IF(B636&gt;0,ROUNDUP(VLOOKUP(B636,G011B!$B:$R,16,0),2),"")</f>
        <v/>
      </c>
      <c r="K636" s="123" t="str">
        <f t="shared" si="136"/>
        <v/>
      </c>
      <c r="L636" s="124" t="str">
        <f>IF(B636&lt;&gt;"",VLOOKUP(B636,G011B!$B:$Z,25,0),"")</f>
        <v/>
      </c>
      <c r="M636" s="153" t="str">
        <f t="shared" si="137"/>
        <v/>
      </c>
      <c r="N636" s="59"/>
      <c r="O636" s="59"/>
      <c r="P636" s="59"/>
    </row>
    <row r="637" spans="1:16" ht="20.05" customHeight="1" x14ac:dyDescent="0.25">
      <c r="A637" s="368">
        <v>383</v>
      </c>
      <c r="B637" s="77"/>
      <c r="C637" s="119" t="str">
        <f t="shared" si="133"/>
        <v/>
      </c>
      <c r="D637" s="120" t="str">
        <f t="shared" si="134"/>
        <v/>
      </c>
      <c r="E637" s="78"/>
      <c r="F637" s="79"/>
      <c r="G637" s="129" t="str">
        <f t="shared" si="138"/>
        <v/>
      </c>
      <c r="H637" s="126" t="str">
        <f t="shared" si="135"/>
        <v/>
      </c>
      <c r="I637" s="133" t="str">
        <f t="shared" si="139"/>
        <v/>
      </c>
      <c r="J637" s="123" t="str">
        <f>IF(B637&gt;0,ROUNDUP(VLOOKUP(B637,G011B!$B:$R,16,0),2),"")</f>
        <v/>
      </c>
      <c r="K637" s="123" t="str">
        <f t="shared" si="136"/>
        <v/>
      </c>
      <c r="L637" s="124" t="str">
        <f>IF(B637&lt;&gt;"",VLOOKUP(B637,G011B!$B:$Z,25,0),"")</f>
        <v/>
      </c>
      <c r="M637" s="153" t="str">
        <f t="shared" si="137"/>
        <v/>
      </c>
      <c r="N637" s="59"/>
      <c r="O637" s="59"/>
      <c r="P637" s="59"/>
    </row>
    <row r="638" spans="1:16" ht="20.05" customHeight="1" x14ac:dyDescent="0.25">
      <c r="A638" s="368">
        <v>384</v>
      </c>
      <c r="B638" s="77"/>
      <c r="C638" s="119" t="str">
        <f t="shared" si="133"/>
        <v/>
      </c>
      <c r="D638" s="120" t="str">
        <f t="shared" si="134"/>
        <v/>
      </c>
      <c r="E638" s="78"/>
      <c r="F638" s="79"/>
      <c r="G638" s="129" t="str">
        <f t="shared" si="138"/>
        <v/>
      </c>
      <c r="H638" s="126" t="str">
        <f t="shared" si="135"/>
        <v/>
      </c>
      <c r="I638" s="133" t="str">
        <f t="shared" si="139"/>
        <v/>
      </c>
      <c r="J638" s="123" t="str">
        <f>IF(B638&gt;0,ROUNDUP(VLOOKUP(B638,G011B!$B:$R,16,0),2),"")</f>
        <v/>
      </c>
      <c r="K638" s="123" t="str">
        <f t="shared" si="136"/>
        <v/>
      </c>
      <c r="L638" s="124" t="str">
        <f>IF(B638&lt;&gt;"",VLOOKUP(B638,G011B!$B:$Z,25,0),"")</f>
        <v/>
      </c>
      <c r="M638" s="153" t="str">
        <f t="shared" si="137"/>
        <v/>
      </c>
      <c r="N638" s="59"/>
      <c r="O638" s="59"/>
      <c r="P638" s="59"/>
    </row>
    <row r="639" spans="1:16" ht="20.05" customHeight="1" x14ac:dyDescent="0.25">
      <c r="A639" s="368">
        <v>385</v>
      </c>
      <c r="B639" s="77"/>
      <c r="C639" s="119" t="str">
        <f t="shared" si="133"/>
        <v/>
      </c>
      <c r="D639" s="120" t="str">
        <f t="shared" si="134"/>
        <v/>
      </c>
      <c r="E639" s="78"/>
      <c r="F639" s="79"/>
      <c r="G639" s="129" t="str">
        <f t="shared" si="138"/>
        <v/>
      </c>
      <c r="H639" s="126" t="str">
        <f t="shared" si="135"/>
        <v/>
      </c>
      <c r="I639" s="133" t="str">
        <f t="shared" si="139"/>
        <v/>
      </c>
      <c r="J639" s="123" t="str">
        <f>IF(B639&gt;0,ROUNDUP(VLOOKUP(B639,G011B!$B:$R,16,0),2),"")</f>
        <v/>
      </c>
      <c r="K639" s="123" t="str">
        <f t="shared" si="136"/>
        <v/>
      </c>
      <c r="L639" s="124" t="str">
        <f>IF(B639&lt;&gt;"",VLOOKUP(B639,G011B!$B:$Z,25,0),"")</f>
        <v/>
      </c>
      <c r="M639" s="153" t="str">
        <f t="shared" si="137"/>
        <v/>
      </c>
      <c r="N639" s="59"/>
      <c r="O639" s="59"/>
      <c r="P639" s="59"/>
    </row>
    <row r="640" spans="1:16" ht="20.05" customHeight="1" x14ac:dyDescent="0.25">
      <c r="A640" s="368">
        <v>386</v>
      </c>
      <c r="B640" s="77"/>
      <c r="C640" s="119" t="str">
        <f t="shared" si="133"/>
        <v/>
      </c>
      <c r="D640" s="120" t="str">
        <f t="shared" si="134"/>
        <v/>
      </c>
      <c r="E640" s="78"/>
      <c r="F640" s="79"/>
      <c r="G640" s="129" t="str">
        <f t="shared" si="138"/>
        <v/>
      </c>
      <c r="H640" s="126" t="str">
        <f t="shared" si="135"/>
        <v/>
      </c>
      <c r="I640" s="133" t="str">
        <f t="shared" si="139"/>
        <v/>
      </c>
      <c r="J640" s="123" t="str">
        <f>IF(B640&gt;0,ROUNDUP(VLOOKUP(B640,G011B!$B:$R,16,0),2),"")</f>
        <v/>
      </c>
      <c r="K640" s="123" t="str">
        <f t="shared" si="136"/>
        <v/>
      </c>
      <c r="L640" s="124" t="str">
        <f>IF(B640&lt;&gt;"",VLOOKUP(B640,G011B!$B:$Z,25,0),"")</f>
        <v/>
      </c>
      <c r="M640" s="153" t="str">
        <f t="shared" si="137"/>
        <v/>
      </c>
      <c r="N640" s="59"/>
      <c r="O640" s="59"/>
      <c r="P640" s="59"/>
    </row>
    <row r="641" spans="1:16" ht="20.05" customHeight="1" x14ac:dyDescent="0.25">
      <c r="A641" s="368">
        <v>387</v>
      </c>
      <c r="B641" s="77"/>
      <c r="C641" s="119" t="str">
        <f t="shared" si="133"/>
        <v/>
      </c>
      <c r="D641" s="120" t="str">
        <f t="shared" si="134"/>
        <v/>
      </c>
      <c r="E641" s="78"/>
      <c r="F641" s="79"/>
      <c r="G641" s="129" t="str">
        <f t="shared" si="138"/>
        <v/>
      </c>
      <c r="H641" s="126" t="str">
        <f t="shared" si="135"/>
        <v/>
      </c>
      <c r="I641" s="133" t="str">
        <f t="shared" si="139"/>
        <v/>
      </c>
      <c r="J641" s="123" t="str">
        <f>IF(B641&gt;0,ROUNDUP(VLOOKUP(B641,G011B!$B:$R,16,0),2),"")</f>
        <v/>
      </c>
      <c r="K641" s="123" t="str">
        <f t="shared" si="136"/>
        <v/>
      </c>
      <c r="L641" s="124" t="str">
        <f>IF(B641&lt;&gt;"",VLOOKUP(B641,G011B!$B:$Z,25,0),"")</f>
        <v/>
      </c>
      <c r="M641" s="153" t="str">
        <f t="shared" si="137"/>
        <v/>
      </c>
      <c r="N641" s="59"/>
      <c r="O641" s="59"/>
      <c r="P641" s="59"/>
    </row>
    <row r="642" spans="1:16" ht="20.05" customHeight="1" x14ac:dyDescent="0.25">
      <c r="A642" s="368">
        <v>388</v>
      </c>
      <c r="B642" s="77"/>
      <c r="C642" s="119" t="str">
        <f t="shared" si="133"/>
        <v/>
      </c>
      <c r="D642" s="120" t="str">
        <f t="shared" si="134"/>
        <v/>
      </c>
      <c r="E642" s="78"/>
      <c r="F642" s="79"/>
      <c r="G642" s="129" t="str">
        <f t="shared" si="138"/>
        <v/>
      </c>
      <c r="H642" s="126" t="str">
        <f t="shared" si="135"/>
        <v/>
      </c>
      <c r="I642" s="133" t="str">
        <f t="shared" si="139"/>
        <v/>
      </c>
      <c r="J642" s="123" t="str">
        <f>IF(B642&gt;0,ROUNDUP(VLOOKUP(B642,G011B!$B:$R,16,0),2),"")</f>
        <v/>
      </c>
      <c r="K642" s="123" t="str">
        <f t="shared" si="136"/>
        <v/>
      </c>
      <c r="L642" s="124" t="str">
        <f>IF(B642&lt;&gt;"",VLOOKUP(B642,G011B!$B:$Z,25,0),"")</f>
        <v/>
      </c>
      <c r="M642" s="153" t="str">
        <f t="shared" si="137"/>
        <v/>
      </c>
      <c r="N642" s="59"/>
      <c r="O642" s="59"/>
      <c r="P642" s="59"/>
    </row>
    <row r="643" spans="1:16" ht="20.05" customHeight="1" x14ac:dyDescent="0.25">
      <c r="A643" s="368">
        <v>389</v>
      </c>
      <c r="B643" s="77"/>
      <c r="C643" s="119" t="str">
        <f t="shared" si="133"/>
        <v/>
      </c>
      <c r="D643" s="120" t="str">
        <f t="shared" si="134"/>
        <v/>
      </c>
      <c r="E643" s="78"/>
      <c r="F643" s="79"/>
      <c r="G643" s="129" t="str">
        <f t="shared" si="138"/>
        <v/>
      </c>
      <c r="H643" s="126" t="str">
        <f t="shared" si="135"/>
        <v/>
      </c>
      <c r="I643" s="133" t="str">
        <f t="shared" si="139"/>
        <v/>
      </c>
      <c r="J643" s="123" t="str">
        <f>IF(B643&gt;0,ROUNDUP(VLOOKUP(B643,G011B!$B:$R,16,0),2),"")</f>
        <v/>
      </c>
      <c r="K643" s="123" t="str">
        <f t="shared" si="136"/>
        <v/>
      </c>
      <c r="L643" s="124" t="str">
        <f>IF(B643&lt;&gt;"",VLOOKUP(B643,G011B!$B:$Z,25,0),"")</f>
        <v/>
      </c>
      <c r="M643" s="153" t="str">
        <f t="shared" si="137"/>
        <v/>
      </c>
      <c r="N643" s="59"/>
      <c r="O643" s="59"/>
      <c r="P643" s="59"/>
    </row>
    <row r="644" spans="1:16" ht="20.05" customHeight="1" x14ac:dyDescent="0.25">
      <c r="A644" s="368">
        <v>390</v>
      </c>
      <c r="B644" s="77"/>
      <c r="C644" s="119" t="str">
        <f t="shared" si="133"/>
        <v/>
      </c>
      <c r="D644" s="120" t="str">
        <f t="shared" si="134"/>
        <v/>
      </c>
      <c r="E644" s="78"/>
      <c r="F644" s="79"/>
      <c r="G644" s="129" t="str">
        <f t="shared" si="138"/>
        <v/>
      </c>
      <c r="H644" s="126" t="str">
        <f t="shared" si="135"/>
        <v/>
      </c>
      <c r="I644" s="133" t="str">
        <f t="shared" si="139"/>
        <v/>
      </c>
      <c r="J644" s="123" t="str">
        <f>IF(B644&gt;0,ROUNDUP(VLOOKUP(B644,G011B!$B:$R,16,0),2),"")</f>
        <v/>
      </c>
      <c r="K644" s="123" t="str">
        <f t="shared" si="136"/>
        <v/>
      </c>
      <c r="L644" s="124" t="str">
        <f>IF(B644&lt;&gt;"",VLOOKUP(B644,G011B!$B:$Z,25,0),"")</f>
        <v/>
      </c>
      <c r="M644" s="153" t="str">
        <f t="shared" si="137"/>
        <v/>
      </c>
      <c r="N644" s="59"/>
      <c r="O644" s="59"/>
      <c r="P644" s="59"/>
    </row>
    <row r="645" spans="1:16" ht="20.05" customHeight="1" x14ac:dyDescent="0.25">
      <c r="A645" s="368">
        <v>391</v>
      </c>
      <c r="B645" s="77"/>
      <c r="C645" s="119" t="str">
        <f t="shared" si="133"/>
        <v/>
      </c>
      <c r="D645" s="120" t="str">
        <f t="shared" si="134"/>
        <v/>
      </c>
      <c r="E645" s="78"/>
      <c r="F645" s="79"/>
      <c r="G645" s="129" t="str">
        <f t="shared" si="138"/>
        <v/>
      </c>
      <c r="H645" s="126" t="str">
        <f t="shared" si="135"/>
        <v/>
      </c>
      <c r="I645" s="133" t="str">
        <f t="shared" si="139"/>
        <v/>
      </c>
      <c r="J645" s="123" t="str">
        <f>IF(B645&gt;0,ROUNDUP(VLOOKUP(B645,G011B!$B:$R,16,0),2),"")</f>
        <v/>
      </c>
      <c r="K645" s="123" t="str">
        <f t="shared" si="136"/>
        <v/>
      </c>
      <c r="L645" s="124" t="str">
        <f>IF(B645&lt;&gt;"",VLOOKUP(B645,G011B!$B:$Z,25,0),"")</f>
        <v/>
      </c>
      <c r="M645" s="153" t="str">
        <f t="shared" si="137"/>
        <v/>
      </c>
      <c r="N645" s="59"/>
      <c r="O645" s="59"/>
      <c r="P645" s="59"/>
    </row>
    <row r="646" spans="1:16" ht="20.05" customHeight="1" x14ac:dyDescent="0.25">
      <c r="A646" s="368">
        <v>392</v>
      </c>
      <c r="B646" s="77"/>
      <c r="C646" s="119" t="str">
        <f t="shared" si="133"/>
        <v/>
      </c>
      <c r="D646" s="120" t="str">
        <f t="shared" si="134"/>
        <v/>
      </c>
      <c r="E646" s="78"/>
      <c r="F646" s="79"/>
      <c r="G646" s="129" t="str">
        <f t="shared" si="138"/>
        <v/>
      </c>
      <c r="H646" s="126" t="str">
        <f t="shared" si="135"/>
        <v/>
      </c>
      <c r="I646" s="133" t="str">
        <f t="shared" si="139"/>
        <v/>
      </c>
      <c r="J646" s="123" t="str">
        <f>IF(B646&gt;0,ROUNDUP(VLOOKUP(B646,G011B!$B:$R,16,0),2),"")</f>
        <v/>
      </c>
      <c r="K646" s="123" t="str">
        <f t="shared" si="136"/>
        <v/>
      </c>
      <c r="L646" s="124" t="str">
        <f>IF(B646&lt;&gt;"",VLOOKUP(B646,G011B!$B:$Z,25,0),"")</f>
        <v/>
      </c>
      <c r="M646" s="153" t="str">
        <f t="shared" si="137"/>
        <v/>
      </c>
      <c r="N646" s="59"/>
      <c r="O646" s="59"/>
      <c r="P646" s="59"/>
    </row>
    <row r="647" spans="1:16" ht="20.05" customHeight="1" x14ac:dyDescent="0.25">
      <c r="A647" s="368">
        <v>393</v>
      </c>
      <c r="B647" s="77"/>
      <c r="C647" s="119" t="str">
        <f t="shared" si="133"/>
        <v/>
      </c>
      <c r="D647" s="120" t="str">
        <f t="shared" si="134"/>
        <v/>
      </c>
      <c r="E647" s="78"/>
      <c r="F647" s="79"/>
      <c r="G647" s="129" t="str">
        <f t="shared" si="138"/>
        <v/>
      </c>
      <c r="H647" s="126" t="str">
        <f t="shared" si="135"/>
        <v/>
      </c>
      <c r="I647" s="133" t="str">
        <f t="shared" si="139"/>
        <v/>
      </c>
      <c r="J647" s="123" t="str">
        <f>IF(B647&gt;0,ROUNDUP(VLOOKUP(B647,G011B!$B:$R,16,0),2),"")</f>
        <v/>
      </c>
      <c r="K647" s="123" t="str">
        <f t="shared" si="136"/>
        <v/>
      </c>
      <c r="L647" s="124" t="str">
        <f>IF(B647&lt;&gt;"",VLOOKUP(B647,G011B!$B:$Z,25,0),"")</f>
        <v/>
      </c>
      <c r="M647" s="153" t="str">
        <f t="shared" si="137"/>
        <v/>
      </c>
      <c r="N647" s="59"/>
      <c r="O647" s="59"/>
      <c r="P647" s="59"/>
    </row>
    <row r="648" spans="1:16" ht="20.05" customHeight="1" x14ac:dyDescent="0.25">
      <c r="A648" s="368">
        <v>394</v>
      </c>
      <c r="B648" s="77"/>
      <c r="C648" s="119" t="str">
        <f t="shared" si="133"/>
        <v/>
      </c>
      <c r="D648" s="120" t="str">
        <f t="shared" si="134"/>
        <v/>
      </c>
      <c r="E648" s="78"/>
      <c r="F648" s="79"/>
      <c r="G648" s="129" t="str">
        <f t="shared" si="138"/>
        <v/>
      </c>
      <c r="H648" s="126" t="str">
        <f t="shared" si="135"/>
        <v/>
      </c>
      <c r="I648" s="133" t="str">
        <f t="shared" si="139"/>
        <v/>
      </c>
      <c r="J648" s="123" t="str">
        <f>IF(B648&gt;0,ROUNDUP(VLOOKUP(B648,G011B!$B:$R,16,0),2),"")</f>
        <v/>
      </c>
      <c r="K648" s="123" t="str">
        <f t="shared" si="136"/>
        <v/>
      </c>
      <c r="L648" s="124" t="str">
        <f>IF(B648&lt;&gt;"",VLOOKUP(B648,G011B!$B:$Z,25,0),"")</f>
        <v/>
      </c>
      <c r="M648" s="153" t="str">
        <f t="shared" si="137"/>
        <v/>
      </c>
      <c r="N648" s="59"/>
      <c r="O648" s="59"/>
      <c r="P648" s="59"/>
    </row>
    <row r="649" spans="1:16" ht="20.05" customHeight="1" x14ac:dyDescent="0.25">
      <c r="A649" s="368">
        <v>395</v>
      </c>
      <c r="B649" s="77"/>
      <c r="C649" s="119" t="str">
        <f t="shared" si="133"/>
        <v/>
      </c>
      <c r="D649" s="120" t="str">
        <f t="shared" si="134"/>
        <v/>
      </c>
      <c r="E649" s="78"/>
      <c r="F649" s="79"/>
      <c r="G649" s="129" t="str">
        <f t="shared" si="138"/>
        <v/>
      </c>
      <c r="H649" s="126" t="str">
        <f t="shared" si="135"/>
        <v/>
      </c>
      <c r="I649" s="133" t="str">
        <f t="shared" si="139"/>
        <v/>
      </c>
      <c r="J649" s="123" t="str">
        <f>IF(B649&gt;0,ROUNDUP(VLOOKUP(B649,G011B!$B:$R,16,0),2),"")</f>
        <v/>
      </c>
      <c r="K649" s="123" t="str">
        <f t="shared" si="136"/>
        <v/>
      </c>
      <c r="L649" s="124" t="str">
        <f>IF(B649&lt;&gt;"",VLOOKUP(B649,G011B!$B:$Z,25,0),"")</f>
        <v/>
      </c>
      <c r="M649" s="153" t="str">
        <f t="shared" si="137"/>
        <v/>
      </c>
      <c r="N649" s="59"/>
      <c r="O649" s="59"/>
      <c r="P649" s="59"/>
    </row>
    <row r="650" spans="1:16" ht="20.05" customHeight="1" x14ac:dyDescent="0.25">
      <c r="A650" s="368">
        <v>396</v>
      </c>
      <c r="B650" s="77"/>
      <c r="C650" s="119" t="str">
        <f t="shared" si="133"/>
        <v/>
      </c>
      <c r="D650" s="120" t="str">
        <f t="shared" si="134"/>
        <v/>
      </c>
      <c r="E650" s="78"/>
      <c r="F650" s="79"/>
      <c r="G650" s="129" t="str">
        <f t="shared" si="138"/>
        <v/>
      </c>
      <c r="H650" s="126" t="str">
        <f t="shared" si="135"/>
        <v/>
      </c>
      <c r="I650" s="133" t="str">
        <f t="shared" si="139"/>
        <v/>
      </c>
      <c r="J650" s="123" t="str">
        <f>IF(B650&gt;0,ROUNDUP(VLOOKUP(B650,G011B!$B:$R,16,0),2),"")</f>
        <v/>
      </c>
      <c r="K650" s="123" t="str">
        <f t="shared" si="136"/>
        <v/>
      </c>
      <c r="L650" s="124" t="str">
        <f>IF(B650&lt;&gt;"",VLOOKUP(B650,G011B!$B:$Z,25,0),"")</f>
        <v/>
      </c>
      <c r="M650" s="153" t="str">
        <f t="shared" si="137"/>
        <v/>
      </c>
      <c r="N650" s="59"/>
      <c r="O650" s="59"/>
      <c r="P650" s="59"/>
    </row>
    <row r="651" spans="1:16" ht="20.05" customHeight="1" x14ac:dyDescent="0.25">
      <c r="A651" s="368">
        <v>397</v>
      </c>
      <c r="B651" s="77"/>
      <c r="C651" s="119" t="str">
        <f t="shared" si="133"/>
        <v/>
      </c>
      <c r="D651" s="120" t="str">
        <f t="shared" si="134"/>
        <v/>
      </c>
      <c r="E651" s="78"/>
      <c r="F651" s="79"/>
      <c r="G651" s="129" t="str">
        <f t="shared" si="138"/>
        <v/>
      </c>
      <c r="H651" s="126" t="str">
        <f t="shared" si="135"/>
        <v/>
      </c>
      <c r="I651" s="133" t="str">
        <f t="shared" si="139"/>
        <v/>
      </c>
      <c r="J651" s="123" t="str">
        <f>IF(B651&gt;0,ROUNDUP(VLOOKUP(B651,G011B!$B:$R,16,0),2),"")</f>
        <v/>
      </c>
      <c r="K651" s="123" t="str">
        <f t="shared" si="136"/>
        <v/>
      </c>
      <c r="L651" s="124" t="str">
        <f>IF(B651&lt;&gt;"",VLOOKUP(B651,G011B!$B:$Z,25,0),"")</f>
        <v/>
      </c>
      <c r="M651" s="153" t="str">
        <f t="shared" si="137"/>
        <v/>
      </c>
      <c r="N651" s="59"/>
      <c r="O651" s="59"/>
      <c r="P651" s="59"/>
    </row>
    <row r="652" spans="1:16" ht="20.05" customHeight="1" x14ac:dyDescent="0.25">
      <c r="A652" s="368">
        <v>398</v>
      </c>
      <c r="B652" s="77"/>
      <c r="C652" s="119" t="str">
        <f t="shared" si="133"/>
        <v/>
      </c>
      <c r="D652" s="120" t="str">
        <f t="shared" si="134"/>
        <v/>
      </c>
      <c r="E652" s="78"/>
      <c r="F652" s="79"/>
      <c r="G652" s="129" t="str">
        <f t="shared" si="138"/>
        <v/>
      </c>
      <c r="H652" s="126" t="str">
        <f t="shared" si="135"/>
        <v/>
      </c>
      <c r="I652" s="133" t="str">
        <f t="shared" si="139"/>
        <v/>
      </c>
      <c r="J652" s="123" t="str">
        <f>IF(B652&gt;0,ROUNDUP(VLOOKUP(B652,G011B!$B:$R,16,0),2),"")</f>
        <v/>
      </c>
      <c r="K652" s="123" t="str">
        <f t="shared" si="136"/>
        <v/>
      </c>
      <c r="L652" s="124" t="str">
        <f>IF(B652&lt;&gt;"",VLOOKUP(B652,G011B!$B:$Z,25,0),"")</f>
        <v/>
      </c>
      <c r="M652" s="153" t="str">
        <f t="shared" si="137"/>
        <v/>
      </c>
      <c r="N652" s="59"/>
      <c r="O652" s="59"/>
      <c r="P652" s="59"/>
    </row>
    <row r="653" spans="1:16" ht="20.05" customHeight="1" x14ac:dyDescent="0.25">
      <c r="A653" s="368">
        <v>399</v>
      </c>
      <c r="B653" s="77"/>
      <c r="C653" s="119" t="str">
        <f t="shared" si="133"/>
        <v/>
      </c>
      <c r="D653" s="120" t="str">
        <f t="shared" si="134"/>
        <v/>
      </c>
      <c r="E653" s="78"/>
      <c r="F653" s="79"/>
      <c r="G653" s="129" t="str">
        <f t="shared" si="138"/>
        <v/>
      </c>
      <c r="H653" s="126" t="str">
        <f t="shared" si="135"/>
        <v/>
      </c>
      <c r="I653" s="133" t="str">
        <f t="shared" si="139"/>
        <v/>
      </c>
      <c r="J653" s="123" t="str">
        <f>IF(B653&gt;0,ROUNDUP(VLOOKUP(B653,G011B!$B:$R,16,0),2),"")</f>
        <v/>
      </c>
      <c r="K653" s="123" t="str">
        <f t="shared" si="136"/>
        <v/>
      </c>
      <c r="L653" s="124" t="str">
        <f>IF(B653&lt;&gt;"",VLOOKUP(B653,G011B!$B:$Z,25,0),"")</f>
        <v/>
      </c>
      <c r="M653" s="153" t="str">
        <f t="shared" si="137"/>
        <v/>
      </c>
      <c r="N653" s="59"/>
      <c r="O653" s="59"/>
      <c r="P653" s="59"/>
    </row>
    <row r="654" spans="1:16" ht="20.05" customHeight="1" thickBot="1" x14ac:dyDescent="0.3">
      <c r="A654" s="369">
        <v>400</v>
      </c>
      <c r="B654" s="80"/>
      <c r="C654" s="121" t="str">
        <f t="shared" si="133"/>
        <v/>
      </c>
      <c r="D654" s="122" t="str">
        <f t="shared" si="134"/>
        <v/>
      </c>
      <c r="E654" s="81"/>
      <c r="F654" s="82"/>
      <c r="G654" s="130" t="str">
        <f t="shared" si="138"/>
        <v/>
      </c>
      <c r="H654" s="127" t="str">
        <f t="shared" si="135"/>
        <v/>
      </c>
      <c r="I654" s="134" t="str">
        <f t="shared" si="139"/>
        <v/>
      </c>
      <c r="J654" s="123" t="str">
        <f>IF(B654&gt;0,ROUNDUP(VLOOKUP(B654,G011B!$B:$R,16,0),2),"")</f>
        <v/>
      </c>
      <c r="K654" s="123" t="str">
        <f t="shared" si="136"/>
        <v/>
      </c>
      <c r="L654" s="124" t="str">
        <f>IF(B654&lt;&gt;"",VLOOKUP(B654,G011B!$B:$Z,25,0),"")</f>
        <v/>
      </c>
      <c r="M654" s="153" t="str">
        <f t="shared" si="137"/>
        <v/>
      </c>
      <c r="N654" s="59"/>
      <c r="O654" s="59"/>
      <c r="P654" s="59"/>
    </row>
    <row r="655" spans="1:16" ht="20.05" customHeight="1" thickBot="1" x14ac:dyDescent="0.4">
      <c r="A655" s="595" t="s">
        <v>33</v>
      </c>
      <c r="B655" s="596"/>
      <c r="C655" s="596"/>
      <c r="D655" s="596"/>
      <c r="E655" s="596"/>
      <c r="F655" s="597"/>
      <c r="G655" s="131">
        <f>SUM(G635:G654)</f>
        <v>0</v>
      </c>
      <c r="H655" s="364"/>
      <c r="I655" s="115">
        <f>IF(C633=C600,SUM(I635:I654)+I622,SUM(I635:I654))</f>
        <v>0</v>
      </c>
      <c r="J655" s="59"/>
      <c r="K655" s="59"/>
      <c r="L655" s="59"/>
      <c r="M655" s="59"/>
      <c r="N655" s="135">
        <f>IF(COUNTA(E635:E654)&gt;0,1,0)</f>
        <v>0</v>
      </c>
      <c r="O655" s="59"/>
      <c r="P655" s="59"/>
    </row>
    <row r="656" spans="1:16" ht="20.05" customHeight="1" thickBot="1" x14ac:dyDescent="0.35">
      <c r="A656" s="598" t="s">
        <v>70</v>
      </c>
      <c r="B656" s="599"/>
      <c r="C656" s="599"/>
      <c r="D656" s="600"/>
      <c r="E656" s="104">
        <f>SUM(G:G)/2</f>
        <v>0</v>
      </c>
      <c r="F656" s="601"/>
      <c r="G656" s="602"/>
      <c r="H656" s="603"/>
      <c r="I656" s="113">
        <f>SUM(I635:I654)+I623</f>
        <v>0</v>
      </c>
      <c r="J656" s="59"/>
      <c r="K656" s="59"/>
      <c r="L656" s="59"/>
      <c r="M656" s="59"/>
      <c r="N656" s="59"/>
      <c r="O656" s="59"/>
      <c r="P656" s="59"/>
    </row>
    <row r="657" spans="1:16" x14ac:dyDescent="0.25">
      <c r="A657" s="359" t="s">
        <v>133</v>
      </c>
      <c r="B657" s="59"/>
      <c r="C657" s="59"/>
      <c r="D657" s="59"/>
      <c r="E657" s="59"/>
      <c r="F657" s="59"/>
      <c r="G657" s="59"/>
      <c r="H657" s="59"/>
      <c r="I657" s="59"/>
      <c r="J657" s="59"/>
      <c r="K657" s="59"/>
      <c r="L657" s="59"/>
      <c r="M657" s="59"/>
      <c r="N657" s="59"/>
      <c r="O657" s="59"/>
      <c r="P657" s="59"/>
    </row>
    <row r="658" spans="1:16" x14ac:dyDescent="0.25">
      <c r="A658" s="59"/>
      <c r="B658" s="59"/>
      <c r="C658" s="59"/>
      <c r="D658" s="59"/>
      <c r="E658" s="59"/>
      <c r="F658" s="59"/>
      <c r="G658" s="59"/>
      <c r="H658" s="59"/>
      <c r="I658" s="59"/>
      <c r="J658" s="59"/>
      <c r="K658" s="59"/>
      <c r="L658" s="59"/>
      <c r="M658" s="59"/>
      <c r="N658" s="59"/>
      <c r="O658" s="59"/>
      <c r="P658" s="59"/>
    </row>
    <row r="659" spans="1:16" ht="19.7" x14ac:dyDescent="0.35">
      <c r="A659" s="370" t="s">
        <v>30</v>
      </c>
      <c r="B659" s="372">
        <f ca="1">imzatarihi</f>
        <v>45653</v>
      </c>
      <c r="C659" s="371" t="s">
        <v>31</v>
      </c>
      <c r="D659" s="373" t="str">
        <f>IF(kurulusyetkilisi&gt;0,kurulusyetkilisi,"")</f>
        <v/>
      </c>
      <c r="E659" s="59"/>
      <c r="F659" s="59"/>
      <c r="G659" s="209"/>
      <c r="H659" s="208"/>
      <c r="I659" s="208"/>
      <c r="J659" s="59"/>
      <c r="K659" s="89"/>
      <c r="L659" s="89"/>
      <c r="M659" s="2"/>
      <c r="N659" s="89"/>
      <c r="O659" s="89"/>
      <c r="P659" s="59"/>
    </row>
    <row r="660" spans="1:16" ht="19.7" x14ac:dyDescent="0.35">
      <c r="A660" s="211"/>
      <c r="B660" s="211"/>
      <c r="C660" s="371" t="s">
        <v>32</v>
      </c>
      <c r="D660" s="72"/>
      <c r="E660" s="537"/>
      <c r="F660" s="537"/>
      <c r="G660" s="537"/>
      <c r="H660" s="56"/>
      <c r="I660" s="56"/>
      <c r="J660" s="59"/>
      <c r="K660" s="89"/>
      <c r="L660" s="89"/>
      <c r="M660" s="2"/>
      <c r="N660" s="89"/>
      <c r="O660" s="89"/>
      <c r="P660" s="59"/>
    </row>
    <row r="661" spans="1:16" ht="16.3" x14ac:dyDescent="0.3">
      <c r="A661" s="573" t="s">
        <v>63</v>
      </c>
      <c r="B661" s="573"/>
      <c r="C661" s="573"/>
      <c r="D661" s="573"/>
      <c r="E661" s="573"/>
      <c r="F661" s="573"/>
      <c r="G661" s="573"/>
      <c r="H661" s="573"/>
      <c r="I661" s="573"/>
      <c r="J661" s="59"/>
      <c r="K661" s="59"/>
      <c r="L661" s="59"/>
      <c r="M661" s="59"/>
      <c r="N661" s="59"/>
      <c r="O661" s="59"/>
      <c r="P661" s="59"/>
    </row>
    <row r="662" spans="1:16" x14ac:dyDescent="0.25">
      <c r="A662" s="563" t="str">
        <f>IF(YilDonem&lt;&gt;"",CONCATENATE(YilDonem," dönemine aittir."),"")</f>
        <v/>
      </c>
      <c r="B662" s="563"/>
      <c r="C662" s="563"/>
      <c r="D662" s="563"/>
      <c r="E662" s="563"/>
      <c r="F662" s="563"/>
      <c r="G662" s="563"/>
      <c r="H662" s="563"/>
      <c r="I662" s="563"/>
      <c r="J662" s="59"/>
      <c r="K662" s="59"/>
      <c r="L662" s="59"/>
      <c r="M662" s="59"/>
      <c r="N662" s="59"/>
      <c r="O662" s="59"/>
      <c r="P662" s="59"/>
    </row>
    <row r="663" spans="1:16" ht="19.7" thickBot="1" x14ac:dyDescent="0.4">
      <c r="A663" s="608" t="s">
        <v>72</v>
      </c>
      <c r="B663" s="608"/>
      <c r="C663" s="608"/>
      <c r="D663" s="608"/>
      <c r="E663" s="608"/>
      <c r="F663" s="608"/>
      <c r="G663" s="608"/>
      <c r="H663" s="608"/>
      <c r="I663" s="608"/>
      <c r="J663" s="59"/>
      <c r="K663" s="59"/>
      <c r="L663" s="59"/>
      <c r="M663" s="59"/>
      <c r="N663" s="59"/>
      <c r="O663" s="59"/>
      <c r="P663" s="59"/>
    </row>
    <row r="664" spans="1:16" ht="19.55" customHeight="1" thickBot="1" x14ac:dyDescent="0.3">
      <c r="A664" s="565" t="s">
        <v>212</v>
      </c>
      <c r="B664" s="567"/>
      <c r="C664" s="565" t="str">
        <f>IF(ProjeNo&gt;0,ProjeNo,"")</f>
        <v/>
      </c>
      <c r="D664" s="566"/>
      <c r="E664" s="566"/>
      <c r="F664" s="566"/>
      <c r="G664" s="566"/>
      <c r="H664" s="566"/>
      <c r="I664" s="567"/>
      <c r="J664" s="59"/>
      <c r="K664" s="59"/>
      <c r="L664" s="59"/>
      <c r="M664" s="59"/>
      <c r="N664" s="59"/>
      <c r="O664" s="59"/>
      <c r="P664" s="59"/>
    </row>
    <row r="665" spans="1:16" ht="29.25" customHeight="1" thickBot="1" x14ac:dyDescent="0.3">
      <c r="A665" s="607" t="s">
        <v>213</v>
      </c>
      <c r="B665" s="580"/>
      <c r="C665" s="583" t="str">
        <f>IF(ProjeAdi&gt;0,ProjeAdi,"")</f>
        <v/>
      </c>
      <c r="D665" s="584"/>
      <c r="E665" s="584"/>
      <c r="F665" s="584"/>
      <c r="G665" s="584"/>
      <c r="H665" s="584"/>
      <c r="I665" s="585"/>
      <c r="J665" s="59"/>
      <c r="K665" s="59"/>
      <c r="L665" s="59"/>
      <c r="M665" s="59"/>
      <c r="N665" s="59"/>
      <c r="O665" s="59"/>
      <c r="P665" s="59"/>
    </row>
    <row r="666" spans="1:16" ht="19.55" customHeight="1" thickBot="1" x14ac:dyDescent="0.3">
      <c r="A666" s="565" t="s">
        <v>64</v>
      </c>
      <c r="B666" s="567"/>
      <c r="C666" s="9"/>
      <c r="D666" s="605"/>
      <c r="E666" s="605"/>
      <c r="F666" s="605"/>
      <c r="G666" s="605"/>
      <c r="H666" s="605"/>
      <c r="I666" s="606"/>
      <c r="J666" s="59"/>
      <c r="K666" s="59"/>
      <c r="L666" s="59"/>
      <c r="M666" s="59"/>
      <c r="N666" s="59"/>
      <c r="O666" s="59"/>
      <c r="P666" s="59"/>
    </row>
    <row r="667" spans="1:16" s="1" customFormat="1" ht="29.25" thickBot="1" x14ac:dyDescent="0.3">
      <c r="A667" s="353" t="s">
        <v>3</v>
      </c>
      <c r="B667" s="353" t="s">
        <v>4</v>
      </c>
      <c r="C667" s="353" t="s">
        <v>54</v>
      </c>
      <c r="D667" s="353" t="s">
        <v>136</v>
      </c>
      <c r="E667" s="353" t="s">
        <v>65</v>
      </c>
      <c r="F667" s="353" t="s">
        <v>66</v>
      </c>
      <c r="G667" s="353" t="s">
        <v>67</v>
      </c>
      <c r="H667" s="353" t="s">
        <v>68</v>
      </c>
      <c r="I667" s="353" t="s">
        <v>69</v>
      </c>
      <c r="J667" s="365" t="s">
        <v>73</v>
      </c>
      <c r="K667" s="366" t="s">
        <v>74</v>
      </c>
      <c r="L667" s="366" t="s">
        <v>66</v>
      </c>
      <c r="M667" s="352"/>
      <c r="N667" s="352"/>
      <c r="O667" s="352"/>
      <c r="P667" s="352"/>
    </row>
    <row r="668" spans="1:16" ht="20.05" customHeight="1" x14ac:dyDescent="0.25">
      <c r="A668" s="367">
        <v>401</v>
      </c>
      <c r="B668" s="74"/>
      <c r="C668" s="117" t="str">
        <f t="shared" ref="C668:C687" si="140">IF(B668&lt;&gt;"",VLOOKUP(B668,PersonelTablo,2,0),"")</f>
        <v/>
      </c>
      <c r="D668" s="118" t="str">
        <f t="shared" ref="D668:D687" si="141">IF(B668&lt;&gt;"",VLOOKUP(B668,PersonelTablo,3,0),"")</f>
        <v/>
      </c>
      <c r="E668" s="75"/>
      <c r="F668" s="76"/>
      <c r="G668" s="128" t="str">
        <f>IF(AND(B668&lt;&gt;"",L668&gt;=F668),E668*F668,"")</f>
        <v/>
      </c>
      <c r="H668" s="125" t="str">
        <f t="shared" ref="H668:H687" si="142">IF(B668&lt;&gt;"",VLOOKUP(B668,G011CTablo,15,0),"")</f>
        <v/>
      </c>
      <c r="I668" s="132" t="str">
        <f>IF(AND(B668&lt;&gt;"",J668&gt;=K668,L668&gt;0),G668*H668,"")</f>
        <v/>
      </c>
      <c r="J668" s="123" t="str">
        <f>IF(B668&gt;0,ROUNDUP(VLOOKUP(B668,G011B!$B:$R,16,0),2),"")</f>
        <v/>
      </c>
      <c r="K668" s="123" t="str">
        <f t="shared" ref="K668:K687" si="143">IF(B668&gt;0,SUMIF($B:$B,B668,$G:$G),"")</f>
        <v/>
      </c>
      <c r="L668" s="124" t="str">
        <f>IF(B668&lt;&gt;"",VLOOKUP(B668,G011B!$B:$Z,25,0),"")</f>
        <v/>
      </c>
      <c r="M668" s="153" t="str">
        <f t="shared" ref="M668:M687" si="144">IF(J668&gt;=K668,"","Personelin bütün iş paketlerindeki Toplam Adam Ay değeri "&amp;K668&amp;" olup, bu değer, G011B formunda beyan edilen Çalışılan Toplam Ay değerini geçemez. Maliyeti hesaplamak için Adam/Ay Oranı veya Çalışılan Ay değerini düzeltiniz. ")</f>
        <v/>
      </c>
      <c r="N668" s="59"/>
      <c r="O668" s="59"/>
      <c r="P668" s="59"/>
    </row>
    <row r="669" spans="1:16" ht="20.05" customHeight="1" x14ac:dyDescent="0.25">
      <c r="A669" s="368">
        <v>402</v>
      </c>
      <c r="B669" s="77"/>
      <c r="C669" s="119" t="str">
        <f t="shared" si="140"/>
        <v/>
      </c>
      <c r="D669" s="120" t="str">
        <f t="shared" si="141"/>
        <v/>
      </c>
      <c r="E669" s="78"/>
      <c r="F669" s="79"/>
      <c r="G669" s="129" t="str">
        <f t="shared" ref="G669:G687" si="145">IF(AND(B669&lt;&gt;"",L669&gt;=F669),E669*F669,"")</f>
        <v/>
      </c>
      <c r="H669" s="126" t="str">
        <f t="shared" si="142"/>
        <v/>
      </c>
      <c r="I669" s="133" t="str">
        <f t="shared" ref="I669:I687" si="146">IF(AND(B669&lt;&gt;"",J669&gt;=K669,L669&gt;0),G669*H669,"")</f>
        <v/>
      </c>
      <c r="J669" s="123" t="str">
        <f>IF(B669&gt;0,ROUNDUP(VLOOKUP(B669,G011B!$B:$R,16,0),2),"")</f>
        <v/>
      </c>
      <c r="K669" s="123" t="str">
        <f t="shared" si="143"/>
        <v/>
      </c>
      <c r="L669" s="124" t="str">
        <f>IF(B669&lt;&gt;"",VLOOKUP(B669,G011B!$B:$Z,25,0),"")</f>
        <v/>
      </c>
      <c r="M669" s="153" t="str">
        <f t="shared" si="144"/>
        <v/>
      </c>
      <c r="N669" s="59"/>
      <c r="O669" s="59"/>
      <c r="P669" s="59"/>
    </row>
    <row r="670" spans="1:16" ht="20.05" customHeight="1" x14ac:dyDescent="0.25">
      <c r="A670" s="368">
        <v>403</v>
      </c>
      <c r="B670" s="77"/>
      <c r="C670" s="119" t="str">
        <f t="shared" si="140"/>
        <v/>
      </c>
      <c r="D670" s="120" t="str">
        <f t="shared" si="141"/>
        <v/>
      </c>
      <c r="E670" s="78"/>
      <c r="F670" s="79"/>
      <c r="G670" s="129" t="str">
        <f t="shared" si="145"/>
        <v/>
      </c>
      <c r="H670" s="126" t="str">
        <f t="shared" si="142"/>
        <v/>
      </c>
      <c r="I670" s="133" t="str">
        <f t="shared" si="146"/>
        <v/>
      </c>
      <c r="J670" s="123" t="str">
        <f>IF(B670&gt;0,ROUNDUP(VLOOKUP(B670,G011B!$B:$R,16,0),2),"")</f>
        <v/>
      </c>
      <c r="K670" s="123" t="str">
        <f t="shared" si="143"/>
        <v/>
      </c>
      <c r="L670" s="124" t="str">
        <f>IF(B670&lt;&gt;"",VLOOKUP(B670,G011B!$B:$Z,25,0),"")</f>
        <v/>
      </c>
      <c r="M670" s="153" t="str">
        <f t="shared" si="144"/>
        <v/>
      </c>
      <c r="N670" s="59"/>
      <c r="O670" s="59"/>
      <c r="P670" s="59"/>
    </row>
    <row r="671" spans="1:16" ht="20.05" customHeight="1" x14ac:dyDescent="0.25">
      <c r="A671" s="368">
        <v>404</v>
      </c>
      <c r="B671" s="77"/>
      <c r="C671" s="119" t="str">
        <f t="shared" si="140"/>
        <v/>
      </c>
      <c r="D671" s="120" t="str">
        <f t="shared" si="141"/>
        <v/>
      </c>
      <c r="E671" s="78"/>
      <c r="F671" s="79"/>
      <c r="G671" s="129" t="str">
        <f t="shared" si="145"/>
        <v/>
      </c>
      <c r="H671" s="126" t="str">
        <f t="shared" si="142"/>
        <v/>
      </c>
      <c r="I671" s="133" t="str">
        <f t="shared" si="146"/>
        <v/>
      </c>
      <c r="J671" s="123" t="str">
        <f>IF(B671&gt;0,ROUNDUP(VLOOKUP(B671,G011B!$B:$R,16,0),2),"")</f>
        <v/>
      </c>
      <c r="K671" s="123" t="str">
        <f t="shared" si="143"/>
        <v/>
      </c>
      <c r="L671" s="124" t="str">
        <f>IF(B671&lt;&gt;"",VLOOKUP(B671,G011B!$B:$Z,25,0),"")</f>
        <v/>
      </c>
      <c r="M671" s="153" t="str">
        <f t="shared" si="144"/>
        <v/>
      </c>
      <c r="N671" s="59"/>
      <c r="O671" s="59"/>
      <c r="P671" s="59"/>
    </row>
    <row r="672" spans="1:16" ht="20.05" customHeight="1" x14ac:dyDescent="0.25">
      <c r="A672" s="368">
        <v>405</v>
      </c>
      <c r="B672" s="77"/>
      <c r="C672" s="119" t="str">
        <f t="shared" si="140"/>
        <v/>
      </c>
      <c r="D672" s="120" t="str">
        <f t="shared" si="141"/>
        <v/>
      </c>
      <c r="E672" s="78"/>
      <c r="F672" s="79"/>
      <c r="G672" s="129" t="str">
        <f t="shared" si="145"/>
        <v/>
      </c>
      <c r="H672" s="126" t="str">
        <f t="shared" si="142"/>
        <v/>
      </c>
      <c r="I672" s="133" t="str">
        <f t="shared" si="146"/>
        <v/>
      </c>
      <c r="J672" s="123" t="str">
        <f>IF(B672&gt;0,ROUNDUP(VLOOKUP(B672,G011B!$B:$R,16,0),2),"")</f>
        <v/>
      </c>
      <c r="K672" s="123" t="str">
        <f t="shared" si="143"/>
        <v/>
      </c>
      <c r="L672" s="124" t="str">
        <f>IF(B672&lt;&gt;"",VLOOKUP(B672,G011B!$B:$Z,25,0),"")</f>
        <v/>
      </c>
      <c r="M672" s="153" t="str">
        <f t="shared" si="144"/>
        <v/>
      </c>
      <c r="N672" s="59"/>
      <c r="O672" s="59"/>
      <c r="P672" s="59"/>
    </row>
    <row r="673" spans="1:16" ht="20.05" customHeight="1" x14ac:dyDescent="0.25">
      <c r="A673" s="368">
        <v>406</v>
      </c>
      <c r="B673" s="77"/>
      <c r="C673" s="119" t="str">
        <f t="shared" si="140"/>
        <v/>
      </c>
      <c r="D673" s="120" t="str">
        <f t="shared" si="141"/>
        <v/>
      </c>
      <c r="E673" s="78"/>
      <c r="F673" s="79"/>
      <c r="G673" s="129" t="str">
        <f t="shared" si="145"/>
        <v/>
      </c>
      <c r="H673" s="126" t="str">
        <f t="shared" si="142"/>
        <v/>
      </c>
      <c r="I673" s="133" t="str">
        <f t="shared" si="146"/>
        <v/>
      </c>
      <c r="J673" s="123" t="str">
        <f>IF(B673&gt;0,ROUNDUP(VLOOKUP(B673,G011B!$B:$R,16,0),2),"")</f>
        <v/>
      </c>
      <c r="K673" s="123" t="str">
        <f t="shared" si="143"/>
        <v/>
      </c>
      <c r="L673" s="124" t="str">
        <f>IF(B673&lt;&gt;"",VLOOKUP(B673,G011B!$B:$Z,25,0),"")</f>
        <v/>
      </c>
      <c r="M673" s="153" t="str">
        <f t="shared" si="144"/>
        <v/>
      </c>
      <c r="N673" s="59"/>
      <c r="O673" s="59"/>
      <c r="P673" s="59"/>
    </row>
    <row r="674" spans="1:16" ht="20.05" customHeight="1" x14ac:dyDescent="0.25">
      <c r="A674" s="368">
        <v>407</v>
      </c>
      <c r="B674" s="77"/>
      <c r="C674" s="119" t="str">
        <f t="shared" si="140"/>
        <v/>
      </c>
      <c r="D674" s="120" t="str">
        <f t="shared" si="141"/>
        <v/>
      </c>
      <c r="E674" s="78"/>
      <c r="F674" s="79"/>
      <c r="G674" s="129" t="str">
        <f t="shared" si="145"/>
        <v/>
      </c>
      <c r="H674" s="126" t="str">
        <f t="shared" si="142"/>
        <v/>
      </c>
      <c r="I674" s="133" t="str">
        <f t="shared" si="146"/>
        <v/>
      </c>
      <c r="J674" s="123" t="str">
        <f>IF(B674&gt;0,ROUNDUP(VLOOKUP(B674,G011B!$B:$R,16,0),2),"")</f>
        <v/>
      </c>
      <c r="K674" s="123" t="str">
        <f t="shared" si="143"/>
        <v/>
      </c>
      <c r="L674" s="124" t="str">
        <f>IF(B674&lt;&gt;"",VLOOKUP(B674,G011B!$B:$Z,25,0),"")</f>
        <v/>
      </c>
      <c r="M674" s="153" t="str">
        <f t="shared" si="144"/>
        <v/>
      </c>
      <c r="N674" s="59"/>
      <c r="O674" s="59"/>
      <c r="P674" s="59"/>
    </row>
    <row r="675" spans="1:16" ht="20.05" customHeight="1" x14ac:dyDescent="0.25">
      <c r="A675" s="368">
        <v>408</v>
      </c>
      <c r="B675" s="77"/>
      <c r="C675" s="119" t="str">
        <f t="shared" si="140"/>
        <v/>
      </c>
      <c r="D675" s="120" t="str">
        <f t="shared" si="141"/>
        <v/>
      </c>
      <c r="E675" s="78"/>
      <c r="F675" s="79"/>
      <c r="G675" s="129" t="str">
        <f t="shared" si="145"/>
        <v/>
      </c>
      <c r="H675" s="126" t="str">
        <f t="shared" si="142"/>
        <v/>
      </c>
      <c r="I675" s="133" t="str">
        <f t="shared" si="146"/>
        <v/>
      </c>
      <c r="J675" s="123" t="str">
        <f>IF(B675&gt;0,ROUNDUP(VLOOKUP(B675,G011B!$B:$R,16,0),2),"")</f>
        <v/>
      </c>
      <c r="K675" s="123" t="str">
        <f t="shared" si="143"/>
        <v/>
      </c>
      <c r="L675" s="124" t="str">
        <f>IF(B675&lt;&gt;"",VLOOKUP(B675,G011B!$B:$Z,25,0),"")</f>
        <v/>
      </c>
      <c r="M675" s="153" t="str">
        <f t="shared" si="144"/>
        <v/>
      </c>
      <c r="N675" s="59"/>
      <c r="O675" s="59"/>
      <c r="P675" s="59"/>
    </row>
    <row r="676" spans="1:16" ht="20.05" customHeight="1" x14ac:dyDescent="0.25">
      <c r="A676" s="368">
        <v>409</v>
      </c>
      <c r="B676" s="77"/>
      <c r="C676" s="119" t="str">
        <f t="shared" si="140"/>
        <v/>
      </c>
      <c r="D676" s="120" t="str">
        <f t="shared" si="141"/>
        <v/>
      </c>
      <c r="E676" s="78"/>
      <c r="F676" s="79"/>
      <c r="G676" s="129" t="str">
        <f t="shared" si="145"/>
        <v/>
      </c>
      <c r="H676" s="126" t="str">
        <f t="shared" si="142"/>
        <v/>
      </c>
      <c r="I676" s="133" t="str">
        <f t="shared" si="146"/>
        <v/>
      </c>
      <c r="J676" s="123" t="str">
        <f>IF(B676&gt;0,ROUNDUP(VLOOKUP(B676,G011B!$B:$R,16,0),2),"")</f>
        <v/>
      </c>
      <c r="K676" s="123" t="str">
        <f t="shared" si="143"/>
        <v/>
      </c>
      <c r="L676" s="124" t="str">
        <f>IF(B676&lt;&gt;"",VLOOKUP(B676,G011B!$B:$Z,25,0),"")</f>
        <v/>
      </c>
      <c r="M676" s="153" t="str">
        <f t="shared" si="144"/>
        <v/>
      </c>
      <c r="N676" s="59"/>
      <c r="O676" s="59"/>
      <c r="P676" s="59"/>
    </row>
    <row r="677" spans="1:16" ht="20.05" customHeight="1" x14ac:dyDescent="0.25">
      <c r="A677" s="368">
        <v>410</v>
      </c>
      <c r="B677" s="77"/>
      <c r="C677" s="119" t="str">
        <f t="shared" si="140"/>
        <v/>
      </c>
      <c r="D677" s="120" t="str">
        <f t="shared" si="141"/>
        <v/>
      </c>
      <c r="E677" s="78"/>
      <c r="F677" s="79"/>
      <c r="G677" s="129" t="str">
        <f t="shared" si="145"/>
        <v/>
      </c>
      <c r="H677" s="126" t="str">
        <f t="shared" si="142"/>
        <v/>
      </c>
      <c r="I677" s="133" t="str">
        <f t="shared" si="146"/>
        <v/>
      </c>
      <c r="J677" s="123" t="str">
        <f>IF(B677&gt;0,ROUNDUP(VLOOKUP(B677,G011B!$B:$R,16,0),2),"")</f>
        <v/>
      </c>
      <c r="K677" s="123" t="str">
        <f t="shared" si="143"/>
        <v/>
      </c>
      <c r="L677" s="124" t="str">
        <f>IF(B677&lt;&gt;"",VLOOKUP(B677,G011B!$B:$Z,25,0),"")</f>
        <v/>
      </c>
      <c r="M677" s="153" t="str">
        <f t="shared" si="144"/>
        <v/>
      </c>
      <c r="N677" s="59"/>
      <c r="O677" s="59"/>
      <c r="P677" s="59"/>
    </row>
    <row r="678" spans="1:16" ht="20.05" customHeight="1" x14ac:dyDescent="0.25">
      <c r="A678" s="368">
        <v>411</v>
      </c>
      <c r="B678" s="77"/>
      <c r="C678" s="119" t="str">
        <f t="shared" si="140"/>
        <v/>
      </c>
      <c r="D678" s="120" t="str">
        <f t="shared" si="141"/>
        <v/>
      </c>
      <c r="E678" s="78"/>
      <c r="F678" s="79"/>
      <c r="G678" s="129" t="str">
        <f t="shared" si="145"/>
        <v/>
      </c>
      <c r="H678" s="126" t="str">
        <f t="shared" si="142"/>
        <v/>
      </c>
      <c r="I678" s="133" t="str">
        <f t="shared" si="146"/>
        <v/>
      </c>
      <c r="J678" s="123" t="str">
        <f>IF(B678&gt;0,ROUNDUP(VLOOKUP(B678,G011B!$B:$R,16,0),2),"")</f>
        <v/>
      </c>
      <c r="K678" s="123" t="str">
        <f t="shared" si="143"/>
        <v/>
      </c>
      <c r="L678" s="124" t="str">
        <f>IF(B678&lt;&gt;"",VLOOKUP(B678,G011B!$B:$Z,25,0),"")</f>
        <v/>
      </c>
      <c r="M678" s="153" t="str">
        <f t="shared" si="144"/>
        <v/>
      </c>
      <c r="N678" s="59"/>
      <c r="O678" s="59"/>
      <c r="P678" s="59"/>
    </row>
    <row r="679" spans="1:16" ht="20.05" customHeight="1" x14ac:dyDescent="0.25">
      <c r="A679" s="368">
        <v>412</v>
      </c>
      <c r="B679" s="77"/>
      <c r="C679" s="119" t="str">
        <f t="shared" si="140"/>
        <v/>
      </c>
      <c r="D679" s="120" t="str">
        <f t="shared" si="141"/>
        <v/>
      </c>
      <c r="E679" s="78"/>
      <c r="F679" s="79"/>
      <c r="G679" s="129" t="str">
        <f t="shared" si="145"/>
        <v/>
      </c>
      <c r="H679" s="126" t="str">
        <f t="shared" si="142"/>
        <v/>
      </c>
      <c r="I679" s="133" t="str">
        <f t="shared" si="146"/>
        <v/>
      </c>
      <c r="J679" s="123" t="str">
        <f>IF(B679&gt;0,ROUNDUP(VLOOKUP(B679,G011B!$B:$R,16,0),2),"")</f>
        <v/>
      </c>
      <c r="K679" s="123" t="str">
        <f t="shared" si="143"/>
        <v/>
      </c>
      <c r="L679" s="124" t="str">
        <f>IF(B679&lt;&gt;"",VLOOKUP(B679,G011B!$B:$Z,25,0),"")</f>
        <v/>
      </c>
      <c r="M679" s="153" t="str">
        <f t="shared" si="144"/>
        <v/>
      </c>
      <c r="N679" s="59"/>
      <c r="O679" s="59"/>
      <c r="P679" s="59"/>
    </row>
    <row r="680" spans="1:16" ht="20.05" customHeight="1" x14ac:dyDescent="0.25">
      <c r="A680" s="368">
        <v>413</v>
      </c>
      <c r="B680" s="77"/>
      <c r="C680" s="119" t="str">
        <f t="shared" si="140"/>
        <v/>
      </c>
      <c r="D680" s="120" t="str">
        <f t="shared" si="141"/>
        <v/>
      </c>
      <c r="E680" s="78"/>
      <c r="F680" s="79"/>
      <c r="G680" s="129" t="str">
        <f t="shared" si="145"/>
        <v/>
      </c>
      <c r="H680" s="126" t="str">
        <f t="shared" si="142"/>
        <v/>
      </c>
      <c r="I680" s="133" t="str">
        <f t="shared" si="146"/>
        <v/>
      </c>
      <c r="J680" s="123" t="str">
        <f>IF(B680&gt;0,ROUNDUP(VLOOKUP(B680,G011B!$B:$R,16,0),2),"")</f>
        <v/>
      </c>
      <c r="K680" s="123" t="str">
        <f t="shared" si="143"/>
        <v/>
      </c>
      <c r="L680" s="124" t="str">
        <f>IF(B680&lt;&gt;"",VLOOKUP(B680,G011B!$B:$Z,25,0),"")</f>
        <v/>
      </c>
      <c r="M680" s="153" t="str">
        <f t="shared" si="144"/>
        <v/>
      </c>
      <c r="N680" s="59"/>
      <c r="O680" s="59"/>
      <c r="P680" s="59"/>
    </row>
    <row r="681" spans="1:16" ht="20.05" customHeight="1" x14ac:dyDescent="0.25">
      <c r="A681" s="368">
        <v>414</v>
      </c>
      <c r="B681" s="77"/>
      <c r="C681" s="119" t="str">
        <f t="shared" si="140"/>
        <v/>
      </c>
      <c r="D681" s="120" t="str">
        <f t="shared" si="141"/>
        <v/>
      </c>
      <c r="E681" s="78"/>
      <c r="F681" s="79"/>
      <c r="G681" s="129" t="str">
        <f t="shared" si="145"/>
        <v/>
      </c>
      <c r="H681" s="126" t="str">
        <f t="shared" si="142"/>
        <v/>
      </c>
      <c r="I681" s="133" t="str">
        <f t="shared" si="146"/>
        <v/>
      </c>
      <c r="J681" s="123" t="str">
        <f>IF(B681&gt;0,ROUNDUP(VLOOKUP(B681,G011B!$B:$R,16,0),2),"")</f>
        <v/>
      </c>
      <c r="K681" s="123" t="str">
        <f t="shared" si="143"/>
        <v/>
      </c>
      <c r="L681" s="124" t="str">
        <f>IF(B681&lt;&gt;"",VLOOKUP(B681,G011B!$B:$Z,25,0),"")</f>
        <v/>
      </c>
      <c r="M681" s="153" t="str">
        <f t="shared" si="144"/>
        <v/>
      </c>
      <c r="N681" s="59"/>
      <c r="O681" s="59"/>
      <c r="P681" s="59"/>
    </row>
    <row r="682" spans="1:16" ht="20.05" customHeight="1" x14ac:dyDescent="0.25">
      <c r="A682" s="368">
        <v>415</v>
      </c>
      <c r="B682" s="77"/>
      <c r="C682" s="119" t="str">
        <f t="shared" si="140"/>
        <v/>
      </c>
      <c r="D682" s="120" t="str">
        <f t="shared" si="141"/>
        <v/>
      </c>
      <c r="E682" s="78"/>
      <c r="F682" s="79"/>
      <c r="G682" s="129" t="str">
        <f t="shared" si="145"/>
        <v/>
      </c>
      <c r="H682" s="126" t="str">
        <f t="shared" si="142"/>
        <v/>
      </c>
      <c r="I682" s="133" t="str">
        <f t="shared" si="146"/>
        <v/>
      </c>
      <c r="J682" s="123" t="str">
        <f>IF(B682&gt;0,ROUNDUP(VLOOKUP(B682,G011B!$B:$R,16,0),2),"")</f>
        <v/>
      </c>
      <c r="K682" s="123" t="str">
        <f t="shared" si="143"/>
        <v/>
      </c>
      <c r="L682" s="124" t="str">
        <f>IF(B682&lt;&gt;"",VLOOKUP(B682,G011B!$B:$Z,25,0),"")</f>
        <v/>
      </c>
      <c r="M682" s="153" t="str">
        <f t="shared" si="144"/>
        <v/>
      </c>
      <c r="N682" s="59"/>
      <c r="O682" s="59"/>
      <c r="P682" s="59"/>
    </row>
    <row r="683" spans="1:16" ht="20.05" customHeight="1" x14ac:dyDescent="0.25">
      <c r="A683" s="368">
        <v>416</v>
      </c>
      <c r="B683" s="77"/>
      <c r="C683" s="119" t="str">
        <f t="shared" si="140"/>
        <v/>
      </c>
      <c r="D683" s="120" t="str">
        <f t="shared" si="141"/>
        <v/>
      </c>
      <c r="E683" s="78"/>
      <c r="F683" s="79"/>
      <c r="G683" s="129" t="str">
        <f t="shared" si="145"/>
        <v/>
      </c>
      <c r="H683" s="126" t="str">
        <f t="shared" si="142"/>
        <v/>
      </c>
      <c r="I683" s="133" t="str">
        <f t="shared" si="146"/>
        <v/>
      </c>
      <c r="J683" s="123" t="str">
        <f>IF(B683&gt;0,ROUNDUP(VLOOKUP(B683,G011B!$B:$R,16,0),2),"")</f>
        <v/>
      </c>
      <c r="K683" s="123" t="str">
        <f t="shared" si="143"/>
        <v/>
      </c>
      <c r="L683" s="124" t="str">
        <f>IF(B683&lt;&gt;"",VLOOKUP(B683,G011B!$B:$Z,25,0),"")</f>
        <v/>
      </c>
      <c r="M683" s="153" t="str">
        <f t="shared" si="144"/>
        <v/>
      </c>
      <c r="N683" s="59"/>
      <c r="O683" s="59"/>
      <c r="P683" s="59"/>
    </row>
    <row r="684" spans="1:16" ht="20.05" customHeight="1" x14ac:dyDescent="0.25">
      <c r="A684" s="368">
        <v>417</v>
      </c>
      <c r="B684" s="77"/>
      <c r="C684" s="119" t="str">
        <f t="shared" si="140"/>
        <v/>
      </c>
      <c r="D684" s="120" t="str">
        <f t="shared" si="141"/>
        <v/>
      </c>
      <c r="E684" s="78"/>
      <c r="F684" s="79"/>
      <c r="G684" s="129" t="str">
        <f t="shared" si="145"/>
        <v/>
      </c>
      <c r="H684" s="126" t="str">
        <f t="shared" si="142"/>
        <v/>
      </c>
      <c r="I684" s="133" t="str">
        <f t="shared" si="146"/>
        <v/>
      </c>
      <c r="J684" s="123" t="str">
        <f>IF(B684&gt;0,ROUNDUP(VLOOKUP(B684,G011B!$B:$R,16,0),2),"")</f>
        <v/>
      </c>
      <c r="K684" s="123" t="str">
        <f t="shared" si="143"/>
        <v/>
      </c>
      <c r="L684" s="124" t="str">
        <f>IF(B684&lt;&gt;"",VLOOKUP(B684,G011B!$B:$Z,25,0),"")</f>
        <v/>
      </c>
      <c r="M684" s="153" t="str">
        <f t="shared" si="144"/>
        <v/>
      </c>
      <c r="N684" s="59"/>
      <c r="O684" s="59"/>
      <c r="P684" s="59"/>
    </row>
    <row r="685" spans="1:16" ht="20.05" customHeight="1" x14ac:dyDescent="0.25">
      <c r="A685" s="368">
        <v>418</v>
      </c>
      <c r="B685" s="77"/>
      <c r="C685" s="119" t="str">
        <f t="shared" si="140"/>
        <v/>
      </c>
      <c r="D685" s="120" t="str">
        <f t="shared" si="141"/>
        <v/>
      </c>
      <c r="E685" s="78"/>
      <c r="F685" s="79"/>
      <c r="G685" s="129" t="str">
        <f t="shared" si="145"/>
        <v/>
      </c>
      <c r="H685" s="126" t="str">
        <f t="shared" si="142"/>
        <v/>
      </c>
      <c r="I685" s="133" t="str">
        <f t="shared" si="146"/>
        <v/>
      </c>
      <c r="J685" s="123" t="str">
        <f>IF(B685&gt;0,ROUNDUP(VLOOKUP(B685,G011B!$B:$R,16,0),2),"")</f>
        <v/>
      </c>
      <c r="K685" s="123" t="str">
        <f t="shared" si="143"/>
        <v/>
      </c>
      <c r="L685" s="124" t="str">
        <f>IF(B685&lt;&gt;"",VLOOKUP(B685,G011B!$B:$Z,25,0),"")</f>
        <v/>
      </c>
      <c r="M685" s="153" t="str">
        <f t="shared" si="144"/>
        <v/>
      </c>
      <c r="N685" s="59"/>
      <c r="O685" s="59"/>
      <c r="P685" s="59"/>
    </row>
    <row r="686" spans="1:16" ht="20.05" customHeight="1" x14ac:dyDescent="0.25">
      <c r="A686" s="368">
        <v>419</v>
      </c>
      <c r="B686" s="77"/>
      <c r="C686" s="119" t="str">
        <f t="shared" si="140"/>
        <v/>
      </c>
      <c r="D686" s="120" t="str">
        <f t="shared" si="141"/>
        <v/>
      </c>
      <c r="E686" s="78"/>
      <c r="F686" s="79"/>
      <c r="G686" s="129" t="str">
        <f t="shared" si="145"/>
        <v/>
      </c>
      <c r="H686" s="126" t="str">
        <f t="shared" si="142"/>
        <v/>
      </c>
      <c r="I686" s="133" t="str">
        <f t="shared" si="146"/>
        <v/>
      </c>
      <c r="J686" s="123" t="str">
        <f>IF(B686&gt;0,ROUNDUP(VLOOKUP(B686,G011B!$B:$R,16,0),2),"")</f>
        <v/>
      </c>
      <c r="K686" s="123" t="str">
        <f t="shared" si="143"/>
        <v/>
      </c>
      <c r="L686" s="124" t="str">
        <f>IF(B686&lt;&gt;"",VLOOKUP(B686,G011B!$B:$Z,25,0),"")</f>
        <v/>
      </c>
      <c r="M686" s="153" t="str">
        <f t="shared" si="144"/>
        <v/>
      </c>
      <c r="N686" s="59"/>
      <c r="O686" s="59"/>
      <c r="P686" s="59"/>
    </row>
    <row r="687" spans="1:16" ht="20.05" customHeight="1" thickBot="1" x14ac:dyDescent="0.3">
      <c r="A687" s="369">
        <v>420</v>
      </c>
      <c r="B687" s="80"/>
      <c r="C687" s="121" t="str">
        <f t="shared" si="140"/>
        <v/>
      </c>
      <c r="D687" s="122" t="str">
        <f t="shared" si="141"/>
        <v/>
      </c>
      <c r="E687" s="81"/>
      <c r="F687" s="82"/>
      <c r="G687" s="130" t="str">
        <f t="shared" si="145"/>
        <v/>
      </c>
      <c r="H687" s="127" t="str">
        <f t="shared" si="142"/>
        <v/>
      </c>
      <c r="I687" s="134" t="str">
        <f t="shared" si="146"/>
        <v/>
      </c>
      <c r="J687" s="123" t="str">
        <f>IF(B687&gt;0,ROUNDUP(VLOOKUP(B687,G011B!$B:$R,16,0),2),"")</f>
        <v/>
      </c>
      <c r="K687" s="123" t="str">
        <f t="shared" si="143"/>
        <v/>
      </c>
      <c r="L687" s="124" t="str">
        <f>IF(B687&lt;&gt;"",VLOOKUP(B687,G011B!$B:$Z,25,0),"")</f>
        <v/>
      </c>
      <c r="M687" s="153" t="str">
        <f t="shared" si="144"/>
        <v/>
      </c>
      <c r="N687" s="59"/>
      <c r="O687" s="59"/>
      <c r="P687" s="59"/>
    </row>
    <row r="688" spans="1:16" ht="20.05" customHeight="1" thickBot="1" x14ac:dyDescent="0.4">
      <c r="A688" s="595" t="s">
        <v>33</v>
      </c>
      <c r="B688" s="596"/>
      <c r="C688" s="596"/>
      <c r="D688" s="596"/>
      <c r="E688" s="596"/>
      <c r="F688" s="597"/>
      <c r="G688" s="131">
        <f>SUM(G668:G687)</f>
        <v>0</v>
      </c>
      <c r="H688" s="364"/>
      <c r="I688" s="115">
        <f>IF(C666=C633,SUM(I668:I687)+I655,SUM(I668:I687))</f>
        <v>0</v>
      </c>
      <c r="J688" s="59"/>
      <c r="K688" s="59"/>
      <c r="L688" s="59"/>
      <c r="M688" s="59"/>
      <c r="N688" s="135">
        <f>IF(COUNTA(E668:E687)&gt;0,1,0)</f>
        <v>0</v>
      </c>
      <c r="O688" s="59"/>
      <c r="P688" s="59"/>
    </row>
    <row r="689" spans="1:16" ht="20.05" customHeight="1" thickBot="1" x14ac:dyDescent="0.35">
      <c r="A689" s="598" t="s">
        <v>70</v>
      </c>
      <c r="B689" s="599"/>
      <c r="C689" s="599"/>
      <c r="D689" s="600"/>
      <c r="E689" s="104">
        <f>SUM(G:G)/2</f>
        <v>0</v>
      </c>
      <c r="F689" s="601"/>
      <c r="G689" s="602"/>
      <c r="H689" s="603"/>
      <c r="I689" s="113">
        <f>SUM(I668:I687)+I656</f>
        <v>0</v>
      </c>
      <c r="J689" s="59"/>
      <c r="K689" s="59"/>
      <c r="L689" s="59"/>
      <c r="M689" s="59"/>
      <c r="N689" s="59"/>
      <c r="O689" s="59"/>
      <c r="P689" s="59"/>
    </row>
    <row r="690" spans="1:16" x14ac:dyDescent="0.25">
      <c r="A690" s="359" t="s">
        <v>133</v>
      </c>
      <c r="B690" s="59"/>
      <c r="C690" s="59"/>
      <c r="D690" s="59"/>
      <c r="E690" s="59"/>
      <c r="F690" s="59"/>
      <c r="G690" s="59"/>
      <c r="H690" s="59"/>
      <c r="I690" s="59"/>
      <c r="J690" s="59"/>
      <c r="K690" s="59"/>
      <c r="L690" s="59"/>
      <c r="M690" s="59"/>
      <c r="N690" s="59"/>
      <c r="O690" s="59"/>
      <c r="P690" s="59"/>
    </row>
    <row r="691" spans="1:16" x14ac:dyDescent="0.25">
      <c r="A691" s="59"/>
      <c r="B691" s="59"/>
      <c r="C691" s="59"/>
      <c r="D691" s="59"/>
      <c r="E691" s="59"/>
      <c r="F691" s="59"/>
      <c r="G691" s="59"/>
      <c r="H691" s="59"/>
      <c r="I691" s="59"/>
      <c r="J691" s="59"/>
      <c r="K691" s="59"/>
      <c r="L691" s="59"/>
      <c r="M691" s="59"/>
      <c r="N691" s="59"/>
      <c r="O691" s="59"/>
      <c r="P691" s="59"/>
    </row>
    <row r="692" spans="1:16" ht="19.7" x14ac:dyDescent="0.35">
      <c r="A692" s="370" t="s">
        <v>30</v>
      </c>
      <c r="B692" s="372">
        <f ca="1">imzatarihi</f>
        <v>45653</v>
      </c>
      <c r="C692" s="371" t="s">
        <v>31</v>
      </c>
      <c r="D692" s="373" t="str">
        <f>IF(kurulusyetkilisi&gt;0,kurulusyetkilisi,"")</f>
        <v/>
      </c>
      <c r="E692" s="59"/>
      <c r="F692" s="59"/>
      <c r="G692" s="209"/>
      <c r="H692" s="208"/>
      <c r="I692" s="208"/>
      <c r="J692" s="59"/>
      <c r="K692" s="89"/>
      <c r="L692" s="89"/>
      <c r="M692" s="2"/>
      <c r="N692" s="89"/>
      <c r="O692" s="89"/>
      <c r="P692" s="59"/>
    </row>
    <row r="693" spans="1:16" ht="19.7" x14ac:dyDescent="0.35">
      <c r="A693" s="211"/>
      <c r="B693" s="211"/>
      <c r="C693" s="371" t="s">
        <v>32</v>
      </c>
      <c r="D693" s="72"/>
      <c r="E693" s="537"/>
      <c r="F693" s="537"/>
      <c r="G693" s="537"/>
      <c r="H693" s="56"/>
      <c r="I693" s="56"/>
      <c r="J693" s="59"/>
      <c r="K693" s="89"/>
      <c r="L693" s="89"/>
      <c r="M693" s="2"/>
      <c r="N693" s="89"/>
      <c r="O693" s="89"/>
      <c r="P693" s="59"/>
    </row>
    <row r="694" spans="1:16" ht="16.3" x14ac:dyDescent="0.3">
      <c r="A694" s="573" t="s">
        <v>63</v>
      </c>
      <c r="B694" s="573"/>
      <c r="C694" s="573"/>
      <c r="D694" s="573"/>
      <c r="E694" s="573"/>
      <c r="F694" s="573"/>
      <c r="G694" s="573"/>
      <c r="H694" s="573"/>
      <c r="I694" s="573"/>
      <c r="J694" s="59"/>
      <c r="K694" s="59"/>
      <c r="L694" s="59"/>
      <c r="M694" s="59"/>
      <c r="N694" s="59"/>
      <c r="O694" s="59"/>
      <c r="P694" s="59"/>
    </row>
    <row r="695" spans="1:16" x14ac:dyDescent="0.25">
      <c r="A695" s="563" t="str">
        <f>IF(YilDonem&lt;&gt;"",CONCATENATE(YilDonem," dönemine aittir."),"")</f>
        <v/>
      </c>
      <c r="B695" s="563"/>
      <c r="C695" s="563"/>
      <c r="D695" s="563"/>
      <c r="E695" s="563"/>
      <c r="F695" s="563"/>
      <c r="G695" s="563"/>
      <c r="H695" s="563"/>
      <c r="I695" s="563"/>
      <c r="J695" s="59"/>
      <c r="K695" s="59"/>
      <c r="L695" s="59"/>
      <c r="M695" s="59"/>
      <c r="N695" s="59"/>
      <c r="O695" s="59"/>
      <c r="P695" s="59"/>
    </row>
    <row r="696" spans="1:16" ht="19.7" thickBot="1" x14ac:dyDescent="0.4">
      <c r="A696" s="608" t="s">
        <v>72</v>
      </c>
      <c r="B696" s="608"/>
      <c r="C696" s="608"/>
      <c r="D696" s="608"/>
      <c r="E696" s="608"/>
      <c r="F696" s="608"/>
      <c r="G696" s="608"/>
      <c r="H696" s="608"/>
      <c r="I696" s="608"/>
      <c r="J696" s="59"/>
      <c r="K696" s="59"/>
      <c r="L696" s="59"/>
      <c r="M696" s="59"/>
      <c r="N696" s="59"/>
      <c r="O696" s="59"/>
      <c r="P696" s="59"/>
    </row>
    <row r="697" spans="1:16" ht="19.55" customHeight="1" thickBot="1" x14ac:dyDescent="0.3">
      <c r="A697" s="565" t="s">
        <v>212</v>
      </c>
      <c r="B697" s="567"/>
      <c r="C697" s="565" t="str">
        <f>IF(ProjeNo&gt;0,ProjeNo,"")</f>
        <v/>
      </c>
      <c r="D697" s="566"/>
      <c r="E697" s="566"/>
      <c r="F697" s="566"/>
      <c r="G697" s="566"/>
      <c r="H697" s="566"/>
      <c r="I697" s="567"/>
      <c r="J697" s="59"/>
      <c r="K697" s="59"/>
      <c r="L697" s="59"/>
      <c r="M697" s="59"/>
      <c r="N697" s="59"/>
      <c r="O697" s="59"/>
      <c r="P697" s="59"/>
    </row>
    <row r="698" spans="1:16" ht="29.25" customHeight="1" thickBot="1" x14ac:dyDescent="0.3">
      <c r="A698" s="607" t="s">
        <v>213</v>
      </c>
      <c r="B698" s="580"/>
      <c r="C698" s="583" t="str">
        <f>IF(ProjeAdi&gt;0,ProjeAdi,"")</f>
        <v/>
      </c>
      <c r="D698" s="584"/>
      <c r="E698" s="584"/>
      <c r="F698" s="584"/>
      <c r="G698" s="584"/>
      <c r="H698" s="584"/>
      <c r="I698" s="585"/>
      <c r="J698" s="59"/>
      <c r="K698" s="59"/>
      <c r="L698" s="59"/>
      <c r="M698" s="59"/>
      <c r="N698" s="59"/>
      <c r="O698" s="59"/>
      <c r="P698" s="59"/>
    </row>
    <row r="699" spans="1:16" ht="19.55" customHeight="1" thickBot="1" x14ac:dyDescent="0.3">
      <c r="A699" s="565" t="s">
        <v>64</v>
      </c>
      <c r="B699" s="567"/>
      <c r="C699" s="9"/>
      <c r="D699" s="605"/>
      <c r="E699" s="605"/>
      <c r="F699" s="605"/>
      <c r="G699" s="605"/>
      <c r="H699" s="605"/>
      <c r="I699" s="606"/>
      <c r="J699" s="59"/>
      <c r="K699" s="59"/>
      <c r="L699" s="59"/>
      <c r="M699" s="59"/>
      <c r="N699" s="59"/>
      <c r="O699" s="59"/>
      <c r="P699" s="59"/>
    </row>
    <row r="700" spans="1:16" s="1" customFormat="1" ht="29.25" thickBot="1" x14ac:dyDescent="0.3">
      <c r="A700" s="353" t="s">
        <v>3</v>
      </c>
      <c r="B700" s="353" t="s">
        <v>4</v>
      </c>
      <c r="C700" s="353" t="s">
        <v>54</v>
      </c>
      <c r="D700" s="353" t="s">
        <v>136</v>
      </c>
      <c r="E700" s="353" t="s">
        <v>65</v>
      </c>
      <c r="F700" s="353" t="s">
        <v>66</v>
      </c>
      <c r="G700" s="353" t="s">
        <v>67</v>
      </c>
      <c r="H700" s="353" t="s">
        <v>68</v>
      </c>
      <c r="I700" s="353" t="s">
        <v>69</v>
      </c>
      <c r="J700" s="365" t="s">
        <v>73</v>
      </c>
      <c r="K700" s="366" t="s">
        <v>74</v>
      </c>
      <c r="L700" s="366" t="s">
        <v>66</v>
      </c>
      <c r="M700" s="352"/>
      <c r="N700" s="352"/>
      <c r="O700" s="352"/>
      <c r="P700" s="352"/>
    </row>
    <row r="701" spans="1:16" ht="20.05" customHeight="1" x14ac:dyDescent="0.25">
      <c r="A701" s="367">
        <v>421</v>
      </c>
      <c r="B701" s="74"/>
      <c r="C701" s="117" t="str">
        <f t="shared" ref="C701:C720" si="147">IF(B701&lt;&gt;"",VLOOKUP(B701,PersonelTablo,2,0),"")</f>
        <v/>
      </c>
      <c r="D701" s="118" t="str">
        <f t="shared" ref="D701:D720" si="148">IF(B701&lt;&gt;"",VLOOKUP(B701,PersonelTablo,3,0),"")</f>
        <v/>
      </c>
      <c r="E701" s="75"/>
      <c r="F701" s="76"/>
      <c r="G701" s="128" t="str">
        <f>IF(AND(B701&lt;&gt;"",L701&gt;=F701),E701*F701,"")</f>
        <v/>
      </c>
      <c r="H701" s="125" t="str">
        <f t="shared" ref="H701:H720" si="149">IF(B701&lt;&gt;"",VLOOKUP(B701,G011CTablo,15,0),"")</f>
        <v/>
      </c>
      <c r="I701" s="132" t="str">
        <f>IF(AND(B701&lt;&gt;"",J701&gt;=K701,L701&gt;0),G701*H701,"")</f>
        <v/>
      </c>
      <c r="J701" s="123" t="str">
        <f>IF(B701&gt;0,ROUNDUP(VLOOKUP(B701,G011B!$B:$R,16,0),2),"")</f>
        <v/>
      </c>
      <c r="K701" s="123" t="str">
        <f t="shared" ref="K701:K720" si="150">IF(B701&gt;0,SUMIF($B:$B,B701,$G:$G),"")</f>
        <v/>
      </c>
      <c r="L701" s="124" t="str">
        <f>IF(B701&lt;&gt;"",VLOOKUP(B701,G011B!$B:$Z,25,0),"")</f>
        <v/>
      </c>
      <c r="M701" s="153" t="str">
        <f t="shared" ref="M701:M720" si="151">IF(J701&gt;=K701,"","Personelin bütün iş paketlerindeki Toplam Adam Ay değeri "&amp;K701&amp;" olup, bu değer, G011B formunda beyan edilen Çalışılan Toplam Ay değerini geçemez. Maliyeti hesaplamak için Adam/Ay Oranı veya Çalışılan Ay değerini düzeltiniz. ")</f>
        <v/>
      </c>
      <c r="N701" s="59"/>
      <c r="O701" s="59"/>
      <c r="P701" s="59"/>
    </row>
    <row r="702" spans="1:16" ht="20.05" customHeight="1" x14ac:dyDescent="0.25">
      <c r="A702" s="368">
        <v>422</v>
      </c>
      <c r="B702" s="77"/>
      <c r="C702" s="119" t="str">
        <f t="shared" si="147"/>
        <v/>
      </c>
      <c r="D702" s="120" t="str">
        <f t="shared" si="148"/>
        <v/>
      </c>
      <c r="E702" s="78"/>
      <c r="F702" s="79"/>
      <c r="G702" s="129" t="str">
        <f t="shared" ref="G702:G720" si="152">IF(AND(B702&lt;&gt;"",L702&gt;=F702),E702*F702,"")</f>
        <v/>
      </c>
      <c r="H702" s="126" t="str">
        <f t="shared" si="149"/>
        <v/>
      </c>
      <c r="I702" s="133" t="str">
        <f t="shared" ref="I702:I720" si="153">IF(AND(B702&lt;&gt;"",J702&gt;=K702,L702&gt;0),G702*H702,"")</f>
        <v/>
      </c>
      <c r="J702" s="123" t="str">
        <f>IF(B702&gt;0,ROUNDUP(VLOOKUP(B702,G011B!$B:$R,16,0),2),"")</f>
        <v/>
      </c>
      <c r="K702" s="123" t="str">
        <f t="shared" si="150"/>
        <v/>
      </c>
      <c r="L702" s="124" t="str">
        <f>IF(B702&lt;&gt;"",VLOOKUP(B702,G011B!$B:$Z,25,0),"")</f>
        <v/>
      </c>
      <c r="M702" s="153" t="str">
        <f t="shared" si="151"/>
        <v/>
      </c>
      <c r="N702" s="59"/>
      <c r="O702" s="59"/>
      <c r="P702" s="59"/>
    </row>
    <row r="703" spans="1:16" ht="20.05" customHeight="1" x14ac:dyDescent="0.25">
      <c r="A703" s="368">
        <v>423</v>
      </c>
      <c r="B703" s="77"/>
      <c r="C703" s="119" t="str">
        <f t="shared" si="147"/>
        <v/>
      </c>
      <c r="D703" s="120" t="str">
        <f t="shared" si="148"/>
        <v/>
      </c>
      <c r="E703" s="78"/>
      <c r="F703" s="79"/>
      <c r="G703" s="129" t="str">
        <f t="shared" si="152"/>
        <v/>
      </c>
      <c r="H703" s="126" t="str">
        <f t="shared" si="149"/>
        <v/>
      </c>
      <c r="I703" s="133" t="str">
        <f t="shared" si="153"/>
        <v/>
      </c>
      <c r="J703" s="123" t="str">
        <f>IF(B703&gt;0,ROUNDUP(VLOOKUP(B703,G011B!$B:$R,16,0),2),"")</f>
        <v/>
      </c>
      <c r="K703" s="123" t="str">
        <f t="shared" si="150"/>
        <v/>
      </c>
      <c r="L703" s="124" t="str">
        <f>IF(B703&lt;&gt;"",VLOOKUP(B703,G011B!$B:$Z,25,0),"")</f>
        <v/>
      </c>
      <c r="M703" s="153" t="str">
        <f t="shared" si="151"/>
        <v/>
      </c>
      <c r="N703" s="59"/>
      <c r="O703" s="59"/>
      <c r="P703" s="59"/>
    </row>
    <row r="704" spans="1:16" ht="20.05" customHeight="1" x14ac:dyDescent="0.25">
      <c r="A704" s="368">
        <v>424</v>
      </c>
      <c r="B704" s="77"/>
      <c r="C704" s="119" t="str">
        <f t="shared" si="147"/>
        <v/>
      </c>
      <c r="D704" s="120" t="str">
        <f t="shared" si="148"/>
        <v/>
      </c>
      <c r="E704" s="78"/>
      <c r="F704" s="79"/>
      <c r="G704" s="129" t="str">
        <f t="shared" si="152"/>
        <v/>
      </c>
      <c r="H704" s="126" t="str">
        <f t="shared" si="149"/>
        <v/>
      </c>
      <c r="I704" s="133" t="str">
        <f t="shared" si="153"/>
        <v/>
      </c>
      <c r="J704" s="123" t="str">
        <f>IF(B704&gt;0,ROUNDUP(VLOOKUP(B704,G011B!$B:$R,16,0),2),"")</f>
        <v/>
      </c>
      <c r="K704" s="123" t="str">
        <f t="shared" si="150"/>
        <v/>
      </c>
      <c r="L704" s="124" t="str">
        <f>IF(B704&lt;&gt;"",VLOOKUP(B704,G011B!$B:$Z,25,0),"")</f>
        <v/>
      </c>
      <c r="M704" s="153" t="str">
        <f t="shared" si="151"/>
        <v/>
      </c>
      <c r="N704" s="59"/>
      <c r="O704" s="59"/>
      <c r="P704" s="59"/>
    </row>
    <row r="705" spans="1:16" ht="20.05" customHeight="1" x14ac:dyDescent="0.25">
      <c r="A705" s="368">
        <v>425</v>
      </c>
      <c r="B705" s="77"/>
      <c r="C705" s="119" t="str">
        <f t="shared" si="147"/>
        <v/>
      </c>
      <c r="D705" s="120" t="str">
        <f t="shared" si="148"/>
        <v/>
      </c>
      <c r="E705" s="78"/>
      <c r="F705" s="79"/>
      <c r="G705" s="129" t="str">
        <f t="shared" si="152"/>
        <v/>
      </c>
      <c r="H705" s="126" t="str">
        <f t="shared" si="149"/>
        <v/>
      </c>
      <c r="I705" s="133" t="str">
        <f t="shared" si="153"/>
        <v/>
      </c>
      <c r="J705" s="123" t="str">
        <f>IF(B705&gt;0,ROUNDUP(VLOOKUP(B705,G011B!$B:$R,16,0),2),"")</f>
        <v/>
      </c>
      <c r="K705" s="123" t="str">
        <f t="shared" si="150"/>
        <v/>
      </c>
      <c r="L705" s="124" t="str">
        <f>IF(B705&lt;&gt;"",VLOOKUP(B705,G011B!$B:$Z,25,0),"")</f>
        <v/>
      </c>
      <c r="M705" s="153" t="str">
        <f t="shared" si="151"/>
        <v/>
      </c>
      <c r="N705" s="59"/>
      <c r="O705" s="59"/>
      <c r="P705" s="59"/>
    </row>
    <row r="706" spans="1:16" ht="20.05" customHeight="1" x14ac:dyDescent="0.25">
      <c r="A706" s="368">
        <v>426</v>
      </c>
      <c r="B706" s="77"/>
      <c r="C706" s="119" t="str">
        <f t="shared" si="147"/>
        <v/>
      </c>
      <c r="D706" s="120" t="str">
        <f t="shared" si="148"/>
        <v/>
      </c>
      <c r="E706" s="78"/>
      <c r="F706" s="79"/>
      <c r="G706" s="129" t="str">
        <f t="shared" si="152"/>
        <v/>
      </c>
      <c r="H706" s="126" t="str">
        <f t="shared" si="149"/>
        <v/>
      </c>
      <c r="I706" s="133" t="str">
        <f t="shared" si="153"/>
        <v/>
      </c>
      <c r="J706" s="123" t="str">
        <f>IF(B706&gt;0,ROUNDUP(VLOOKUP(B706,G011B!$B:$R,16,0),2),"")</f>
        <v/>
      </c>
      <c r="K706" s="123" t="str">
        <f t="shared" si="150"/>
        <v/>
      </c>
      <c r="L706" s="124" t="str">
        <f>IF(B706&lt;&gt;"",VLOOKUP(B706,G011B!$B:$Z,25,0),"")</f>
        <v/>
      </c>
      <c r="M706" s="153" t="str">
        <f t="shared" si="151"/>
        <v/>
      </c>
      <c r="N706" s="59"/>
      <c r="O706" s="59"/>
      <c r="P706" s="59"/>
    </row>
    <row r="707" spans="1:16" ht="20.05" customHeight="1" x14ac:dyDescent="0.25">
      <c r="A707" s="368">
        <v>427</v>
      </c>
      <c r="B707" s="77"/>
      <c r="C707" s="119" t="str">
        <f t="shared" si="147"/>
        <v/>
      </c>
      <c r="D707" s="120" t="str">
        <f t="shared" si="148"/>
        <v/>
      </c>
      <c r="E707" s="78"/>
      <c r="F707" s="79"/>
      <c r="G707" s="129" t="str">
        <f t="shared" si="152"/>
        <v/>
      </c>
      <c r="H707" s="126" t="str">
        <f t="shared" si="149"/>
        <v/>
      </c>
      <c r="I707" s="133" t="str">
        <f t="shared" si="153"/>
        <v/>
      </c>
      <c r="J707" s="123" t="str">
        <f>IF(B707&gt;0,ROUNDUP(VLOOKUP(B707,G011B!$B:$R,16,0),2),"")</f>
        <v/>
      </c>
      <c r="K707" s="123" t="str">
        <f t="shared" si="150"/>
        <v/>
      </c>
      <c r="L707" s="124" t="str">
        <f>IF(B707&lt;&gt;"",VLOOKUP(B707,G011B!$B:$Z,25,0),"")</f>
        <v/>
      </c>
      <c r="M707" s="153" t="str">
        <f t="shared" si="151"/>
        <v/>
      </c>
      <c r="N707" s="59"/>
      <c r="O707" s="59"/>
      <c r="P707" s="59"/>
    </row>
    <row r="708" spans="1:16" ht="20.05" customHeight="1" x14ac:dyDescent="0.25">
      <c r="A708" s="368">
        <v>428</v>
      </c>
      <c r="B708" s="77"/>
      <c r="C708" s="119" t="str">
        <f t="shared" si="147"/>
        <v/>
      </c>
      <c r="D708" s="120" t="str">
        <f t="shared" si="148"/>
        <v/>
      </c>
      <c r="E708" s="78"/>
      <c r="F708" s="79"/>
      <c r="G708" s="129" t="str">
        <f t="shared" si="152"/>
        <v/>
      </c>
      <c r="H708" s="126" t="str">
        <f t="shared" si="149"/>
        <v/>
      </c>
      <c r="I708" s="133" t="str">
        <f t="shared" si="153"/>
        <v/>
      </c>
      <c r="J708" s="123" t="str">
        <f>IF(B708&gt;0,ROUNDUP(VLOOKUP(B708,G011B!$B:$R,16,0),2),"")</f>
        <v/>
      </c>
      <c r="K708" s="123" t="str">
        <f t="shared" si="150"/>
        <v/>
      </c>
      <c r="L708" s="124" t="str">
        <f>IF(B708&lt;&gt;"",VLOOKUP(B708,G011B!$B:$Z,25,0),"")</f>
        <v/>
      </c>
      <c r="M708" s="153" t="str">
        <f t="shared" si="151"/>
        <v/>
      </c>
      <c r="N708" s="59"/>
      <c r="O708" s="59"/>
      <c r="P708" s="59"/>
    </row>
    <row r="709" spans="1:16" ht="20.05" customHeight="1" x14ac:dyDescent="0.25">
      <c r="A709" s="368">
        <v>429</v>
      </c>
      <c r="B709" s="77"/>
      <c r="C709" s="119" t="str">
        <f t="shared" si="147"/>
        <v/>
      </c>
      <c r="D709" s="120" t="str">
        <f t="shared" si="148"/>
        <v/>
      </c>
      <c r="E709" s="78"/>
      <c r="F709" s="79"/>
      <c r="G709" s="129" t="str">
        <f t="shared" si="152"/>
        <v/>
      </c>
      <c r="H709" s="126" t="str">
        <f t="shared" si="149"/>
        <v/>
      </c>
      <c r="I709" s="133" t="str">
        <f t="shared" si="153"/>
        <v/>
      </c>
      <c r="J709" s="123" t="str">
        <f>IF(B709&gt;0,ROUNDUP(VLOOKUP(B709,G011B!$B:$R,16,0),2),"")</f>
        <v/>
      </c>
      <c r="K709" s="123" t="str">
        <f t="shared" si="150"/>
        <v/>
      </c>
      <c r="L709" s="124" t="str">
        <f>IF(B709&lt;&gt;"",VLOOKUP(B709,G011B!$B:$Z,25,0),"")</f>
        <v/>
      </c>
      <c r="M709" s="153" t="str">
        <f t="shared" si="151"/>
        <v/>
      </c>
      <c r="N709" s="59"/>
      <c r="O709" s="59"/>
      <c r="P709" s="59"/>
    </row>
    <row r="710" spans="1:16" ht="20.05" customHeight="1" x14ac:dyDescent="0.25">
      <c r="A710" s="368">
        <v>430</v>
      </c>
      <c r="B710" s="77"/>
      <c r="C710" s="119" t="str">
        <f t="shared" si="147"/>
        <v/>
      </c>
      <c r="D710" s="120" t="str">
        <f t="shared" si="148"/>
        <v/>
      </c>
      <c r="E710" s="78"/>
      <c r="F710" s="79"/>
      <c r="G710" s="129" t="str">
        <f t="shared" si="152"/>
        <v/>
      </c>
      <c r="H710" s="126" t="str">
        <f t="shared" si="149"/>
        <v/>
      </c>
      <c r="I710" s="133" t="str">
        <f t="shared" si="153"/>
        <v/>
      </c>
      <c r="J710" s="123" t="str">
        <f>IF(B710&gt;0,ROUNDUP(VLOOKUP(B710,G011B!$B:$R,16,0),2),"")</f>
        <v/>
      </c>
      <c r="K710" s="123" t="str">
        <f t="shared" si="150"/>
        <v/>
      </c>
      <c r="L710" s="124" t="str">
        <f>IF(B710&lt;&gt;"",VLOOKUP(B710,G011B!$B:$Z,25,0),"")</f>
        <v/>
      </c>
      <c r="M710" s="153" t="str">
        <f t="shared" si="151"/>
        <v/>
      </c>
      <c r="N710" s="59"/>
      <c r="O710" s="59"/>
      <c r="P710" s="59"/>
    </row>
    <row r="711" spans="1:16" ht="20.05" customHeight="1" x14ac:dyDescent="0.25">
      <c r="A711" s="368">
        <v>431</v>
      </c>
      <c r="B711" s="77"/>
      <c r="C711" s="119" t="str">
        <f t="shared" si="147"/>
        <v/>
      </c>
      <c r="D711" s="120" t="str">
        <f t="shared" si="148"/>
        <v/>
      </c>
      <c r="E711" s="78"/>
      <c r="F711" s="79"/>
      <c r="G711" s="129" t="str">
        <f t="shared" si="152"/>
        <v/>
      </c>
      <c r="H711" s="126" t="str">
        <f t="shared" si="149"/>
        <v/>
      </c>
      <c r="I711" s="133" t="str">
        <f t="shared" si="153"/>
        <v/>
      </c>
      <c r="J711" s="123" t="str">
        <f>IF(B711&gt;0,ROUNDUP(VLOOKUP(B711,G011B!$B:$R,16,0),2),"")</f>
        <v/>
      </c>
      <c r="K711" s="123" t="str">
        <f t="shared" si="150"/>
        <v/>
      </c>
      <c r="L711" s="124" t="str">
        <f>IF(B711&lt;&gt;"",VLOOKUP(B711,G011B!$B:$Z,25,0),"")</f>
        <v/>
      </c>
      <c r="M711" s="153" t="str">
        <f t="shared" si="151"/>
        <v/>
      </c>
      <c r="N711" s="59"/>
      <c r="O711" s="59"/>
      <c r="P711" s="59"/>
    </row>
    <row r="712" spans="1:16" ht="20.05" customHeight="1" x14ac:dyDescent="0.25">
      <c r="A712" s="368">
        <v>432</v>
      </c>
      <c r="B712" s="77"/>
      <c r="C712" s="119" t="str">
        <f t="shared" si="147"/>
        <v/>
      </c>
      <c r="D712" s="120" t="str">
        <f t="shared" si="148"/>
        <v/>
      </c>
      <c r="E712" s="78"/>
      <c r="F712" s="79"/>
      <c r="G712" s="129" t="str">
        <f t="shared" si="152"/>
        <v/>
      </c>
      <c r="H712" s="126" t="str">
        <f t="shared" si="149"/>
        <v/>
      </c>
      <c r="I712" s="133" t="str">
        <f t="shared" si="153"/>
        <v/>
      </c>
      <c r="J712" s="123" t="str">
        <f>IF(B712&gt;0,ROUNDUP(VLOOKUP(B712,G011B!$B:$R,16,0),2),"")</f>
        <v/>
      </c>
      <c r="K712" s="123" t="str">
        <f t="shared" si="150"/>
        <v/>
      </c>
      <c r="L712" s="124" t="str">
        <f>IF(B712&lt;&gt;"",VLOOKUP(B712,G011B!$B:$Z,25,0),"")</f>
        <v/>
      </c>
      <c r="M712" s="153" t="str">
        <f t="shared" si="151"/>
        <v/>
      </c>
      <c r="N712" s="59"/>
      <c r="O712" s="59"/>
      <c r="P712" s="59"/>
    </row>
    <row r="713" spans="1:16" ht="20.05" customHeight="1" x14ac:dyDescent="0.25">
      <c r="A713" s="368">
        <v>433</v>
      </c>
      <c r="B713" s="77"/>
      <c r="C713" s="119" t="str">
        <f t="shared" si="147"/>
        <v/>
      </c>
      <c r="D713" s="120" t="str">
        <f t="shared" si="148"/>
        <v/>
      </c>
      <c r="E713" s="78"/>
      <c r="F713" s="79"/>
      <c r="G713" s="129" t="str">
        <f t="shared" si="152"/>
        <v/>
      </c>
      <c r="H713" s="126" t="str">
        <f t="shared" si="149"/>
        <v/>
      </c>
      <c r="I713" s="133" t="str">
        <f t="shared" si="153"/>
        <v/>
      </c>
      <c r="J713" s="123" t="str">
        <f>IF(B713&gt;0,ROUNDUP(VLOOKUP(B713,G011B!$B:$R,16,0),2),"")</f>
        <v/>
      </c>
      <c r="K713" s="123" t="str">
        <f t="shared" si="150"/>
        <v/>
      </c>
      <c r="L713" s="124" t="str">
        <f>IF(B713&lt;&gt;"",VLOOKUP(B713,G011B!$B:$Z,25,0),"")</f>
        <v/>
      </c>
      <c r="M713" s="153" t="str">
        <f t="shared" si="151"/>
        <v/>
      </c>
      <c r="N713" s="59"/>
      <c r="O713" s="59"/>
      <c r="P713" s="59"/>
    </row>
    <row r="714" spans="1:16" ht="20.05" customHeight="1" x14ac:dyDescent="0.25">
      <c r="A714" s="368">
        <v>434</v>
      </c>
      <c r="B714" s="77"/>
      <c r="C714" s="119" t="str">
        <f t="shared" si="147"/>
        <v/>
      </c>
      <c r="D714" s="120" t="str">
        <f t="shared" si="148"/>
        <v/>
      </c>
      <c r="E714" s="78"/>
      <c r="F714" s="79"/>
      <c r="G714" s="129" t="str">
        <f t="shared" si="152"/>
        <v/>
      </c>
      <c r="H714" s="126" t="str">
        <f t="shared" si="149"/>
        <v/>
      </c>
      <c r="I714" s="133" t="str">
        <f t="shared" si="153"/>
        <v/>
      </c>
      <c r="J714" s="123" t="str">
        <f>IF(B714&gt;0,ROUNDUP(VLOOKUP(B714,G011B!$B:$R,16,0),2),"")</f>
        <v/>
      </c>
      <c r="K714" s="123" t="str">
        <f t="shared" si="150"/>
        <v/>
      </c>
      <c r="L714" s="124" t="str">
        <f>IF(B714&lt;&gt;"",VLOOKUP(B714,G011B!$B:$Z,25,0),"")</f>
        <v/>
      </c>
      <c r="M714" s="153" t="str">
        <f t="shared" si="151"/>
        <v/>
      </c>
      <c r="N714" s="59"/>
      <c r="O714" s="59"/>
      <c r="P714" s="59"/>
    </row>
    <row r="715" spans="1:16" ht="20.05" customHeight="1" x14ac:dyDescent="0.25">
      <c r="A715" s="368">
        <v>435</v>
      </c>
      <c r="B715" s="77"/>
      <c r="C715" s="119" t="str">
        <f t="shared" si="147"/>
        <v/>
      </c>
      <c r="D715" s="120" t="str">
        <f t="shared" si="148"/>
        <v/>
      </c>
      <c r="E715" s="78"/>
      <c r="F715" s="79"/>
      <c r="G715" s="129" t="str">
        <f t="shared" si="152"/>
        <v/>
      </c>
      <c r="H715" s="126" t="str">
        <f t="shared" si="149"/>
        <v/>
      </c>
      <c r="I715" s="133" t="str">
        <f t="shared" si="153"/>
        <v/>
      </c>
      <c r="J715" s="123" t="str">
        <f>IF(B715&gt;0,ROUNDUP(VLOOKUP(B715,G011B!$B:$R,16,0),2),"")</f>
        <v/>
      </c>
      <c r="K715" s="123" t="str">
        <f t="shared" si="150"/>
        <v/>
      </c>
      <c r="L715" s="124" t="str">
        <f>IF(B715&lt;&gt;"",VLOOKUP(B715,G011B!$B:$Z,25,0),"")</f>
        <v/>
      </c>
      <c r="M715" s="153" t="str">
        <f t="shared" si="151"/>
        <v/>
      </c>
      <c r="N715" s="59"/>
      <c r="O715" s="59"/>
      <c r="P715" s="59"/>
    </row>
    <row r="716" spans="1:16" ht="20.05" customHeight="1" x14ac:dyDescent="0.25">
      <c r="A716" s="368">
        <v>436</v>
      </c>
      <c r="B716" s="77"/>
      <c r="C716" s="119" t="str">
        <f t="shared" si="147"/>
        <v/>
      </c>
      <c r="D716" s="120" t="str">
        <f t="shared" si="148"/>
        <v/>
      </c>
      <c r="E716" s="78"/>
      <c r="F716" s="79"/>
      <c r="G716" s="129" t="str">
        <f t="shared" si="152"/>
        <v/>
      </c>
      <c r="H716" s="126" t="str">
        <f t="shared" si="149"/>
        <v/>
      </c>
      <c r="I716" s="133" t="str">
        <f t="shared" si="153"/>
        <v/>
      </c>
      <c r="J716" s="123" t="str">
        <f>IF(B716&gt;0,ROUNDUP(VLOOKUP(B716,G011B!$B:$R,16,0),2),"")</f>
        <v/>
      </c>
      <c r="K716" s="123" t="str">
        <f t="shared" si="150"/>
        <v/>
      </c>
      <c r="L716" s="124" t="str">
        <f>IF(B716&lt;&gt;"",VLOOKUP(B716,G011B!$B:$Z,25,0),"")</f>
        <v/>
      </c>
      <c r="M716" s="153" t="str">
        <f t="shared" si="151"/>
        <v/>
      </c>
      <c r="N716" s="59"/>
      <c r="O716" s="59"/>
      <c r="P716" s="59"/>
    </row>
    <row r="717" spans="1:16" ht="20.05" customHeight="1" x14ac:dyDescent="0.25">
      <c r="A717" s="368">
        <v>437</v>
      </c>
      <c r="B717" s="77"/>
      <c r="C717" s="119" t="str">
        <f t="shared" si="147"/>
        <v/>
      </c>
      <c r="D717" s="120" t="str">
        <f t="shared" si="148"/>
        <v/>
      </c>
      <c r="E717" s="78"/>
      <c r="F717" s="79"/>
      <c r="G717" s="129" t="str">
        <f t="shared" si="152"/>
        <v/>
      </c>
      <c r="H717" s="126" t="str">
        <f t="shared" si="149"/>
        <v/>
      </c>
      <c r="I717" s="133" t="str">
        <f t="shared" si="153"/>
        <v/>
      </c>
      <c r="J717" s="123" t="str">
        <f>IF(B717&gt;0,ROUNDUP(VLOOKUP(B717,G011B!$B:$R,16,0),2),"")</f>
        <v/>
      </c>
      <c r="K717" s="123" t="str">
        <f t="shared" si="150"/>
        <v/>
      </c>
      <c r="L717" s="124" t="str">
        <f>IF(B717&lt;&gt;"",VLOOKUP(B717,G011B!$B:$Z,25,0),"")</f>
        <v/>
      </c>
      <c r="M717" s="153" t="str">
        <f t="shared" si="151"/>
        <v/>
      </c>
      <c r="N717" s="59"/>
      <c r="O717" s="59"/>
      <c r="P717" s="59"/>
    </row>
    <row r="718" spans="1:16" ht="20.05" customHeight="1" x14ac:dyDescent="0.25">
      <c r="A718" s="368">
        <v>438</v>
      </c>
      <c r="B718" s="77"/>
      <c r="C718" s="119" t="str">
        <f t="shared" si="147"/>
        <v/>
      </c>
      <c r="D718" s="120" t="str">
        <f t="shared" si="148"/>
        <v/>
      </c>
      <c r="E718" s="78"/>
      <c r="F718" s="79"/>
      <c r="G718" s="129" t="str">
        <f t="shared" si="152"/>
        <v/>
      </c>
      <c r="H718" s="126" t="str">
        <f t="shared" si="149"/>
        <v/>
      </c>
      <c r="I718" s="133" t="str">
        <f t="shared" si="153"/>
        <v/>
      </c>
      <c r="J718" s="123" t="str">
        <f>IF(B718&gt;0,ROUNDUP(VLOOKUP(B718,G011B!$B:$R,16,0),2),"")</f>
        <v/>
      </c>
      <c r="K718" s="123" t="str">
        <f t="shared" si="150"/>
        <v/>
      </c>
      <c r="L718" s="124" t="str">
        <f>IF(B718&lt;&gt;"",VLOOKUP(B718,G011B!$B:$Z,25,0),"")</f>
        <v/>
      </c>
      <c r="M718" s="153" t="str">
        <f t="shared" si="151"/>
        <v/>
      </c>
      <c r="N718" s="59"/>
      <c r="O718" s="59"/>
      <c r="P718" s="59"/>
    </row>
    <row r="719" spans="1:16" ht="20.05" customHeight="1" x14ac:dyDescent="0.25">
      <c r="A719" s="368">
        <v>439</v>
      </c>
      <c r="B719" s="77"/>
      <c r="C719" s="119" t="str">
        <f t="shared" si="147"/>
        <v/>
      </c>
      <c r="D719" s="120" t="str">
        <f t="shared" si="148"/>
        <v/>
      </c>
      <c r="E719" s="78"/>
      <c r="F719" s="79"/>
      <c r="G719" s="129" t="str">
        <f t="shared" si="152"/>
        <v/>
      </c>
      <c r="H719" s="126" t="str">
        <f t="shared" si="149"/>
        <v/>
      </c>
      <c r="I719" s="133" t="str">
        <f t="shared" si="153"/>
        <v/>
      </c>
      <c r="J719" s="123" t="str">
        <f>IF(B719&gt;0,ROUNDUP(VLOOKUP(B719,G011B!$B:$R,16,0),2),"")</f>
        <v/>
      </c>
      <c r="K719" s="123" t="str">
        <f t="shared" si="150"/>
        <v/>
      </c>
      <c r="L719" s="124" t="str">
        <f>IF(B719&lt;&gt;"",VLOOKUP(B719,G011B!$B:$Z,25,0),"")</f>
        <v/>
      </c>
      <c r="M719" s="153" t="str">
        <f t="shared" si="151"/>
        <v/>
      </c>
      <c r="N719" s="59"/>
      <c r="O719" s="59"/>
      <c r="P719" s="59"/>
    </row>
    <row r="720" spans="1:16" ht="20.05" customHeight="1" thickBot="1" x14ac:dyDescent="0.3">
      <c r="A720" s="369">
        <v>440</v>
      </c>
      <c r="B720" s="80"/>
      <c r="C720" s="121" t="str">
        <f t="shared" si="147"/>
        <v/>
      </c>
      <c r="D720" s="122" t="str">
        <f t="shared" si="148"/>
        <v/>
      </c>
      <c r="E720" s="81"/>
      <c r="F720" s="82"/>
      <c r="G720" s="130" t="str">
        <f t="shared" si="152"/>
        <v/>
      </c>
      <c r="H720" s="127" t="str">
        <f t="shared" si="149"/>
        <v/>
      </c>
      <c r="I720" s="134" t="str">
        <f t="shared" si="153"/>
        <v/>
      </c>
      <c r="J720" s="123" t="str">
        <f>IF(B720&gt;0,ROUNDUP(VLOOKUP(B720,G011B!$B:$R,16,0),2),"")</f>
        <v/>
      </c>
      <c r="K720" s="123" t="str">
        <f t="shared" si="150"/>
        <v/>
      </c>
      <c r="L720" s="124" t="str">
        <f>IF(B720&lt;&gt;"",VLOOKUP(B720,G011B!$B:$Z,25,0),"")</f>
        <v/>
      </c>
      <c r="M720" s="153" t="str">
        <f t="shared" si="151"/>
        <v/>
      </c>
      <c r="N720" s="59"/>
      <c r="O720" s="59"/>
      <c r="P720" s="59"/>
    </row>
    <row r="721" spans="1:16" ht="20.05" customHeight="1" thickBot="1" x14ac:dyDescent="0.4">
      <c r="A721" s="595" t="s">
        <v>33</v>
      </c>
      <c r="B721" s="596"/>
      <c r="C721" s="596"/>
      <c r="D721" s="596"/>
      <c r="E721" s="596"/>
      <c r="F721" s="597"/>
      <c r="G721" s="131">
        <f>SUM(G701:G720)</f>
        <v>0</v>
      </c>
      <c r="H721" s="364"/>
      <c r="I721" s="115">
        <f>IF(C699=C666,SUM(I701:I720)+I688,SUM(I701:I720))</f>
        <v>0</v>
      </c>
      <c r="J721" s="59"/>
      <c r="K721" s="59"/>
      <c r="L721" s="59"/>
      <c r="M721" s="59"/>
      <c r="N721" s="135">
        <f>IF(COUNTA(E701:E720)&gt;0,1,0)</f>
        <v>0</v>
      </c>
      <c r="O721" s="59"/>
      <c r="P721" s="59"/>
    </row>
    <row r="722" spans="1:16" ht="20.05" customHeight="1" thickBot="1" x14ac:dyDescent="0.35">
      <c r="A722" s="598" t="s">
        <v>70</v>
      </c>
      <c r="B722" s="599"/>
      <c r="C722" s="599"/>
      <c r="D722" s="600"/>
      <c r="E722" s="104">
        <f>SUM(G:G)/2</f>
        <v>0</v>
      </c>
      <c r="F722" s="601"/>
      <c r="G722" s="602"/>
      <c r="H722" s="603"/>
      <c r="I722" s="113">
        <f>SUM(I701:I720)+I689</f>
        <v>0</v>
      </c>
      <c r="J722" s="59"/>
      <c r="K722" s="59"/>
      <c r="L722" s="59"/>
      <c r="M722" s="59"/>
      <c r="N722" s="59"/>
      <c r="O722" s="59"/>
      <c r="P722" s="59"/>
    </row>
    <row r="723" spans="1:16" x14ac:dyDescent="0.25">
      <c r="A723" s="359" t="s">
        <v>133</v>
      </c>
      <c r="B723" s="59"/>
      <c r="C723" s="59"/>
      <c r="D723" s="59"/>
      <c r="E723" s="59"/>
      <c r="F723" s="59"/>
      <c r="G723" s="59"/>
      <c r="H723" s="59"/>
      <c r="I723" s="59"/>
      <c r="J723" s="59"/>
      <c r="K723" s="59"/>
      <c r="L723" s="59"/>
      <c r="M723" s="59"/>
      <c r="N723" s="59"/>
      <c r="O723" s="59"/>
      <c r="P723" s="59"/>
    </row>
    <row r="724" spans="1:16" x14ac:dyDescent="0.25">
      <c r="A724" s="59"/>
      <c r="B724" s="59"/>
      <c r="C724" s="59"/>
      <c r="D724" s="59"/>
      <c r="E724" s="59"/>
      <c r="F724" s="59"/>
      <c r="G724" s="59"/>
      <c r="H724" s="59"/>
      <c r="I724" s="59"/>
      <c r="J724" s="59"/>
      <c r="K724" s="59"/>
      <c r="L724" s="59"/>
      <c r="M724" s="59"/>
      <c r="N724" s="59"/>
      <c r="O724" s="59"/>
      <c r="P724" s="59"/>
    </row>
    <row r="725" spans="1:16" ht="19.7" x14ac:dyDescent="0.35">
      <c r="A725" s="370" t="s">
        <v>30</v>
      </c>
      <c r="B725" s="372">
        <f ca="1">imzatarihi</f>
        <v>45653</v>
      </c>
      <c r="C725" s="371" t="s">
        <v>31</v>
      </c>
      <c r="D725" s="373" t="str">
        <f>IF(kurulusyetkilisi&gt;0,kurulusyetkilisi,"")</f>
        <v/>
      </c>
      <c r="E725" s="59"/>
      <c r="F725" s="59"/>
      <c r="G725" s="209"/>
      <c r="H725" s="208"/>
      <c r="I725" s="208"/>
      <c r="J725" s="59"/>
      <c r="K725" s="89"/>
      <c r="L725" s="89"/>
      <c r="M725" s="2"/>
      <c r="N725" s="89"/>
      <c r="O725" s="89"/>
      <c r="P725" s="59"/>
    </row>
    <row r="726" spans="1:16" ht="19.7" x14ac:dyDescent="0.35">
      <c r="A726" s="211"/>
      <c r="B726" s="211"/>
      <c r="C726" s="371" t="s">
        <v>32</v>
      </c>
      <c r="D726" s="72"/>
      <c r="E726" s="537"/>
      <c r="F726" s="537"/>
      <c r="G726" s="537"/>
      <c r="H726" s="56"/>
      <c r="I726" s="56"/>
      <c r="J726" s="59"/>
      <c r="K726" s="89"/>
      <c r="L726" s="89"/>
      <c r="M726" s="2"/>
      <c r="N726" s="89"/>
      <c r="O726" s="89"/>
      <c r="P726" s="59"/>
    </row>
    <row r="727" spans="1:16" ht="16.3" x14ac:dyDescent="0.3">
      <c r="A727" s="573" t="s">
        <v>63</v>
      </c>
      <c r="B727" s="573"/>
      <c r="C727" s="573"/>
      <c r="D727" s="573"/>
      <c r="E727" s="573"/>
      <c r="F727" s="573"/>
      <c r="G727" s="573"/>
      <c r="H727" s="573"/>
      <c r="I727" s="573"/>
      <c r="J727" s="59"/>
      <c r="K727" s="59"/>
      <c r="L727" s="59"/>
      <c r="M727" s="59"/>
      <c r="N727" s="59"/>
      <c r="O727" s="59"/>
      <c r="P727" s="59"/>
    </row>
    <row r="728" spans="1:16" x14ac:dyDescent="0.25">
      <c r="A728" s="563" t="str">
        <f>IF(YilDonem&lt;&gt;"",CONCATENATE(YilDonem," dönemine aittir."),"")</f>
        <v/>
      </c>
      <c r="B728" s="563"/>
      <c r="C728" s="563"/>
      <c r="D728" s="563"/>
      <c r="E728" s="563"/>
      <c r="F728" s="563"/>
      <c r="G728" s="563"/>
      <c r="H728" s="563"/>
      <c r="I728" s="563"/>
      <c r="J728" s="59"/>
      <c r="K728" s="59"/>
      <c r="L728" s="59"/>
      <c r="M728" s="59"/>
      <c r="N728" s="59"/>
      <c r="O728" s="59"/>
      <c r="P728" s="59"/>
    </row>
    <row r="729" spans="1:16" ht="19.7" thickBot="1" x14ac:dyDescent="0.4">
      <c r="A729" s="608" t="s">
        <v>72</v>
      </c>
      <c r="B729" s="608"/>
      <c r="C729" s="608"/>
      <c r="D729" s="608"/>
      <c r="E729" s="608"/>
      <c r="F729" s="608"/>
      <c r="G729" s="608"/>
      <c r="H729" s="608"/>
      <c r="I729" s="608"/>
      <c r="J729" s="59"/>
      <c r="K729" s="59"/>
      <c r="L729" s="59"/>
      <c r="M729" s="59"/>
      <c r="N729" s="59"/>
      <c r="O729" s="59"/>
      <c r="P729" s="59"/>
    </row>
    <row r="730" spans="1:16" ht="19.55" customHeight="1" thickBot="1" x14ac:dyDescent="0.3">
      <c r="A730" s="565" t="s">
        <v>212</v>
      </c>
      <c r="B730" s="567"/>
      <c r="C730" s="565" t="str">
        <f>IF(ProjeNo&gt;0,ProjeNo,"")</f>
        <v/>
      </c>
      <c r="D730" s="566"/>
      <c r="E730" s="566"/>
      <c r="F730" s="566"/>
      <c r="G730" s="566"/>
      <c r="H730" s="566"/>
      <c r="I730" s="567"/>
      <c r="J730" s="59"/>
      <c r="K730" s="59"/>
      <c r="L730" s="59"/>
      <c r="M730" s="59"/>
      <c r="N730" s="59"/>
      <c r="O730" s="59"/>
      <c r="P730" s="59"/>
    </row>
    <row r="731" spans="1:16" ht="29.25" customHeight="1" thickBot="1" x14ac:dyDescent="0.3">
      <c r="A731" s="607" t="s">
        <v>213</v>
      </c>
      <c r="B731" s="580"/>
      <c r="C731" s="583" t="str">
        <f>IF(ProjeAdi&gt;0,ProjeAdi,"")</f>
        <v/>
      </c>
      <c r="D731" s="584"/>
      <c r="E731" s="584"/>
      <c r="F731" s="584"/>
      <c r="G731" s="584"/>
      <c r="H731" s="584"/>
      <c r="I731" s="585"/>
      <c r="J731" s="59"/>
      <c r="K731" s="59"/>
      <c r="L731" s="59"/>
      <c r="M731" s="59"/>
      <c r="N731" s="59"/>
      <c r="O731" s="59"/>
      <c r="P731" s="59"/>
    </row>
    <row r="732" spans="1:16" ht="19.55" customHeight="1" thickBot="1" x14ac:dyDescent="0.3">
      <c r="A732" s="565" t="s">
        <v>64</v>
      </c>
      <c r="B732" s="567"/>
      <c r="C732" s="9"/>
      <c r="D732" s="605"/>
      <c r="E732" s="605"/>
      <c r="F732" s="605"/>
      <c r="G732" s="605"/>
      <c r="H732" s="605"/>
      <c r="I732" s="606"/>
      <c r="J732" s="59"/>
      <c r="K732" s="59"/>
      <c r="L732" s="59"/>
      <c r="M732" s="59"/>
      <c r="N732" s="59"/>
      <c r="O732" s="59"/>
      <c r="P732" s="59"/>
    </row>
    <row r="733" spans="1:16" s="1" customFormat="1" ht="29.25" thickBot="1" x14ac:dyDescent="0.3">
      <c r="A733" s="353" t="s">
        <v>3</v>
      </c>
      <c r="B733" s="353" t="s">
        <v>4</v>
      </c>
      <c r="C733" s="353" t="s">
        <v>54</v>
      </c>
      <c r="D733" s="353" t="s">
        <v>136</v>
      </c>
      <c r="E733" s="353" t="s">
        <v>65</v>
      </c>
      <c r="F733" s="353" t="s">
        <v>66</v>
      </c>
      <c r="G733" s="353" t="s">
        <v>67</v>
      </c>
      <c r="H733" s="353" t="s">
        <v>68</v>
      </c>
      <c r="I733" s="353" t="s">
        <v>69</v>
      </c>
      <c r="J733" s="365" t="s">
        <v>73</v>
      </c>
      <c r="K733" s="366" t="s">
        <v>74</v>
      </c>
      <c r="L733" s="366" t="s">
        <v>66</v>
      </c>
      <c r="M733" s="352"/>
      <c r="N733" s="352"/>
      <c r="O733" s="352"/>
      <c r="P733" s="352"/>
    </row>
    <row r="734" spans="1:16" ht="20.05" customHeight="1" x14ac:dyDescent="0.25">
      <c r="A734" s="367">
        <v>441</v>
      </c>
      <c r="B734" s="74"/>
      <c r="C734" s="117" t="str">
        <f t="shared" ref="C734:C753" si="154">IF(B734&lt;&gt;"",VLOOKUP(B734,PersonelTablo,2,0),"")</f>
        <v/>
      </c>
      <c r="D734" s="118" t="str">
        <f t="shared" ref="D734:D753" si="155">IF(B734&lt;&gt;"",VLOOKUP(B734,PersonelTablo,3,0),"")</f>
        <v/>
      </c>
      <c r="E734" s="75"/>
      <c r="F734" s="76"/>
      <c r="G734" s="128" t="str">
        <f>IF(AND(B734&lt;&gt;"",L734&gt;=F734),E734*F734,"")</f>
        <v/>
      </c>
      <c r="H734" s="125" t="str">
        <f t="shared" ref="H734:H753" si="156">IF(B734&lt;&gt;"",VLOOKUP(B734,G011CTablo,15,0),"")</f>
        <v/>
      </c>
      <c r="I734" s="132" t="str">
        <f>IF(AND(B734&lt;&gt;"",J734&gt;=K734,L734&gt;0),G734*H734,"")</f>
        <v/>
      </c>
      <c r="J734" s="123" t="str">
        <f>IF(B734&gt;0,ROUNDUP(VLOOKUP(B734,G011B!$B:$R,16,0),2),"")</f>
        <v/>
      </c>
      <c r="K734" s="123" t="str">
        <f t="shared" ref="K734:K753" si="157">IF(B734&gt;0,SUMIF($B:$B,B734,$G:$G),"")</f>
        <v/>
      </c>
      <c r="L734" s="124" t="str">
        <f>IF(B734&lt;&gt;"",VLOOKUP(B734,G011B!$B:$Z,25,0),"")</f>
        <v/>
      </c>
      <c r="M734" s="153" t="str">
        <f t="shared" ref="M734:M753" si="158">IF(J734&gt;=K734,"","Personelin bütün iş paketlerindeki Toplam Adam Ay değeri "&amp;K734&amp;" olup, bu değer, G011B formunda beyan edilen Çalışılan Toplam Ay değerini geçemez. Maliyeti hesaplamak için Adam/Ay Oranı veya Çalışılan Ay değerini düzeltiniz. ")</f>
        <v/>
      </c>
      <c r="N734" s="59"/>
      <c r="O734" s="59"/>
      <c r="P734" s="59"/>
    </row>
    <row r="735" spans="1:16" ht="20.05" customHeight="1" x14ac:dyDescent="0.25">
      <c r="A735" s="368">
        <v>442</v>
      </c>
      <c r="B735" s="77"/>
      <c r="C735" s="119" t="str">
        <f t="shared" si="154"/>
        <v/>
      </c>
      <c r="D735" s="120" t="str">
        <f t="shared" si="155"/>
        <v/>
      </c>
      <c r="E735" s="78"/>
      <c r="F735" s="79"/>
      <c r="G735" s="129" t="str">
        <f t="shared" ref="G735:G753" si="159">IF(AND(B735&lt;&gt;"",L735&gt;=F735),E735*F735,"")</f>
        <v/>
      </c>
      <c r="H735" s="126" t="str">
        <f t="shared" si="156"/>
        <v/>
      </c>
      <c r="I735" s="133" t="str">
        <f t="shared" ref="I735:I753" si="160">IF(AND(B735&lt;&gt;"",J735&gt;=K735,L735&gt;0),G735*H735,"")</f>
        <v/>
      </c>
      <c r="J735" s="123" t="str">
        <f>IF(B735&gt;0,ROUNDUP(VLOOKUP(B735,G011B!$B:$R,16,0),2),"")</f>
        <v/>
      </c>
      <c r="K735" s="123" t="str">
        <f t="shared" si="157"/>
        <v/>
      </c>
      <c r="L735" s="124" t="str">
        <f>IF(B735&lt;&gt;"",VLOOKUP(B735,G011B!$B:$Z,25,0),"")</f>
        <v/>
      </c>
      <c r="M735" s="153" t="str">
        <f t="shared" si="158"/>
        <v/>
      </c>
      <c r="N735" s="59"/>
      <c r="O735" s="59"/>
      <c r="P735" s="59"/>
    </row>
    <row r="736" spans="1:16" ht="20.05" customHeight="1" x14ac:dyDescent="0.25">
      <c r="A736" s="368">
        <v>443</v>
      </c>
      <c r="B736" s="77"/>
      <c r="C736" s="119" t="str">
        <f t="shared" si="154"/>
        <v/>
      </c>
      <c r="D736" s="120" t="str">
        <f t="shared" si="155"/>
        <v/>
      </c>
      <c r="E736" s="78"/>
      <c r="F736" s="79"/>
      <c r="G736" s="129" t="str">
        <f t="shared" si="159"/>
        <v/>
      </c>
      <c r="H736" s="126" t="str">
        <f t="shared" si="156"/>
        <v/>
      </c>
      <c r="I736" s="133" t="str">
        <f t="shared" si="160"/>
        <v/>
      </c>
      <c r="J736" s="123" t="str">
        <f>IF(B736&gt;0,ROUNDUP(VLOOKUP(B736,G011B!$B:$R,16,0),2),"")</f>
        <v/>
      </c>
      <c r="K736" s="123" t="str">
        <f t="shared" si="157"/>
        <v/>
      </c>
      <c r="L736" s="124" t="str">
        <f>IF(B736&lt;&gt;"",VLOOKUP(B736,G011B!$B:$Z,25,0),"")</f>
        <v/>
      </c>
      <c r="M736" s="153" t="str">
        <f t="shared" si="158"/>
        <v/>
      </c>
      <c r="N736" s="59"/>
      <c r="O736" s="59"/>
      <c r="P736" s="59"/>
    </row>
    <row r="737" spans="1:16" ht="20.05" customHeight="1" x14ac:dyDescent="0.25">
      <c r="A737" s="368">
        <v>444</v>
      </c>
      <c r="B737" s="77"/>
      <c r="C737" s="119" t="str">
        <f t="shared" si="154"/>
        <v/>
      </c>
      <c r="D737" s="120" t="str">
        <f t="shared" si="155"/>
        <v/>
      </c>
      <c r="E737" s="78"/>
      <c r="F737" s="79"/>
      <c r="G737" s="129" t="str">
        <f t="shared" si="159"/>
        <v/>
      </c>
      <c r="H737" s="126" t="str">
        <f t="shared" si="156"/>
        <v/>
      </c>
      <c r="I737" s="133" t="str">
        <f t="shared" si="160"/>
        <v/>
      </c>
      <c r="J737" s="123" t="str">
        <f>IF(B737&gt;0,ROUNDUP(VLOOKUP(B737,G011B!$B:$R,16,0),2),"")</f>
        <v/>
      </c>
      <c r="K737" s="123" t="str">
        <f t="shared" si="157"/>
        <v/>
      </c>
      <c r="L737" s="124" t="str">
        <f>IF(B737&lt;&gt;"",VLOOKUP(B737,G011B!$B:$Z,25,0),"")</f>
        <v/>
      </c>
      <c r="M737" s="153" t="str">
        <f t="shared" si="158"/>
        <v/>
      </c>
      <c r="N737" s="59"/>
      <c r="O737" s="59"/>
      <c r="P737" s="59"/>
    </row>
    <row r="738" spans="1:16" ht="20.05" customHeight="1" x14ac:dyDescent="0.25">
      <c r="A738" s="368">
        <v>445</v>
      </c>
      <c r="B738" s="77"/>
      <c r="C738" s="119" t="str">
        <f t="shared" si="154"/>
        <v/>
      </c>
      <c r="D738" s="120" t="str">
        <f t="shared" si="155"/>
        <v/>
      </c>
      <c r="E738" s="78"/>
      <c r="F738" s="79"/>
      <c r="G738" s="129" t="str">
        <f t="shared" si="159"/>
        <v/>
      </c>
      <c r="H738" s="126" t="str">
        <f t="shared" si="156"/>
        <v/>
      </c>
      <c r="I738" s="133" t="str">
        <f t="shared" si="160"/>
        <v/>
      </c>
      <c r="J738" s="123" t="str">
        <f>IF(B738&gt;0,ROUNDUP(VLOOKUP(B738,G011B!$B:$R,16,0),2),"")</f>
        <v/>
      </c>
      <c r="K738" s="123" t="str">
        <f t="shared" si="157"/>
        <v/>
      </c>
      <c r="L738" s="124" t="str">
        <f>IF(B738&lt;&gt;"",VLOOKUP(B738,G011B!$B:$Z,25,0),"")</f>
        <v/>
      </c>
      <c r="M738" s="153" t="str">
        <f t="shared" si="158"/>
        <v/>
      </c>
      <c r="N738" s="59"/>
      <c r="O738" s="59"/>
      <c r="P738" s="59"/>
    </row>
    <row r="739" spans="1:16" ht="20.05" customHeight="1" x14ac:dyDescent="0.25">
      <c r="A739" s="368">
        <v>446</v>
      </c>
      <c r="B739" s="77"/>
      <c r="C739" s="119" t="str">
        <f t="shared" si="154"/>
        <v/>
      </c>
      <c r="D739" s="120" t="str">
        <f t="shared" si="155"/>
        <v/>
      </c>
      <c r="E739" s="78"/>
      <c r="F739" s="79"/>
      <c r="G739" s="129" t="str">
        <f t="shared" si="159"/>
        <v/>
      </c>
      <c r="H739" s="126" t="str">
        <f t="shared" si="156"/>
        <v/>
      </c>
      <c r="I739" s="133" t="str">
        <f t="shared" si="160"/>
        <v/>
      </c>
      <c r="J739" s="123" t="str">
        <f>IF(B739&gt;0,ROUNDUP(VLOOKUP(B739,G011B!$B:$R,16,0),2),"")</f>
        <v/>
      </c>
      <c r="K739" s="123" t="str">
        <f t="shared" si="157"/>
        <v/>
      </c>
      <c r="L739" s="124" t="str">
        <f>IF(B739&lt;&gt;"",VLOOKUP(B739,G011B!$B:$Z,25,0),"")</f>
        <v/>
      </c>
      <c r="M739" s="153" t="str">
        <f t="shared" si="158"/>
        <v/>
      </c>
      <c r="N739" s="59"/>
      <c r="O739" s="59"/>
      <c r="P739" s="59"/>
    </row>
    <row r="740" spans="1:16" ht="20.05" customHeight="1" x14ac:dyDescent="0.25">
      <c r="A740" s="368">
        <v>447</v>
      </c>
      <c r="B740" s="77"/>
      <c r="C740" s="119" t="str">
        <f t="shared" si="154"/>
        <v/>
      </c>
      <c r="D740" s="120" t="str">
        <f t="shared" si="155"/>
        <v/>
      </c>
      <c r="E740" s="78"/>
      <c r="F740" s="79"/>
      <c r="G740" s="129" t="str">
        <f t="shared" si="159"/>
        <v/>
      </c>
      <c r="H740" s="126" t="str">
        <f t="shared" si="156"/>
        <v/>
      </c>
      <c r="I740" s="133" t="str">
        <f t="shared" si="160"/>
        <v/>
      </c>
      <c r="J740" s="123" t="str">
        <f>IF(B740&gt;0,ROUNDUP(VLOOKUP(B740,G011B!$B:$R,16,0),2),"")</f>
        <v/>
      </c>
      <c r="K740" s="123" t="str">
        <f t="shared" si="157"/>
        <v/>
      </c>
      <c r="L740" s="124" t="str">
        <f>IF(B740&lt;&gt;"",VLOOKUP(B740,G011B!$B:$Z,25,0),"")</f>
        <v/>
      </c>
      <c r="M740" s="153" t="str">
        <f t="shared" si="158"/>
        <v/>
      </c>
      <c r="N740" s="59"/>
      <c r="O740" s="59"/>
      <c r="P740" s="59"/>
    </row>
    <row r="741" spans="1:16" ht="20.05" customHeight="1" x14ac:dyDescent="0.25">
      <c r="A741" s="368">
        <v>448</v>
      </c>
      <c r="B741" s="77"/>
      <c r="C741" s="119" t="str">
        <f t="shared" si="154"/>
        <v/>
      </c>
      <c r="D741" s="120" t="str">
        <f t="shared" si="155"/>
        <v/>
      </c>
      <c r="E741" s="78"/>
      <c r="F741" s="79"/>
      <c r="G741" s="129" t="str">
        <f t="shared" si="159"/>
        <v/>
      </c>
      <c r="H741" s="126" t="str">
        <f t="shared" si="156"/>
        <v/>
      </c>
      <c r="I741" s="133" t="str">
        <f t="shared" si="160"/>
        <v/>
      </c>
      <c r="J741" s="123" t="str">
        <f>IF(B741&gt;0,ROUNDUP(VLOOKUP(B741,G011B!$B:$R,16,0),2),"")</f>
        <v/>
      </c>
      <c r="K741" s="123" t="str">
        <f t="shared" si="157"/>
        <v/>
      </c>
      <c r="L741" s="124" t="str">
        <f>IF(B741&lt;&gt;"",VLOOKUP(B741,G011B!$B:$Z,25,0),"")</f>
        <v/>
      </c>
      <c r="M741" s="153" t="str">
        <f t="shared" si="158"/>
        <v/>
      </c>
      <c r="N741" s="59"/>
      <c r="O741" s="59"/>
      <c r="P741" s="59"/>
    </row>
    <row r="742" spans="1:16" ht="20.05" customHeight="1" x14ac:dyDescent="0.25">
      <c r="A742" s="368">
        <v>449</v>
      </c>
      <c r="B742" s="77"/>
      <c r="C742" s="119" t="str">
        <f t="shared" si="154"/>
        <v/>
      </c>
      <c r="D742" s="120" t="str">
        <f t="shared" si="155"/>
        <v/>
      </c>
      <c r="E742" s="78"/>
      <c r="F742" s="79"/>
      <c r="G742" s="129" t="str">
        <f t="shared" si="159"/>
        <v/>
      </c>
      <c r="H742" s="126" t="str">
        <f t="shared" si="156"/>
        <v/>
      </c>
      <c r="I742" s="133" t="str">
        <f t="shared" si="160"/>
        <v/>
      </c>
      <c r="J742" s="123" t="str">
        <f>IF(B742&gt;0,ROUNDUP(VLOOKUP(B742,G011B!$B:$R,16,0),2),"")</f>
        <v/>
      </c>
      <c r="K742" s="123" t="str">
        <f t="shared" si="157"/>
        <v/>
      </c>
      <c r="L742" s="124" t="str">
        <f>IF(B742&lt;&gt;"",VLOOKUP(B742,G011B!$B:$Z,25,0),"")</f>
        <v/>
      </c>
      <c r="M742" s="153" t="str">
        <f t="shared" si="158"/>
        <v/>
      </c>
      <c r="N742" s="59"/>
      <c r="O742" s="59"/>
      <c r="P742" s="59"/>
    </row>
    <row r="743" spans="1:16" ht="20.05" customHeight="1" x14ac:dyDescent="0.25">
      <c r="A743" s="368">
        <v>450</v>
      </c>
      <c r="B743" s="77"/>
      <c r="C743" s="119" t="str">
        <f t="shared" si="154"/>
        <v/>
      </c>
      <c r="D743" s="120" t="str">
        <f t="shared" si="155"/>
        <v/>
      </c>
      <c r="E743" s="78"/>
      <c r="F743" s="79"/>
      <c r="G743" s="129" t="str">
        <f t="shared" si="159"/>
        <v/>
      </c>
      <c r="H743" s="126" t="str">
        <f t="shared" si="156"/>
        <v/>
      </c>
      <c r="I743" s="133" t="str">
        <f t="shared" si="160"/>
        <v/>
      </c>
      <c r="J743" s="123" t="str">
        <f>IF(B743&gt;0,ROUNDUP(VLOOKUP(B743,G011B!$B:$R,16,0),2),"")</f>
        <v/>
      </c>
      <c r="K743" s="123" t="str">
        <f t="shared" si="157"/>
        <v/>
      </c>
      <c r="L743" s="124" t="str">
        <f>IF(B743&lt;&gt;"",VLOOKUP(B743,G011B!$B:$Z,25,0),"")</f>
        <v/>
      </c>
      <c r="M743" s="153" t="str">
        <f t="shared" si="158"/>
        <v/>
      </c>
      <c r="N743" s="59"/>
      <c r="O743" s="59"/>
      <c r="P743" s="59"/>
    </row>
    <row r="744" spans="1:16" ht="20.05" customHeight="1" x14ac:dyDescent="0.25">
      <c r="A744" s="368">
        <v>451</v>
      </c>
      <c r="B744" s="77"/>
      <c r="C744" s="119" t="str">
        <f t="shared" si="154"/>
        <v/>
      </c>
      <c r="D744" s="120" t="str">
        <f t="shared" si="155"/>
        <v/>
      </c>
      <c r="E744" s="78"/>
      <c r="F744" s="79"/>
      <c r="G744" s="129" t="str">
        <f t="shared" si="159"/>
        <v/>
      </c>
      <c r="H744" s="126" t="str">
        <f t="shared" si="156"/>
        <v/>
      </c>
      <c r="I744" s="133" t="str">
        <f t="shared" si="160"/>
        <v/>
      </c>
      <c r="J744" s="123" t="str">
        <f>IF(B744&gt;0,ROUNDUP(VLOOKUP(B744,G011B!$B:$R,16,0),2),"")</f>
        <v/>
      </c>
      <c r="K744" s="123" t="str">
        <f t="shared" si="157"/>
        <v/>
      </c>
      <c r="L744" s="124" t="str">
        <f>IF(B744&lt;&gt;"",VLOOKUP(B744,G011B!$B:$Z,25,0),"")</f>
        <v/>
      </c>
      <c r="M744" s="153" t="str">
        <f t="shared" si="158"/>
        <v/>
      </c>
      <c r="N744" s="59"/>
      <c r="O744" s="59"/>
      <c r="P744" s="59"/>
    </row>
    <row r="745" spans="1:16" ht="20.05" customHeight="1" x14ac:dyDescent="0.25">
      <c r="A745" s="368">
        <v>452</v>
      </c>
      <c r="B745" s="77"/>
      <c r="C745" s="119" t="str">
        <f t="shared" si="154"/>
        <v/>
      </c>
      <c r="D745" s="120" t="str">
        <f t="shared" si="155"/>
        <v/>
      </c>
      <c r="E745" s="78"/>
      <c r="F745" s="79"/>
      <c r="G745" s="129" t="str">
        <f t="shared" si="159"/>
        <v/>
      </c>
      <c r="H745" s="126" t="str">
        <f t="shared" si="156"/>
        <v/>
      </c>
      <c r="I745" s="133" t="str">
        <f t="shared" si="160"/>
        <v/>
      </c>
      <c r="J745" s="123" t="str">
        <f>IF(B745&gt;0,ROUNDUP(VLOOKUP(B745,G011B!$B:$R,16,0),2),"")</f>
        <v/>
      </c>
      <c r="K745" s="123" t="str">
        <f t="shared" si="157"/>
        <v/>
      </c>
      <c r="L745" s="124" t="str">
        <f>IF(B745&lt;&gt;"",VLOOKUP(B745,G011B!$B:$Z,25,0),"")</f>
        <v/>
      </c>
      <c r="M745" s="153" t="str">
        <f t="shared" si="158"/>
        <v/>
      </c>
      <c r="N745" s="59"/>
      <c r="O745" s="59"/>
      <c r="P745" s="59"/>
    </row>
    <row r="746" spans="1:16" ht="20.05" customHeight="1" x14ac:dyDescent="0.25">
      <c r="A746" s="368">
        <v>453</v>
      </c>
      <c r="B746" s="77"/>
      <c r="C746" s="119" t="str">
        <f t="shared" si="154"/>
        <v/>
      </c>
      <c r="D746" s="120" t="str">
        <f t="shared" si="155"/>
        <v/>
      </c>
      <c r="E746" s="78"/>
      <c r="F746" s="79"/>
      <c r="G746" s="129" t="str">
        <f t="shared" si="159"/>
        <v/>
      </c>
      <c r="H746" s="126" t="str">
        <f t="shared" si="156"/>
        <v/>
      </c>
      <c r="I746" s="133" t="str">
        <f t="shared" si="160"/>
        <v/>
      </c>
      <c r="J746" s="123" t="str">
        <f>IF(B746&gt;0,ROUNDUP(VLOOKUP(B746,G011B!$B:$R,16,0),2),"")</f>
        <v/>
      </c>
      <c r="K746" s="123" t="str">
        <f t="shared" si="157"/>
        <v/>
      </c>
      <c r="L746" s="124" t="str">
        <f>IF(B746&lt;&gt;"",VLOOKUP(B746,G011B!$B:$Z,25,0),"")</f>
        <v/>
      </c>
      <c r="M746" s="153" t="str">
        <f t="shared" si="158"/>
        <v/>
      </c>
      <c r="N746" s="59"/>
      <c r="O746" s="59"/>
      <c r="P746" s="59"/>
    </row>
    <row r="747" spans="1:16" ht="20.05" customHeight="1" x14ac:dyDescent="0.25">
      <c r="A747" s="368">
        <v>454</v>
      </c>
      <c r="B747" s="77"/>
      <c r="C747" s="119" t="str">
        <f t="shared" si="154"/>
        <v/>
      </c>
      <c r="D747" s="120" t="str">
        <f t="shared" si="155"/>
        <v/>
      </c>
      <c r="E747" s="78"/>
      <c r="F747" s="79"/>
      <c r="G747" s="129" t="str">
        <f t="shared" si="159"/>
        <v/>
      </c>
      <c r="H747" s="126" t="str">
        <f t="shared" si="156"/>
        <v/>
      </c>
      <c r="I747" s="133" t="str">
        <f t="shared" si="160"/>
        <v/>
      </c>
      <c r="J747" s="123" t="str">
        <f>IF(B747&gt;0,ROUNDUP(VLOOKUP(B747,G011B!$B:$R,16,0),2),"")</f>
        <v/>
      </c>
      <c r="K747" s="123" t="str">
        <f t="shared" si="157"/>
        <v/>
      </c>
      <c r="L747" s="124" t="str">
        <f>IF(B747&lt;&gt;"",VLOOKUP(B747,G011B!$B:$Z,25,0),"")</f>
        <v/>
      </c>
      <c r="M747" s="153" t="str">
        <f t="shared" si="158"/>
        <v/>
      </c>
      <c r="N747" s="59"/>
      <c r="O747" s="59"/>
      <c r="P747" s="59"/>
    </row>
    <row r="748" spans="1:16" ht="20.05" customHeight="1" x14ac:dyDescent="0.25">
      <c r="A748" s="368">
        <v>455</v>
      </c>
      <c r="B748" s="77"/>
      <c r="C748" s="119" t="str">
        <f t="shared" si="154"/>
        <v/>
      </c>
      <c r="D748" s="120" t="str">
        <f t="shared" si="155"/>
        <v/>
      </c>
      <c r="E748" s="78"/>
      <c r="F748" s="79"/>
      <c r="G748" s="129" t="str">
        <f t="shared" si="159"/>
        <v/>
      </c>
      <c r="H748" s="126" t="str">
        <f t="shared" si="156"/>
        <v/>
      </c>
      <c r="I748" s="133" t="str">
        <f t="shared" si="160"/>
        <v/>
      </c>
      <c r="J748" s="123" t="str">
        <f>IF(B748&gt;0,ROUNDUP(VLOOKUP(B748,G011B!$B:$R,16,0),2),"")</f>
        <v/>
      </c>
      <c r="K748" s="123" t="str">
        <f t="shared" si="157"/>
        <v/>
      </c>
      <c r="L748" s="124" t="str">
        <f>IF(B748&lt;&gt;"",VLOOKUP(B748,G011B!$B:$Z,25,0),"")</f>
        <v/>
      </c>
      <c r="M748" s="153" t="str">
        <f t="shared" si="158"/>
        <v/>
      </c>
      <c r="N748" s="59"/>
      <c r="O748" s="59"/>
      <c r="P748" s="59"/>
    </row>
    <row r="749" spans="1:16" ht="20.05" customHeight="1" x14ac:dyDescent="0.25">
      <c r="A749" s="368">
        <v>456</v>
      </c>
      <c r="B749" s="77"/>
      <c r="C749" s="119" t="str">
        <f t="shared" si="154"/>
        <v/>
      </c>
      <c r="D749" s="120" t="str">
        <f t="shared" si="155"/>
        <v/>
      </c>
      <c r="E749" s="78"/>
      <c r="F749" s="79"/>
      <c r="G749" s="129" t="str">
        <f t="shared" si="159"/>
        <v/>
      </c>
      <c r="H749" s="126" t="str">
        <f t="shared" si="156"/>
        <v/>
      </c>
      <c r="I749" s="133" t="str">
        <f t="shared" si="160"/>
        <v/>
      </c>
      <c r="J749" s="123" t="str">
        <f>IF(B749&gt;0,ROUNDUP(VLOOKUP(B749,G011B!$B:$R,16,0),2),"")</f>
        <v/>
      </c>
      <c r="K749" s="123" t="str">
        <f t="shared" si="157"/>
        <v/>
      </c>
      <c r="L749" s="124" t="str">
        <f>IF(B749&lt;&gt;"",VLOOKUP(B749,G011B!$B:$Z,25,0),"")</f>
        <v/>
      </c>
      <c r="M749" s="153" t="str">
        <f t="shared" si="158"/>
        <v/>
      </c>
      <c r="N749" s="59"/>
      <c r="O749" s="59"/>
      <c r="P749" s="59"/>
    </row>
    <row r="750" spans="1:16" ht="20.05" customHeight="1" x14ac:dyDescent="0.25">
      <c r="A750" s="368">
        <v>457</v>
      </c>
      <c r="B750" s="77"/>
      <c r="C750" s="119" t="str">
        <f t="shared" si="154"/>
        <v/>
      </c>
      <c r="D750" s="120" t="str">
        <f t="shared" si="155"/>
        <v/>
      </c>
      <c r="E750" s="78"/>
      <c r="F750" s="79"/>
      <c r="G750" s="129" t="str">
        <f t="shared" si="159"/>
        <v/>
      </c>
      <c r="H750" s="126" t="str">
        <f t="shared" si="156"/>
        <v/>
      </c>
      <c r="I750" s="133" t="str">
        <f t="shared" si="160"/>
        <v/>
      </c>
      <c r="J750" s="123" t="str">
        <f>IF(B750&gt;0,ROUNDUP(VLOOKUP(B750,G011B!$B:$R,16,0),2),"")</f>
        <v/>
      </c>
      <c r="K750" s="123" t="str">
        <f t="shared" si="157"/>
        <v/>
      </c>
      <c r="L750" s="124" t="str">
        <f>IF(B750&lt;&gt;"",VLOOKUP(B750,G011B!$B:$Z,25,0),"")</f>
        <v/>
      </c>
      <c r="M750" s="153" t="str">
        <f t="shared" si="158"/>
        <v/>
      </c>
      <c r="N750" s="59"/>
      <c r="O750" s="59"/>
      <c r="P750" s="59"/>
    </row>
    <row r="751" spans="1:16" ht="20.05" customHeight="1" x14ac:dyDescent="0.25">
      <c r="A751" s="368">
        <v>458</v>
      </c>
      <c r="B751" s="77"/>
      <c r="C751" s="119" t="str">
        <f t="shared" si="154"/>
        <v/>
      </c>
      <c r="D751" s="120" t="str">
        <f t="shared" si="155"/>
        <v/>
      </c>
      <c r="E751" s="78"/>
      <c r="F751" s="79"/>
      <c r="G751" s="129" t="str">
        <f t="shared" si="159"/>
        <v/>
      </c>
      <c r="H751" s="126" t="str">
        <f t="shared" si="156"/>
        <v/>
      </c>
      <c r="I751" s="133" t="str">
        <f t="shared" si="160"/>
        <v/>
      </c>
      <c r="J751" s="123" t="str">
        <f>IF(B751&gt;0,ROUNDUP(VLOOKUP(B751,G011B!$B:$R,16,0),2),"")</f>
        <v/>
      </c>
      <c r="K751" s="123" t="str">
        <f t="shared" si="157"/>
        <v/>
      </c>
      <c r="L751" s="124" t="str">
        <f>IF(B751&lt;&gt;"",VLOOKUP(B751,G011B!$B:$Z,25,0),"")</f>
        <v/>
      </c>
      <c r="M751" s="153" t="str">
        <f t="shared" si="158"/>
        <v/>
      </c>
      <c r="N751" s="59"/>
      <c r="O751" s="59"/>
      <c r="P751" s="59"/>
    </row>
    <row r="752" spans="1:16" ht="20.05" customHeight="1" x14ac:dyDescent="0.25">
      <c r="A752" s="368">
        <v>459</v>
      </c>
      <c r="B752" s="77"/>
      <c r="C752" s="119" t="str">
        <f t="shared" si="154"/>
        <v/>
      </c>
      <c r="D752" s="120" t="str">
        <f t="shared" si="155"/>
        <v/>
      </c>
      <c r="E752" s="78"/>
      <c r="F752" s="79"/>
      <c r="G752" s="129" t="str">
        <f t="shared" si="159"/>
        <v/>
      </c>
      <c r="H752" s="126" t="str">
        <f t="shared" si="156"/>
        <v/>
      </c>
      <c r="I752" s="133" t="str">
        <f t="shared" si="160"/>
        <v/>
      </c>
      <c r="J752" s="123" t="str">
        <f>IF(B752&gt;0,ROUNDUP(VLOOKUP(B752,G011B!$B:$R,16,0),2),"")</f>
        <v/>
      </c>
      <c r="K752" s="123" t="str">
        <f t="shared" si="157"/>
        <v/>
      </c>
      <c r="L752" s="124" t="str">
        <f>IF(B752&lt;&gt;"",VLOOKUP(B752,G011B!$B:$Z,25,0),"")</f>
        <v/>
      </c>
      <c r="M752" s="153" t="str">
        <f t="shared" si="158"/>
        <v/>
      </c>
      <c r="N752" s="59"/>
      <c r="O752" s="59"/>
      <c r="P752" s="59"/>
    </row>
    <row r="753" spans="1:16" ht="20.05" customHeight="1" thickBot="1" x14ac:dyDescent="0.3">
      <c r="A753" s="369">
        <v>460</v>
      </c>
      <c r="B753" s="80"/>
      <c r="C753" s="121" t="str">
        <f t="shared" si="154"/>
        <v/>
      </c>
      <c r="D753" s="122" t="str">
        <f t="shared" si="155"/>
        <v/>
      </c>
      <c r="E753" s="81"/>
      <c r="F753" s="82"/>
      <c r="G753" s="130" t="str">
        <f t="shared" si="159"/>
        <v/>
      </c>
      <c r="H753" s="127" t="str">
        <f t="shared" si="156"/>
        <v/>
      </c>
      <c r="I753" s="134" t="str">
        <f t="shared" si="160"/>
        <v/>
      </c>
      <c r="J753" s="123" t="str">
        <f>IF(B753&gt;0,ROUNDUP(VLOOKUP(B753,G011B!$B:$R,16,0),2),"")</f>
        <v/>
      </c>
      <c r="K753" s="123" t="str">
        <f t="shared" si="157"/>
        <v/>
      </c>
      <c r="L753" s="124" t="str">
        <f>IF(B753&lt;&gt;"",VLOOKUP(B753,G011B!$B:$Z,25,0),"")</f>
        <v/>
      </c>
      <c r="M753" s="153" t="str">
        <f t="shared" si="158"/>
        <v/>
      </c>
      <c r="N753" s="59"/>
      <c r="O753" s="59"/>
      <c r="P753" s="59"/>
    </row>
    <row r="754" spans="1:16" ht="20.05" customHeight="1" thickBot="1" x14ac:dyDescent="0.4">
      <c r="A754" s="595" t="s">
        <v>33</v>
      </c>
      <c r="B754" s="596"/>
      <c r="C754" s="596"/>
      <c r="D754" s="596"/>
      <c r="E754" s="596"/>
      <c r="F754" s="597"/>
      <c r="G754" s="131">
        <f>SUM(G734:G753)</f>
        <v>0</v>
      </c>
      <c r="H754" s="364"/>
      <c r="I754" s="115">
        <f>IF(C732=C699,SUM(I734:I753)+I721,SUM(I734:I753))</f>
        <v>0</v>
      </c>
      <c r="J754" s="59"/>
      <c r="K754" s="59"/>
      <c r="L754" s="59"/>
      <c r="M754" s="59"/>
      <c r="N754" s="135">
        <f>IF(COUNTA(E734:E753)&gt;0,1,0)</f>
        <v>0</v>
      </c>
      <c r="O754" s="59"/>
      <c r="P754" s="59"/>
    </row>
    <row r="755" spans="1:16" ht="20.05" customHeight="1" thickBot="1" x14ac:dyDescent="0.35">
      <c r="A755" s="598" t="s">
        <v>70</v>
      </c>
      <c r="B755" s="599"/>
      <c r="C755" s="599"/>
      <c r="D755" s="600"/>
      <c r="E755" s="104">
        <f>SUM(G:G)/2</f>
        <v>0</v>
      </c>
      <c r="F755" s="601"/>
      <c r="G755" s="602"/>
      <c r="H755" s="603"/>
      <c r="I755" s="113">
        <f>SUM(I734:I753)+I722</f>
        <v>0</v>
      </c>
      <c r="J755" s="59"/>
      <c r="K755" s="59"/>
      <c r="L755" s="59"/>
      <c r="M755" s="59"/>
      <c r="N755" s="59"/>
      <c r="O755" s="59"/>
      <c r="P755" s="59"/>
    </row>
    <row r="756" spans="1:16" x14ac:dyDescent="0.25">
      <c r="A756" s="359" t="s">
        <v>133</v>
      </c>
      <c r="B756" s="59"/>
      <c r="C756" s="59"/>
      <c r="D756" s="59"/>
      <c r="E756" s="59"/>
      <c r="F756" s="59"/>
      <c r="G756" s="59"/>
      <c r="H756" s="59"/>
      <c r="I756" s="59"/>
      <c r="J756" s="59"/>
      <c r="K756" s="59"/>
      <c r="L756" s="59"/>
      <c r="M756" s="59"/>
      <c r="N756" s="59"/>
      <c r="O756" s="59"/>
      <c r="P756" s="59"/>
    </row>
    <row r="757" spans="1:16" x14ac:dyDescent="0.25">
      <c r="A757" s="59"/>
      <c r="B757" s="59"/>
      <c r="C757" s="59"/>
      <c r="D757" s="59"/>
      <c r="E757" s="59"/>
      <c r="F757" s="59"/>
      <c r="G757" s="59"/>
      <c r="H757" s="59"/>
      <c r="I757" s="59"/>
      <c r="J757" s="59"/>
      <c r="K757" s="59"/>
      <c r="L757" s="59"/>
      <c r="M757" s="59"/>
      <c r="N757" s="59"/>
      <c r="O757" s="59"/>
      <c r="P757" s="59"/>
    </row>
    <row r="758" spans="1:16" ht="19.7" x14ac:dyDescent="0.35">
      <c r="A758" s="370" t="s">
        <v>30</v>
      </c>
      <c r="B758" s="372">
        <f ca="1">imzatarihi</f>
        <v>45653</v>
      </c>
      <c r="C758" s="371" t="s">
        <v>31</v>
      </c>
      <c r="D758" s="373" t="str">
        <f>IF(kurulusyetkilisi&gt;0,kurulusyetkilisi,"")</f>
        <v/>
      </c>
      <c r="E758" s="59"/>
      <c r="F758" s="59"/>
      <c r="G758" s="209"/>
      <c r="H758" s="208"/>
      <c r="I758" s="208"/>
      <c r="J758" s="59"/>
      <c r="K758" s="89"/>
      <c r="L758" s="89"/>
      <c r="M758" s="2"/>
      <c r="N758" s="89"/>
      <c r="O758" s="89"/>
      <c r="P758" s="59"/>
    </row>
    <row r="759" spans="1:16" ht="19.7" x14ac:dyDescent="0.35">
      <c r="A759" s="211"/>
      <c r="B759" s="211"/>
      <c r="C759" s="371" t="s">
        <v>32</v>
      </c>
      <c r="D759" s="72"/>
      <c r="E759" s="537"/>
      <c r="F759" s="537"/>
      <c r="G759" s="537"/>
      <c r="H759" s="56"/>
      <c r="I759" s="56"/>
      <c r="J759" s="59"/>
      <c r="K759" s="89"/>
      <c r="L759" s="89"/>
      <c r="M759" s="2"/>
      <c r="N759" s="89"/>
      <c r="O759" s="89"/>
      <c r="P759" s="59"/>
    </row>
    <row r="760" spans="1:16" ht="16.3" x14ac:dyDescent="0.3">
      <c r="A760" s="573" t="s">
        <v>63</v>
      </c>
      <c r="B760" s="573"/>
      <c r="C760" s="573"/>
      <c r="D760" s="573"/>
      <c r="E760" s="573"/>
      <c r="F760" s="573"/>
      <c r="G760" s="573"/>
      <c r="H760" s="573"/>
      <c r="I760" s="573"/>
      <c r="J760" s="59"/>
      <c r="K760" s="59"/>
      <c r="L760" s="59"/>
      <c r="M760" s="59"/>
      <c r="N760" s="59"/>
      <c r="O760" s="59"/>
      <c r="P760" s="59"/>
    </row>
    <row r="761" spans="1:16" x14ac:dyDescent="0.25">
      <c r="A761" s="563" t="str">
        <f>IF(YilDonem&lt;&gt;"",CONCATENATE(YilDonem," dönemine aittir."),"")</f>
        <v/>
      </c>
      <c r="B761" s="563"/>
      <c r="C761" s="563"/>
      <c r="D761" s="563"/>
      <c r="E761" s="563"/>
      <c r="F761" s="563"/>
      <c r="G761" s="563"/>
      <c r="H761" s="563"/>
      <c r="I761" s="563"/>
      <c r="J761" s="59"/>
      <c r="K761" s="59"/>
      <c r="L761" s="59"/>
      <c r="M761" s="59"/>
      <c r="N761" s="59"/>
      <c r="O761" s="59"/>
      <c r="P761" s="59"/>
    </row>
    <row r="762" spans="1:16" ht="19.7" thickBot="1" x14ac:dyDescent="0.4">
      <c r="A762" s="608" t="s">
        <v>72</v>
      </c>
      <c r="B762" s="608"/>
      <c r="C762" s="608"/>
      <c r="D762" s="608"/>
      <c r="E762" s="608"/>
      <c r="F762" s="608"/>
      <c r="G762" s="608"/>
      <c r="H762" s="608"/>
      <c r="I762" s="608"/>
      <c r="J762" s="59"/>
      <c r="K762" s="59"/>
      <c r="L762" s="59"/>
      <c r="M762" s="59"/>
      <c r="N762" s="59"/>
      <c r="O762" s="59"/>
      <c r="P762" s="59"/>
    </row>
    <row r="763" spans="1:16" ht="19.55" customHeight="1" thickBot="1" x14ac:dyDescent="0.3">
      <c r="A763" s="565" t="s">
        <v>212</v>
      </c>
      <c r="B763" s="567"/>
      <c r="C763" s="565" t="str">
        <f>IF(ProjeNo&gt;0,ProjeNo,"")</f>
        <v/>
      </c>
      <c r="D763" s="566"/>
      <c r="E763" s="566"/>
      <c r="F763" s="566"/>
      <c r="G763" s="566"/>
      <c r="H763" s="566"/>
      <c r="I763" s="567"/>
      <c r="J763" s="59"/>
      <c r="K763" s="59"/>
      <c r="L763" s="59"/>
      <c r="M763" s="59"/>
      <c r="N763" s="59"/>
      <c r="O763" s="59"/>
      <c r="P763" s="59"/>
    </row>
    <row r="764" spans="1:16" ht="29.25" customHeight="1" thickBot="1" x14ac:dyDescent="0.3">
      <c r="A764" s="607" t="s">
        <v>213</v>
      </c>
      <c r="B764" s="580"/>
      <c r="C764" s="583" t="str">
        <f>IF(ProjeAdi&gt;0,ProjeAdi,"")</f>
        <v/>
      </c>
      <c r="D764" s="584"/>
      <c r="E764" s="584"/>
      <c r="F764" s="584"/>
      <c r="G764" s="584"/>
      <c r="H764" s="584"/>
      <c r="I764" s="585"/>
      <c r="J764" s="59"/>
      <c r="K764" s="59"/>
      <c r="L764" s="59"/>
      <c r="M764" s="59"/>
      <c r="N764" s="59"/>
      <c r="O764" s="59"/>
      <c r="P764" s="59"/>
    </row>
    <row r="765" spans="1:16" ht="19.55" customHeight="1" thickBot="1" x14ac:dyDescent="0.3">
      <c r="A765" s="565" t="s">
        <v>64</v>
      </c>
      <c r="B765" s="567"/>
      <c r="C765" s="9"/>
      <c r="D765" s="605"/>
      <c r="E765" s="605"/>
      <c r="F765" s="605"/>
      <c r="G765" s="605"/>
      <c r="H765" s="605"/>
      <c r="I765" s="606"/>
      <c r="J765" s="59"/>
      <c r="K765" s="59"/>
      <c r="L765" s="59"/>
      <c r="M765" s="59"/>
      <c r="N765" s="59"/>
      <c r="O765" s="59"/>
      <c r="P765" s="59"/>
    </row>
    <row r="766" spans="1:16" s="1" customFormat="1" ht="29.25" thickBot="1" x14ac:dyDescent="0.3">
      <c r="A766" s="353" t="s">
        <v>3</v>
      </c>
      <c r="B766" s="353" t="s">
        <v>4</v>
      </c>
      <c r="C766" s="353" t="s">
        <v>54</v>
      </c>
      <c r="D766" s="353" t="s">
        <v>136</v>
      </c>
      <c r="E766" s="353" t="s">
        <v>65</v>
      </c>
      <c r="F766" s="353" t="s">
        <v>66</v>
      </c>
      <c r="G766" s="353" t="s">
        <v>67</v>
      </c>
      <c r="H766" s="353" t="s">
        <v>68</v>
      </c>
      <c r="I766" s="353" t="s">
        <v>69</v>
      </c>
      <c r="J766" s="365" t="s">
        <v>73</v>
      </c>
      <c r="K766" s="366" t="s">
        <v>74</v>
      </c>
      <c r="L766" s="366" t="s">
        <v>66</v>
      </c>
      <c r="M766" s="352"/>
      <c r="N766" s="352"/>
      <c r="O766" s="352"/>
      <c r="P766" s="352"/>
    </row>
    <row r="767" spans="1:16" ht="20.05" customHeight="1" x14ac:dyDescent="0.25">
      <c r="A767" s="367">
        <v>461</v>
      </c>
      <c r="B767" s="74"/>
      <c r="C767" s="117" t="str">
        <f t="shared" ref="C767:C786" si="161">IF(B767&lt;&gt;"",VLOOKUP(B767,PersonelTablo,2,0),"")</f>
        <v/>
      </c>
      <c r="D767" s="118" t="str">
        <f t="shared" ref="D767:D786" si="162">IF(B767&lt;&gt;"",VLOOKUP(B767,PersonelTablo,3,0),"")</f>
        <v/>
      </c>
      <c r="E767" s="75"/>
      <c r="F767" s="76"/>
      <c r="G767" s="128" t="str">
        <f>IF(AND(B767&lt;&gt;"",L767&gt;=F767),E767*F767,"")</f>
        <v/>
      </c>
      <c r="H767" s="125" t="str">
        <f t="shared" ref="H767:H786" si="163">IF(B767&lt;&gt;"",VLOOKUP(B767,G011CTablo,15,0),"")</f>
        <v/>
      </c>
      <c r="I767" s="132" t="str">
        <f>IF(AND(B767&lt;&gt;"",J767&gt;=K767,L767&gt;0),G767*H767,"")</f>
        <v/>
      </c>
      <c r="J767" s="123" t="str">
        <f>IF(B767&gt;0,ROUNDUP(VLOOKUP(B767,G011B!$B:$R,16,0),2),"")</f>
        <v/>
      </c>
      <c r="K767" s="123" t="str">
        <f t="shared" ref="K767:K786" si="164">IF(B767&gt;0,SUMIF($B:$B,B767,$G:$G),"")</f>
        <v/>
      </c>
      <c r="L767" s="124" t="str">
        <f>IF(B767&lt;&gt;"",VLOOKUP(B767,G011B!$B:$Z,25,0),"")</f>
        <v/>
      </c>
      <c r="M767" s="153" t="str">
        <f t="shared" ref="M767:M786" si="165">IF(J767&gt;=K767,"","Personelin bütün iş paketlerindeki Toplam Adam Ay değeri "&amp;K767&amp;" olup, bu değer, G011B formunda beyan edilen Çalışılan Toplam Ay değerini geçemez. Maliyeti hesaplamak için Adam/Ay Oranı veya Çalışılan Ay değerini düzeltiniz. ")</f>
        <v/>
      </c>
      <c r="N767" s="59"/>
      <c r="O767" s="59"/>
      <c r="P767" s="59"/>
    </row>
    <row r="768" spans="1:16" ht="20.05" customHeight="1" x14ac:dyDescent="0.25">
      <c r="A768" s="368">
        <v>462</v>
      </c>
      <c r="B768" s="77"/>
      <c r="C768" s="119" t="str">
        <f t="shared" si="161"/>
        <v/>
      </c>
      <c r="D768" s="120" t="str">
        <f t="shared" si="162"/>
        <v/>
      </c>
      <c r="E768" s="78"/>
      <c r="F768" s="79"/>
      <c r="G768" s="129" t="str">
        <f t="shared" ref="G768:G786" si="166">IF(AND(B768&lt;&gt;"",L768&gt;=F768),E768*F768,"")</f>
        <v/>
      </c>
      <c r="H768" s="126" t="str">
        <f t="shared" si="163"/>
        <v/>
      </c>
      <c r="I768" s="133" t="str">
        <f t="shared" ref="I768:I786" si="167">IF(AND(B768&lt;&gt;"",J768&gt;=K768,L768&gt;0),G768*H768,"")</f>
        <v/>
      </c>
      <c r="J768" s="123" t="str">
        <f>IF(B768&gt;0,ROUNDUP(VLOOKUP(B768,G011B!$B:$R,16,0),2),"")</f>
        <v/>
      </c>
      <c r="K768" s="123" t="str">
        <f t="shared" si="164"/>
        <v/>
      </c>
      <c r="L768" s="124" t="str">
        <f>IF(B768&lt;&gt;"",VLOOKUP(B768,G011B!$B:$Z,25,0),"")</f>
        <v/>
      </c>
      <c r="M768" s="153" t="str">
        <f t="shared" si="165"/>
        <v/>
      </c>
      <c r="N768" s="59"/>
      <c r="O768" s="59"/>
      <c r="P768" s="59"/>
    </row>
    <row r="769" spans="1:16" ht="20.05" customHeight="1" x14ac:dyDescent="0.25">
      <c r="A769" s="368">
        <v>463</v>
      </c>
      <c r="B769" s="77"/>
      <c r="C769" s="119" t="str">
        <f t="shared" si="161"/>
        <v/>
      </c>
      <c r="D769" s="120" t="str">
        <f t="shared" si="162"/>
        <v/>
      </c>
      <c r="E769" s="78"/>
      <c r="F769" s="79"/>
      <c r="G769" s="129" t="str">
        <f t="shared" si="166"/>
        <v/>
      </c>
      <c r="H769" s="126" t="str">
        <f t="shared" si="163"/>
        <v/>
      </c>
      <c r="I769" s="133" t="str">
        <f t="shared" si="167"/>
        <v/>
      </c>
      <c r="J769" s="123" t="str">
        <f>IF(B769&gt;0,ROUNDUP(VLOOKUP(B769,G011B!$B:$R,16,0),2),"")</f>
        <v/>
      </c>
      <c r="K769" s="123" t="str">
        <f t="shared" si="164"/>
        <v/>
      </c>
      <c r="L769" s="124" t="str">
        <f>IF(B769&lt;&gt;"",VLOOKUP(B769,G011B!$B:$Z,25,0),"")</f>
        <v/>
      </c>
      <c r="M769" s="153" t="str">
        <f t="shared" si="165"/>
        <v/>
      </c>
      <c r="N769" s="59"/>
      <c r="O769" s="59"/>
      <c r="P769" s="59"/>
    </row>
    <row r="770" spans="1:16" ht="20.05" customHeight="1" x14ac:dyDescent="0.25">
      <c r="A770" s="368">
        <v>464</v>
      </c>
      <c r="B770" s="77"/>
      <c r="C770" s="119" t="str">
        <f t="shared" si="161"/>
        <v/>
      </c>
      <c r="D770" s="120" t="str">
        <f t="shared" si="162"/>
        <v/>
      </c>
      <c r="E770" s="78"/>
      <c r="F770" s="79"/>
      <c r="G770" s="129" t="str">
        <f t="shared" si="166"/>
        <v/>
      </c>
      <c r="H770" s="126" t="str">
        <f t="shared" si="163"/>
        <v/>
      </c>
      <c r="I770" s="133" t="str">
        <f t="shared" si="167"/>
        <v/>
      </c>
      <c r="J770" s="123" t="str">
        <f>IF(B770&gt;0,ROUNDUP(VLOOKUP(B770,G011B!$B:$R,16,0),2),"")</f>
        <v/>
      </c>
      <c r="K770" s="123" t="str">
        <f t="shared" si="164"/>
        <v/>
      </c>
      <c r="L770" s="124" t="str">
        <f>IF(B770&lt;&gt;"",VLOOKUP(B770,G011B!$B:$Z,25,0),"")</f>
        <v/>
      </c>
      <c r="M770" s="153" t="str">
        <f t="shared" si="165"/>
        <v/>
      </c>
      <c r="N770" s="59"/>
      <c r="O770" s="59"/>
      <c r="P770" s="59"/>
    </row>
    <row r="771" spans="1:16" ht="20.05" customHeight="1" x14ac:dyDescent="0.25">
      <c r="A771" s="368">
        <v>465</v>
      </c>
      <c r="B771" s="77"/>
      <c r="C771" s="119" t="str">
        <f t="shared" si="161"/>
        <v/>
      </c>
      <c r="D771" s="120" t="str">
        <f t="shared" si="162"/>
        <v/>
      </c>
      <c r="E771" s="78"/>
      <c r="F771" s="79"/>
      <c r="G771" s="129" t="str">
        <f t="shared" si="166"/>
        <v/>
      </c>
      <c r="H771" s="126" t="str">
        <f t="shared" si="163"/>
        <v/>
      </c>
      <c r="I771" s="133" t="str">
        <f t="shared" si="167"/>
        <v/>
      </c>
      <c r="J771" s="123" t="str">
        <f>IF(B771&gt;0,ROUNDUP(VLOOKUP(B771,G011B!$B:$R,16,0),2),"")</f>
        <v/>
      </c>
      <c r="K771" s="123" t="str">
        <f t="shared" si="164"/>
        <v/>
      </c>
      <c r="L771" s="124" t="str">
        <f>IF(B771&lt;&gt;"",VLOOKUP(B771,G011B!$B:$Z,25,0),"")</f>
        <v/>
      </c>
      <c r="M771" s="153" t="str">
        <f t="shared" si="165"/>
        <v/>
      </c>
      <c r="N771" s="59"/>
      <c r="O771" s="59"/>
      <c r="P771" s="59"/>
    </row>
    <row r="772" spans="1:16" ht="20.05" customHeight="1" x14ac:dyDescent="0.25">
      <c r="A772" s="368">
        <v>466</v>
      </c>
      <c r="B772" s="77"/>
      <c r="C772" s="119" t="str">
        <f t="shared" si="161"/>
        <v/>
      </c>
      <c r="D772" s="120" t="str">
        <f t="shared" si="162"/>
        <v/>
      </c>
      <c r="E772" s="78"/>
      <c r="F772" s="79"/>
      <c r="G772" s="129" t="str">
        <f t="shared" si="166"/>
        <v/>
      </c>
      <c r="H772" s="126" t="str">
        <f t="shared" si="163"/>
        <v/>
      </c>
      <c r="I772" s="133" t="str">
        <f t="shared" si="167"/>
        <v/>
      </c>
      <c r="J772" s="123" t="str">
        <f>IF(B772&gt;0,ROUNDUP(VLOOKUP(B772,G011B!$B:$R,16,0),2),"")</f>
        <v/>
      </c>
      <c r="K772" s="123" t="str">
        <f t="shared" si="164"/>
        <v/>
      </c>
      <c r="L772" s="124" t="str">
        <f>IF(B772&lt;&gt;"",VLOOKUP(B772,G011B!$B:$Z,25,0),"")</f>
        <v/>
      </c>
      <c r="M772" s="153" t="str">
        <f t="shared" si="165"/>
        <v/>
      </c>
      <c r="N772" s="59"/>
      <c r="O772" s="59"/>
      <c r="P772" s="59"/>
    </row>
    <row r="773" spans="1:16" ht="20.05" customHeight="1" x14ac:dyDescent="0.25">
      <c r="A773" s="368">
        <v>467</v>
      </c>
      <c r="B773" s="77"/>
      <c r="C773" s="119" t="str">
        <f t="shared" si="161"/>
        <v/>
      </c>
      <c r="D773" s="120" t="str">
        <f t="shared" si="162"/>
        <v/>
      </c>
      <c r="E773" s="78"/>
      <c r="F773" s="79"/>
      <c r="G773" s="129" t="str">
        <f t="shared" si="166"/>
        <v/>
      </c>
      <c r="H773" s="126" t="str">
        <f t="shared" si="163"/>
        <v/>
      </c>
      <c r="I773" s="133" t="str">
        <f t="shared" si="167"/>
        <v/>
      </c>
      <c r="J773" s="123" t="str">
        <f>IF(B773&gt;0,ROUNDUP(VLOOKUP(B773,G011B!$B:$R,16,0),2),"")</f>
        <v/>
      </c>
      <c r="K773" s="123" t="str">
        <f t="shared" si="164"/>
        <v/>
      </c>
      <c r="L773" s="124" t="str">
        <f>IF(B773&lt;&gt;"",VLOOKUP(B773,G011B!$B:$Z,25,0),"")</f>
        <v/>
      </c>
      <c r="M773" s="153" t="str">
        <f t="shared" si="165"/>
        <v/>
      </c>
      <c r="N773" s="59"/>
      <c r="O773" s="59"/>
      <c r="P773" s="59"/>
    </row>
    <row r="774" spans="1:16" ht="20.05" customHeight="1" x14ac:dyDescent="0.25">
      <c r="A774" s="368">
        <v>468</v>
      </c>
      <c r="B774" s="77"/>
      <c r="C774" s="119" t="str">
        <f t="shared" si="161"/>
        <v/>
      </c>
      <c r="D774" s="120" t="str">
        <f t="shared" si="162"/>
        <v/>
      </c>
      <c r="E774" s="78"/>
      <c r="F774" s="79"/>
      <c r="G774" s="129" t="str">
        <f t="shared" si="166"/>
        <v/>
      </c>
      <c r="H774" s="126" t="str">
        <f t="shared" si="163"/>
        <v/>
      </c>
      <c r="I774" s="133" t="str">
        <f t="shared" si="167"/>
        <v/>
      </c>
      <c r="J774" s="123" t="str">
        <f>IF(B774&gt;0,ROUNDUP(VLOOKUP(B774,G011B!$B:$R,16,0),2),"")</f>
        <v/>
      </c>
      <c r="K774" s="123" t="str">
        <f t="shared" si="164"/>
        <v/>
      </c>
      <c r="L774" s="124" t="str">
        <f>IF(B774&lt;&gt;"",VLOOKUP(B774,G011B!$B:$Z,25,0),"")</f>
        <v/>
      </c>
      <c r="M774" s="153" t="str">
        <f t="shared" si="165"/>
        <v/>
      </c>
      <c r="N774" s="59"/>
      <c r="O774" s="59"/>
      <c r="P774" s="59"/>
    </row>
    <row r="775" spans="1:16" ht="20.05" customHeight="1" x14ac:dyDescent="0.25">
      <c r="A775" s="368">
        <v>469</v>
      </c>
      <c r="B775" s="77"/>
      <c r="C775" s="119" t="str">
        <f t="shared" si="161"/>
        <v/>
      </c>
      <c r="D775" s="120" t="str">
        <f t="shared" si="162"/>
        <v/>
      </c>
      <c r="E775" s="78"/>
      <c r="F775" s="79"/>
      <c r="G775" s="129" t="str">
        <f t="shared" si="166"/>
        <v/>
      </c>
      <c r="H775" s="126" t="str">
        <f t="shared" si="163"/>
        <v/>
      </c>
      <c r="I775" s="133" t="str">
        <f t="shared" si="167"/>
        <v/>
      </c>
      <c r="J775" s="123" t="str">
        <f>IF(B775&gt;0,ROUNDUP(VLOOKUP(B775,G011B!$B:$R,16,0),2),"")</f>
        <v/>
      </c>
      <c r="K775" s="123" t="str">
        <f t="shared" si="164"/>
        <v/>
      </c>
      <c r="L775" s="124" t="str">
        <f>IF(B775&lt;&gt;"",VLOOKUP(B775,G011B!$B:$Z,25,0),"")</f>
        <v/>
      </c>
      <c r="M775" s="153" t="str">
        <f t="shared" si="165"/>
        <v/>
      </c>
      <c r="N775" s="59"/>
      <c r="O775" s="59"/>
      <c r="P775" s="59"/>
    </row>
    <row r="776" spans="1:16" ht="20.05" customHeight="1" x14ac:dyDescent="0.25">
      <c r="A776" s="368">
        <v>470</v>
      </c>
      <c r="B776" s="77"/>
      <c r="C776" s="119" t="str">
        <f t="shared" si="161"/>
        <v/>
      </c>
      <c r="D776" s="120" t="str">
        <f t="shared" si="162"/>
        <v/>
      </c>
      <c r="E776" s="78"/>
      <c r="F776" s="79"/>
      <c r="G776" s="129" t="str">
        <f t="shared" si="166"/>
        <v/>
      </c>
      <c r="H776" s="126" t="str">
        <f t="shared" si="163"/>
        <v/>
      </c>
      <c r="I776" s="133" t="str">
        <f t="shared" si="167"/>
        <v/>
      </c>
      <c r="J776" s="123" t="str">
        <f>IF(B776&gt;0,ROUNDUP(VLOOKUP(B776,G011B!$B:$R,16,0),2),"")</f>
        <v/>
      </c>
      <c r="K776" s="123" t="str">
        <f t="shared" si="164"/>
        <v/>
      </c>
      <c r="L776" s="124" t="str">
        <f>IF(B776&lt;&gt;"",VLOOKUP(B776,G011B!$B:$Z,25,0),"")</f>
        <v/>
      </c>
      <c r="M776" s="153" t="str">
        <f t="shared" si="165"/>
        <v/>
      </c>
      <c r="N776" s="59"/>
      <c r="O776" s="59"/>
      <c r="P776" s="59"/>
    </row>
    <row r="777" spans="1:16" ht="20.05" customHeight="1" x14ac:dyDescent="0.25">
      <c r="A777" s="368">
        <v>471</v>
      </c>
      <c r="B777" s="77"/>
      <c r="C777" s="119" t="str">
        <f t="shared" si="161"/>
        <v/>
      </c>
      <c r="D777" s="120" t="str">
        <f t="shared" si="162"/>
        <v/>
      </c>
      <c r="E777" s="78"/>
      <c r="F777" s="79"/>
      <c r="G777" s="129" t="str">
        <f t="shared" si="166"/>
        <v/>
      </c>
      <c r="H777" s="126" t="str">
        <f t="shared" si="163"/>
        <v/>
      </c>
      <c r="I777" s="133" t="str">
        <f t="shared" si="167"/>
        <v/>
      </c>
      <c r="J777" s="123" t="str">
        <f>IF(B777&gt;0,ROUNDUP(VLOOKUP(B777,G011B!$B:$R,16,0),2),"")</f>
        <v/>
      </c>
      <c r="K777" s="123" t="str">
        <f t="shared" si="164"/>
        <v/>
      </c>
      <c r="L777" s="124" t="str">
        <f>IF(B777&lt;&gt;"",VLOOKUP(B777,G011B!$B:$Z,25,0),"")</f>
        <v/>
      </c>
      <c r="M777" s="153" t="str">
        <f t="shared" si="165"/>
        <v/>
      </c>
      <c r="N777" s="59"/>
      <c r="O777" s="59"/>
      <c r="P777" s="59"/>
    </row>
    <row r="778" spans="1:16" ht="20.05" customHeight="1" x14ac:dyDescent="0.25">
      <c r="A778" s="368">
        <v>472</v>
      </c>
      <c r="B778" s="77"/>
      <c r="C778" s="119" t="str">
        <f t="shared" si="161"/>
        <v/>
      </c>
      <c r="D778" s="120" t="str">
        <f t="shared" si="162"/>
        <v/>
      </c>
      <c r="E778" s="78"/>
      <c r="F778" s="79"/>
      <c r="G778" s="129" t="str">
        <f t="shared" si="166"/>
        <v/>
      </c>
      <c r="H778" s="126" t="str">
        <f t="shared" si="163"/>
        <v/>
      </c>
      <c r="I778" s="133" t="str">
        <f t="shared" si="167"/>
        <v/>
      </c>
      <c r="J778" s="123" t="str">
        <f>IF(B778&gt;0,ROUNDUP(VLOOKUP(B778,G011B!$B:$R,16,0),2),"")</f>
        <v/>
      </c>
      <c r="K778" s="123" t="str">
        <f t="shared" si="164"/>
        <v/>
      </c>
      <c r="L778" s="124" t="str">
        <f>IF(B778&lt;&gt;"",VLOOKUP(B778,G011B!$B:$Z,25,0),"")</f>
        <v/>
      </c>
      <c r="M778" s="153" t="str">
        <f t="shared" si="165"/>
        <v/>
      </c>
      <c r="N778" s="59"/>
      <c r="O778" s="59"/>
      <c r="P778" s="59"/>
    </row>
    <row r="779" spans="1:16" ht="20.05" customHeight="1" x14ac:dyDescent="0.25">
      <c r="A779" s="368">
        <v>473</v>
      </c>
      <c r="B779" s="77"/>
      <c r="C779" s="119" t="str">
        <f t="shared" si="161"/>
        <v/>
      </c>
      <c r="D779" s="120" t="str">
        <f t="shared" si="162"/>
        <v/>
      </c>
      <c r="E779" s="78"/>
      <c r="F779" s="79"/>
      <c r="G779" s="129" t="str">
        <f t="shared" si="166"/>
        <v/>
      </c>
      <c r="H779" s="126" t="str">
        <f t="shared" si="163"/>
        <v/>
      </c>
      <c r="I779" s="133" t="str">
        <f t="shared" si="167"/>
        <v/>
      </c>
      <c r="J779" s="123" t="str">
        <f>IF(B779&gt;0,ROUNDUP(VLOOKUP(B779,G011B!$B:$R,16,0),2),"")</f>
        <v/>
      </c>
      <c r="K779" s="123" t="str">
        <f t="shared" si="164"/>
        <v/>
      </c>
      <c r="L779" s="124" t="str">
        <f>IF(B779&lt;&gt;"",VLOOKUP(B779,G011B!$B:$Z,25,0),"")</f>
        <v/>
      </c>
      <c r="M779" s="153" t="str">
        <f t="shared" si="165"/>
        <v/>
      </c>
      <c r="N779" s="59"/>
      <c r="O779" s="59"/>
      <c r="P779" s="59"/>
    </row>
    <row r="780" spans="1:16" ht="20.05" customHeight="1" x14ac:dyDescent="0.25">
      <c r="A780" s="368">
        <v>474</v>
      </c>
      <c r="B780" s="77"/>
      <c r="C780" s="119" t="str">
        <f t="shared" si="161"/>
        <v/>
      </c>
      <c r="D780" s="120" t="str">
        <f t="shared" si="162"/>
        <v/>
      </c>
      <c r="E780" s="78"/>
      <c r="F780" s="79"/>
      <c r="G780" s="129" t="str">
        <f t="shared" si="166"/>
        <v/>
      </c>
      <c r="H780" s="126" t="str">
        <f t="shared" si="163"/>
        <v/>
      </c>
      <c r="I780" s="133" t="str">
        <f t="shared" si="167"/>
        <v/>
      </c>
      <c r="J780" s="123" t="str">
        <f>IF(B780&gt;0,ROUNDUP(VLOOKUP(B780,G011B!$B:$R,16,0),2),"")</f>
        <v/>
      </c>
      <c r="K780" s="123" t="str">
        <f t="shared" si="164"/>
        <v/>
      </c>
      <c r="L780" s="124" t="str">
        <f>IF(B780&lt;&gt;"",VLOOKUP(B780,G011B!$B:$Z,25,0),"")</f>
        <v/>
      </c>
      <c r="M780" s="153" t="str">
        <f t="shared" si="165"/>
        <v/>
      </c>
      <c r="N780" s="59"/>
      <c r="O780" s="59"/>
      <c r="P780" s="59"/>
    </row>
    <row r="781" spans="1:16" ht="20.05" customHeight="1" x14ac:dyDescent="0.25">
      <c r="A781" s="368">
        <v>475</v>
      </c>
      <c r="B781" s="77"/>
      <c r="C781" s="119" t="str">
        <f t="shared" si="161"/>
        <v/>
      </c>
      <c r="D781" s="120" t="str">
        <f t="shared" si="162"/>
        <v/>
      </c>
      <c r="E781" s="78"/>
      <c r="F781" s="79"/>
      <c r="G781" s="129" t="str">
        <f t="shared" si="166"/>
        <v/>
      </c>
      <c r="H781" s="126" t="str">
        <f t="shared" si="163"/>
        <v/>
      </c>
      <c r="I781" s="133" t="str">
        <f t="shared" si="167"/>
        <v/>
      </c>
      <c r="J781" s="123" t="str">
        <f>IF(B781&gt;0,ROUNDUP(VLOOKUP(B781,G011B!$B:$R,16,0),2),"")</f>
        <v/>
      </c>
      <c r="K781" s="123" t="str">
        <f t="shared" si="164"/>
        <v/>
      </c>
      <c r="L781" s="124" t="str">
        <f>IF(B781&lt;&gt;"",VLOOKUP(B781,G011B!$B:$Z,25,0),"")</f>
        <v/>
      </c>
      <c r="M781" s="153" t="str">
        <f t="shared" si="165"/>
        <v/>
      </c>
      <c r="N781" s="59"/>
      <c r="O781" s="59"/>
      <c r="P781" s="59"/>
    </row>
    <row r="782" spans="1:16" ht="20.05" customHeight="1" x14ac:dyDescent="0.25">
      <c r="A782" s="368">
        <v>476</v>
      </c>
      <c r="B782" s="77"/>
      <c r="C782" s="119" t="str">
        <f t="shared" si="161"/>
        <v/>
      </c>
      <c r="D782" s="120" t="str">
        <f t="shared" si="162"/>
        <v/>
      </c>
      <c r="E782" s="78"/>
      <c r="F782" s="79"/>
      <c r="G782" s="129" t="str">
        <f t="shared" si="166"/>
        <v/>
      </c>
      <c r="H782" s="126" t="str">
        <f t="shared" si="163"/>
        <v/>
      </c>
      <c r="I782" s="133" t="str">
        <f t="shared" si="167"/>
        <v/>
      </c>
      <c r="J782" s="123" t="str">
        <f>IF(B782&gt;0,ROUNDUP(VLOOKUP(B782,G011B!$B:$R,16,0),2),"")</f>
        <v/>
      </c>
      <c r="K782" s="123" t="str">
        <f t="shared" si="164"/>
        <v/>
      </c>
      <c r="L782" s="124" t="str">
        <f>IF(B782&lt;&gt;"",VLOOKUP(B782,G011B!$B:$Z,25,0),"")</f>
        <v/>
      </c>
      <c r="M782" s="153" t="str">
        <f t="shared" si="165"/>
        <v/>
      </c>
      <c r="N782" s="59"/>
      <c r="O782" s="59"/>
      <c r="P782" s="59"/>
    </row>
    <row r="783" spans="1:16" ht="20.05" customHeight="1" x14ac:dyDescent="0.25">
      <c r="A783" s="368">
        <v>477</v>
      </c>
      <c r="B783" s="77"/>
      <c r="C783" s="119" t="str">
        <f t="shared" si="161"/>
        <v/>
      </c>
      <c r="D783" s="120" t="str">
        <f t="shared" si="162"/>
        <v/>
      </c>
      <c r="E783" s="78"/>
      <c r="F783" s="79"/>
      <c r="G783" s="129" t="str">
        <f t="shared" si="166"/>
        <v/>
      </c>
      <c r="H783" s="126" t="str">
        <f t="shared" si="163"/>
        <v/>
      </c>
      <c r="I783" s="133" t="str">
        <f t="shared" si="167"/>
        <v/>
      </c>
      <c r="J783" s="123" t="str">
        <f>IF(B783&gt;0,ROUNDUP(VLOOKUP(B783,G011B!$B:$R,16,0),2),"")</f>
        <v/>
      </c>
      <c r="K783" s="123" t="str">
        <f t="shared" si="164"/>
        <v/>
      </c>
      <c r="L783" s="124" t="str">
        <f>IF(B783&lt;&gt;"",VLOOKUP(B783,G011B!$B:$Z,25,0),"")</f>
        <v/>
      </c>
      <c r="M783" s="153" t="str">
        <f t="shared" si="165"/>
        <v/>
      </c>
      <c r="N783" s="59"/>
      <c r="O783" s="59"/>
      <c r="P783" s="59"/>
    </row>
    <row r="784" spans="1:16" ht="20.05" customHeight="1" x14ac:dyDescent="0.25">
      <c r="A784" s="368">
        <v>478</v>
      </c>
      <c r="B784" s="77"/>
      <c r="C784" s="119" t="str">
        <f t="shared" si="161"/>
        <v/>
      </c>
      <c r="D784" s="120" t="str">
        <f t="shared" si="162"/>
        <v/>
      </c>
      <c r="E784" s="78"/>
      <c r="F784" s="79"/>
      <c r="G784" s="129" t="str">
        <f t="shared" si="166"/>
        <v/>
      </c>
      <c r="H784" s="126" t="str">
        <f t="shared" si="163"/>
        <v/>
      </c>
      <c r="I784" s="133" t="str">
        <f t="shared" si="167"/>
        <v/>
      </c>
      <c r="J784" s="123" t="str">
        <f>IF(B784&gt;0,ROUNDUP(VLOOKUP(B784,G011B!$B:$R,16,0),2),"")</f>
        <v/>
      </c>
      <c r="K784" s="123" t="str">
        <f t="shared" si="164"/>
        <v/>
      </c>
      <c r="L784" s="124" t="str">
        <f>IF(B784&lt;&gt;"",VLOOKUP(B784,G011B!$B:$Z,25,0),"")</f>
        <v/>
      </c>
      <c r="M784" s="153" t="str">
        <f t="shared" si="165"/>
        <v/>
      </c>
      <c r="N784" s="59"/>
      <c r="O784" s="59"/>
      <c r="P784" s="59"/>
    </row>
    <row r="785" spans="1:16" ht="20.05" customHeight="1" x14ac:dyDescent="0.25">
      <c r="A785" s="368">
        <v>479</v>
      </c>
      <c r="B785" s="77"/>
      <c r="C785" s="119" t="str">
        <f t="shared" si="161"/>
        <v/>
      </c>
      <c r="D785" s="120" t="str">
        <f t="shared" si="162"/>
        <v/>
      </c>
      <c r="E785" s="78"/>
      <c r="F785" s="79"/>
      <c r="G785" s="129" t="str">
        <f t="shared" si="166"/>
        <v/>
      </c>
      <c r="H785" s="126" t="str">
        <f t="shared" si="163"/>
        <v/>
      </c>
      <c r="I785" s="133" t="str">
        <f t="shared" si="167"/>
        <v/>
      </c>
      <c r="J785" s="123" t="str">
        <f>IF(B785&gt;0,ROUNDUP(VLOOKUP(B785,G011B!$B:$R,16,0),2),"")</f>
        <v/>
      </c>
      <c r="K785" s="123" t="str">
        <f t="shared" si="164"/>
        <v/>
      </c>
      <c r="L785" s="124" t="str">
        <f>IF(B785&lt;&gt;"",VLOOKUP(B785,G011B!$B:$Z,25,0),"")</f>
        <v/>
      </c>
      <c r="M785" s="153" t="str">
        <f t="shared" si="165"/>
        <v/>
      </c>
      <c r="N785" s="59"/>
      <c r="O785" s="59"/>
      <c r="P785" s="59"/>
    </row>
    <row r="786" spans="1:16" ht="20.05" customHeight="1" thickBot="1" x14ac:dyDescent="0.3">
      <c r="A786" s="369">
        <v>480</v>
      </c>
      <c r="B786" s="80"/>
      <c r="C786" s="121" t="str">
        <f t="shared" si="161"/>
        <v/>
      </c>
      <c r="D786" s="122" t="str">
        <f t="shared" si="162"/>
        <v/>
      </c>
      <c r="E786" s="81"/>
      <c r="F786" s="82"/>
      <c r="G786" s="130" t="str">
        <f t="shared" si="166"/>
        <v/>
      </c>
      <c r="H786" s="127" t="str">
        <f t="shared" si="163"/>
        <v/>
      </c>
      <c r="I786" s="134" t="str">
        <f t="shared" si="167"/>
        <v/>
      </c>
      <c r="J786" s="123" t="str">
        <f>IF(B786&gt;0,ROUNDUP(VLOOKUP(B786,G011B!$B:$R,16,0),2),"")</f>
        <v/>
      </c>
      <c r="K786" s="123" t="str">
        <f t="shared" si="164"/>
        <v/>
      </c>
      <c r="L786" s="124" t="str">
        <f>IF(B786&lt;&gt;"",VLOOKUP(B786,G011B!$B:$Z,25,0),"")</f>
        <v/>
      </c>
      <c r="M786" s="153" t="str">
        <f t="shared" si="165"/>
        <v/>
      </c>
      <c r="N786" s="59"/>
      <c r="O786" s="59"/>
      <c r="P786" s="59"/>
    </row>
    <row r="787" spans="1:16" ht="20.05" customHeight="1" thickBot="1" x14ac:dyDescent="0.4">
      <c r="A787" s="595" t="s">
        <v>33</v>
      </c>
      <c r="B787" s="596"/>
      <c r="C787" s="596"/>
      <c r="D787" s="596"/>
      <c r="E787" s="596"/>
      <c r="F787" s="597"/>
      <c r="G787" s="131">
        <f>SUM(G767:G786)</f>
        <v>0</v>
      </c>
      <c r="H787" s="364"/>
      <c r="I787" s="115">
        <f>IF(C765=C732,SUM(I767:I786)+I754,SUM(I767:I786))</f>
        <v>0</v>
      </c>
      <c r="J787" s="59"/>
      <c r="K787" s="59"/>
      <c r="L787" s="59"/>
      <c r="M787" s="59"/>
      <c r="N787" s="135">
        <f>IF(COUNTA(E767:E786)&gt;0,1,0)</f>
        <v>0</v>
      </c>
      <c r="O787" s="59"/>
      <c r="P787" s="59"/>
    </row>
    <row r="788" spans="1:16" ht="20.05" customHeight="1" thickBot="1" x14ac:dyDescent="0.35">
      <c r="A788" s="598" t="s">
        <v>70</v>
      </c>
      <c r="B788" s="599"/>
      <c r="C788" s="599"/>
      <c r="D788" s="600"/>
      <c r="E788" s="104">
        <f>SUM(G:G)/2</f>
        <v>0</v>
      </c>
      <c r="F788" s="601"/>
      <c r="G788" s="602"/>
      <c r="H788" s="603"/>
      <c r="I788" s="113">
        <f>SUM(I767:I786)+I755</f>
        <v>0</v>
      </c>
      <c r="J788" s="59"/>
      <c r="K788" s="59"/>
      <c r="L788" s="59"/>
      <c r="M788" s="59"/>
      <c r="N788" s="59"/>
      <c r="O788" s="59"/>
      <c r="P788" s="59"/>
    </row>
    <row r="789" spans="1:16" x14ac:dyDescent="0.25">
      <c r="A789" s="359" t="s">
        <v>133</v>
      </c>
      <c r="B789" s="59"/>
      <c r="C789" s="59"/>
      <c r="D789" s="59"/>
      <c r="E789" s="59"/>
      <c r="F789" s="59"/>
      <c r="G789" s="59"/>
      <c r="H789" s="59"/>
      <c r="I789" s="59"/>
      <c r="J789" s="59"/>
      <c r="K789" s="59"/>
      <c r="L789" s="59"/>
      <c r="M789" s="59"/>
      <c r="N789" s="59"/>
      <c r="O789" s="59"/>
      <c r="P789" s="59"/>
    </row>
    <row r="790" spans="1:16" x14ac:dyDescent="0.25">
      <c r="A790" s="59"/>
      <c r="B790" s="59"/>
      <c r="C790" s="59"/>
      <c r="D790" s="59"/>
      <c r="E790" s="59"/>
      <c r="F790" s="59"/>
      <c r="G790" s="59"/>
      <c r="H790" s="59"/>
      <c r="I790" s="59"/>
      <c r="J790" s="59"/>
      <c r="K790" s="59"/>
      <c r="L790" s="59"/>
      <c r="M790" s="59"/>
      <c r="N790" s="59"/>
      <c r="O790" s="59"/>
      <c r="P790" s="59"/>
    </row>
    <row r="791" spans="1:16" ht="19.7" x14ac:dyDescent="0.35">
      <c r="A791" s="370" t="s">
        <v>30</v>
      </c>
      <c r="B791" s="372">
        <f ca="1">imzatarihi</f>
        <v>45653</v>
      </c>
      <c r="C791" s="371" t="s">
        <v>31</v>
      </c>
      <c r="D791" s="373" t="str">
        <f>IF(kurulusyetkilisi&gt;0,kurulusyetkilisi,"")</f>
        <v/>
      </c>
      <c r="E791" s="59"/>
      <c r="F791" s="59"/>
      <c r="G791" s="209"/>
      <c r="H791" s="208"/>
      <c r="I791" s="208"/>
      <c r="J791" s="59"/>
      <c r="K791" s="89"/>
      <c r="L791" s="89"/>
      <c r="M791" s="2"/>
      <c r="N791" s="89"/>
      <c r="O791" s="89"/>
      <c r="P791" s="59"/>
    </row>
    <row r="792" spans="1:16" ht="19.7" x14ac:dyDescent="0.35">
      <c r="A792" s="211"/>
      <c r="B792" s="211"/>
      <c r="C792" s="371" t="s">
        <v>32</v>
      </c>
      <c r="D792" s="72"/>
      <c r="E792" s="537"/>
      <c r="F792" s="537"/>
      <c r="G792" s="537"/>
      <c r="H792" s="56"/>
      <c r="I792" s="56"/>
      <c r="J792" s="59"/>
      <c r="K792" s="89"/>
      <c r="L792" s="89"/>
      <c r="M792" s="2"/>
      <c r="N792" s="89"/>
      <c r="O792" s="89"/>
      <c r="P792" s="59"/>
    </row>
    <row r="793" spans="1:16" ht="16.3" x14ac:dyDescent="0.3">
      <c r="A793" s="573" t="s">
        <v>63</v>
      </c>
      <c r="B793" s="573"/>
      <c r="C793" s="573"/>
      <c r="D793" s="573"/>
      <c r="E793" s="573"/>
      <c r="F793" s="573"/>
      <c r="G793" s="573"/>
      <c r="H793" s="573"/>
      <c r="I793" s="573"/>
      <c r="J793" s="59"/>
      <c r="K793" s="59"/>
      <c r="L793" s="59"/>
      <c r="M793" s="59"/>
      <c r="N793" s="59"/>
      <c r="O793" s="59"/>
      <c r="P793" s="59"/>
    </row>
    <row r="794" spans="1:16" x14ac:dyDescent="0.25">
      <c r="A794" s="563" t="str">
        <f>IF(YilDonem&lt;&gt;"",CONCATENATE(YilDonem," dönemine aittir."),"")</f>
        <v/>
      </c>
      <c r="B794" s="563"/>
      <c r="C794" s="563"/>
      <c r="D794" s="563"/>
      <c r="E794" s="563"/>
      <c r="F794" s="563"/>
      <c r="G794" s="563"/>
      <c r="H794" s="563"/>
      <c r="I794" s="563"/>
      <c r="J794" s="59"/>
      <c r="K794" s="59"/>
      <c r="L794" s="59"/>
      <c r="M794" s="59"/>
      <c r="N794" s="59"/>
      <c r="O794" s="59"/>
      <c r="P794" s="59"/>
    </row>
    <row r="795" spans="1:16" ht="19.7" thickBot="1" x14ac:dyDescent="0.4">
      <c r="A795" s="608" t="s">
        <v>72</v>
      </c>
      <c r="B795" s="608"/>
      <c r="C795" s="608"/>
      <c r="D795" s="608"/>
      <c r="E795" s="608"/>
      <c r="F795" s="608"/>
      <c r="G795" s="608"/>
      <c r="H795" s="608"/>
      <c r="I795" s="608"/>
      <c r="J795" s="59"/>
      <c r="K795" s="59"/>
      <c r="L795" s="59"/>
      <c r="M795" s="59"/>
      <c r="N795" s="59"/>
      <c r="O795" s="59"/>
      <c r="P795" s="59"/>
    </row>
    <row r="796" spans="1:16" ht="19.55" customHeight="1" thickBot="1" x14ac:dyDescent="0.3">
      <c r="A796" s="565" t="s">
        <v>212</v>
      </c>
      <c r="B796" s="567"/>
      <c r="C796" s="565" t="str">
        <f>IF(ProjeNo&gt;0,ProjeNo,"")</f>
        <v/>
      </c>
      <c r="D796" s="566"/>
      <c r="E796" s="566"/>
      <c r="F796" s="566"/>
      <c r="G796" s="566"/>
      <c r="H796" s="566"/>
      <c r="I796" s="567"/>
      <c r="J796" s="59"/>
      <c r="K796" s="59"/>
      <c r="L796" s="59"/>
      <c r="M796" s="59"/>
      <c r="N796" s="59"/>
      <c r="O796" s="59"/>
      <c r="P796" s="59"/>
    </row>
    <row r="797" spans="1:16" ht="29.25" customHeight="1" thickBot="1" x14ac:dyDescent="0.3">
      <c r="A797" s="607" t="s">
        <v>213</v>
      </c>
      <c r="B797" s="580"/>
      <c r="C797" s="583" t="str">
        <f>IF(ProjeAdi&gt;0,ProjeAdi,"")</f>
        <v/>
      </c>
      <c r="D797" s="584"/>
      <c r="E797" s="584"/>
      <c r="F797" s="584"/>
      <c r="G797" s="584"/>
      <c r="H797" s="584"/>
      <c r="I797" s="585"/>
      <c r="J797" s="59"/>
      <c r="K797" s="59"/>
      <c r="L797" s="59"/>
      <c r="M797" s="59"/>
      <c r="N797" s="59"/>
      <c r="O797" s="59"/>
      <c r="P797" s="59"/>
    </row>
    <row r="798" spans="1:16" ht="19.55" customHeight="1" thickBot="1" x14ac:dyDescent="0.3">
      <c r="A798" s="565" t="s">
        <v>64</v>
      </c>
      <c r="B798" s="567"/>
      <c r="C798" s="9"/>
      <c r="D798" s="605"/>
      <c r="E798" s="605"/>
      <c r="F798" s="605"/>
      <c r="G798" s="605"/>
      <c r="H798" s="605"/>
      <c r="I798" s="606"/>
      <c r="J798" s="59"/>
      <c r="K798" s="59"/>
      <c r="L798" s="59"/>
      <c r="M798" s="59"/>
      <c r="N798" s="59"/>
      <c r="O798" s="59"/>
      <c r="P798" s="59"/>
    </row>
    <row r="799" spans="1:16" s="1" customFormat="1" ht="29.25" thickBot="1" x14ac:dyDescent="0.3">
      <c r="A799" s="353" t="s">
        <v>3</v>
      </c>
      <c r="B799" s="353" t="s">
        <v>4</v>
      </c>
      <c r="C799" s="353" t="s">
        <v>54</v>
      </c>
      <c r="D799" s="353" t="s">
        <v>136</v>
      </c>
      <c r="E799" s="353" t="s">
        <v>65</v>
      </c>
      <c r="F799" s="353" t="s">
        <v>66</v>
      </c>
      <c r="G799" s="353" t="s">
        <v>67</v>
      </c>
      <c r="H799" s="353" t="s">
        <v>68</v>
      </c>
      <c r="I799" s="353" t="s">
        <v>69</v>
      </c>
      <c r="J799" s="365" t="s">
        <v>73</v>
      </c>
      <c r="K799" s="366" t="s">
        <v>74</v>
      </c>
      <c r="L799" s="366" t="s">
        <v>66</v>
      </c>
      <c r="M799" s="352"/>
      <c r="N799" s="352"/>
      <c r="O799" s="352"/>
      <c r="P799" s="352"/>
    </row>
    <row r="800" spans="1:16" ht="20.05" customHeight="1" x14ac:dyDescent="0.25">
      <c r="A800" s="367">
        <v>481</v>
      </c>
      <c r="B800" s="74"/>
      <c r="C800" s="117" t="str">
        <f t="shared" ref="C800:C819" si="168">IF(B800&lt;&gt;"",VLOOKUP(B800,PersonelTablo,2,0),"")</f>
        <v/>
      </c>
      <c r="D800" s="118" t="str">
        <f t="shared" ref="D800:D819" si="169">IF(B800&lt;&gt;"",VLOOKUP(B800,PersonelTablo,3,0),"")</f>
        <v/>
      </c>
      <c r="E800" s="75"/>
      <c r="F800" s="76"/>
      <c r="G800" s="128" t="str">
        <f>IF(AND(B800&lt;&gt;"",L800&gt;=F800),E800*F800,"")</f>
        <v/>
      </c>
      <c r="H800" s="125" t="str">
        <f t="shared" ref="H800:H819" si="170">IF(B800&lt;&gt;"",VLOOKUP(B800,G011CTablo,15,0),"")</f>
        <v/>
      </c>
      <c r="I800" s="132" t="str">
        <f>IF(AND(B800&lt;&gt;"",J800&gt;=K800,L800&gt;0),G800*H800,"")</f>
        <v/>
      </c>
      <c r="J800" s="123" t="str">
        <f>IF(B800&gt;0,ROUNDUP(VLOOKUP(B800,G011B!$B:$R,16,0),2),"")</f>
        <v/>
      </c>
      <c r="K800" s="123" t="str">
        <f t="shared" ref="K800:K819" si="171">IF(B800&gt;0,SUMIF($B:$B,B800,$G:$G),"")</f>
        <v/>
      </c>
      <c r="L800" s="124" t="str">
        <f>IF(B800&lt;&gt;"",VLOOKUP(B800,G011B!$B:$Z,25,0),"")</f>
        <v/>
      </c>
      <c r="M800" s="153" t="str">
        <f t="shared" ref="M800:M819" si="172">IF(J800&gt;=K800,"","Personelin bütün iş paketlerindeki Toplam Adam Ay değeri "&amp;K800&amp;" olup, bu değer, G011B formunda beyan edilen Çalışılan Toplam Ay değerini geçemez. Maliyeti hesaplamak için Adam/Ay Oranı veya Çalışılan Ay değerini düzeltiniz. ")</f>
        <v/>
      </c>
      <c r="N800" s="59"/>
      <c r="O800" s="59"/>
      <c r="P800" s="59"/>
    </row>
    <row r="801" spans="1:16" ht="20.05" customHeight="1" x14ac:dyDescent="0.25">
      <c r="A801" s="368">
        <v>482</v>
      </c>
      <c r="B801" s="77"/>
      <c r="C801" s="119" t="str">
        <f t="shared" si="168"/>
        <v/>
      </c>
      <c r="D801" s="120" t="str">
        <f t="shared" si="169"/>
        <v/>
      </c>
      <c r="E801" s="78"/>
      <c r="F801" s="79"/>
      <c r="G801" s="129" t="str">
        <f t="shared" ref="G801:G819" si="173">IF(AND(B801&lt;&gt;"",L801&gt;=F801),E801*F801,"")</f>
        <v/>
      </c>
      <c r="H801" s="126" t="str">
        <f t="shared" si="170"/>
        <v/>
      </c>
      <c r="I801" s="133" t="str">
        <f t="shared" ref="I801:I819" si="174">IF(AND(B801&lt;&gt;"",J801&gt;=K801,L801&gt;0),G801*H801,"")</f>
        <v/>
      </c>
      <c r="J801" s="123" t="str">
        <f>IF(B801&gt;0,ROUNDUP(VLOOKUP(B801,G011B!$B:$R,16,0),2),"")</f>
        <v/>
      </c>
      <c r="K801" s="123" t="str">
        <f t="shared" si="171"/>
        <v/>
      </c>
      <c r="L801" s="124" t="str">
        <f>IF(B801&lt;&gt;"",VLOOKUP(B801,G011B!$B:$Z,25,0),"")</f>
        <v/>
      </c>
      <c r="M801" s="153" t="str">
        <f t="shared" si="172"/>
        <v/>
      </c>
      <c r="N801" s="59"/>
      <c r="O801" s="59"/>
      <c r="P801" s="59"/>
    </row>
    <row r="802" spans="1:16" ht="20.05" customHeight="1" x14ac:dyDescent="0.25">
      <c r="A802" s="368">
        <v>483</v>
      </c>
      <c r="B802" s="77"/>
      <c r="C802" s="119" t="str">
        <f t="shared" si="168"/>
        <v/>
      </c>
      <c r="D802" s="120" t="str">
        <f t="shared" si="169"/>
        <v/>
      </c>
      <c r="E802" s="78"/>
      <c r="F802" s="79"/>
      <c r="G802" s="129" t="str">
        <f t="shared" si="173"/>
        <v/>
      </c>
      <c r="H802" s="126" t="str">
        <f t="shared" si="170"/>
        <v/>
      </c>
      <c r="I802" s="133" t="str">
        <f t="shared" si="174"/>
        <v/>
      </c>
      <c r="J802" s="123" t="str">
        <f>IF(B802&gt;0,ROUNDUP(VLOOKUP(B802,G011B!$B:$R,16,0),2),"")</f>
        <v/>
      </c>
      <c r="K802" s="123" t="str">
        <f t="shared" si="171"/>
        <v/>
      </c>
      <c r="L802" s="124" t="str">
        <f>IF(B802&lt;&gt;"",VLOOKUP(B802,G011B!$B:$Z,25,0),"")</f>
        <v/>
      </c>
      <c r="M802" s="153" t="str">
        <f t="shared" si="172"/>
        <v/>
      </c>
      <c r="N802" s="59"/>
      <c r="O802" s="59"/>
      <c r="P802" s="59"/>
    </row>
    <row r="803" spans="1:16" ht="20.05" customHeight="1" x14ac:dyDescent="0.25">
      <c r="A803" s="368">
        <v>484</v>
      </c>
      <c r="B803" s="77"/>
      <c r="C803" s="119" t="str">
        <f t="shared" si="168"/>
        <v/>
      </c>
      <c r="D803" s="120" t="str">
        <f t="shared" si="169"/>
        <v/>
      </c>
      <c r="E803" s="78"/>
      <c r="F803" s="79"/>
      <c r="G803" s="129" t="str">
        <f t="shared" si="173"/>
        <v/>
      </c>
      <c r="H803" s="126" t="str">
        <f t="shared" si="170"/>
        <v/>
      </c>
      <c r="I803" s="133" t="str">
        <f t="shared" si="174"/>
        <v/>
      </c>
      <c r="J803" s="123" t="str">
        <f>IF(B803&gt;0,ROUNDUP(VLOOKUP(B803,G011B!$B:$R,16,0),2),"")</f>
        <v/>
      </c>
      <c r="K803" s="123" t="str">
        <f t="shared" si="171"/>
        <v/>
      </c>
      <c r="L803" s="124" t="str">
        <f>IF(B803&lt;&gt;"",VLOOKUP(B803,G011B!$B:$Z,25,0),"")</f>
        <v/>
      </c>
      <c r="M803" s="153" t="str">
        <f t="shared" si="172"/>
        <v/>
      </c>
      <c r="N803" s="59"/>
      <c r="O803" s="59"/>
      <c r="P803" s="59"/>
    </row>
    <row r="804" spans="1:16" ht="20.05" customHeight="1" x14ac:dyDescent="0.25">
      <c r="A804" s="368">
        <v>485</v>
      </c>
      <c r="B804" s="77"/>
      <c r="C804" s="119" t="str">
        <f t="shared" si="168"/>
        <v/>
      </c>
      <c r="D804" s="120" t="str">
        <f t="shared" si="169"/>
        <v/>
      </c>
      <c r="E804" s="78"/>
      <c r="F804" s="79"/>
      <c r="G804" s="129" t="str">
        <f t="shared" si="173"/>
        <v/>
      </c>
      <c r="H804" s="126" t="str">
        <f t="shared" si="170"/>
        <v/>
      </c>
      <c r="I804" s="133" t="str">
        <f t="shared" si="174"/>
        <v/>
      </c>
      <c r="J804" s="123" t="str">
        <f>IF(B804&gt;0,ROUNDUP(VLOOKUP(B804,G011B!$B:$R,16,0),2),"")</f>
        <v/>
      </c>
      <c r="K804" s="123" t="str">
        <f t="shared" si="171"/>
        <v/>
      </c>
      <c r="L804" s="124" t="str">
        <f>IF(B804&lt;&gt;"",VLOOKUP(B804,G011B!$B:$Z,25,0),"")</f>
        <v/>
      </c>
      <c r="M804" s="153" t="str">
        <f t="shared" si="172"/>
        <v/>
      </c>
      <c r="N804" s="59"/>
      <c r="O804" s="59"/>
      <c r="P804" s="59"/>
    </row>
    <row r="805" spans="1:16" ht="20.05" customHeight="1" x14ac:dyDescent="0.25">
      <c r="A805" s="368">
        <v>486</v>
      </c>
      <c r="B805" s="77"/>
      <c r="C805" s="119" t="str">
        <f t="shared" si="168"/>
        <v/>
      </c>
      <c r="D805" s="120" t="str">
        <f t="shared" si="169"/>
        <v/>
      </c>
      <c r="E805" s="78"/>
      <c r="F805" s="79"/>
      <c r="G805" s="129" t="str">
        <f t="shared" si="173"/>
        <v/>
      </c>
      <c r="H805" s="126" t="str">
        <f t="shared" si="170"/>
        <v/>
      </c>
      <c r="I805" s="133" t="str">
        <f t="shared" si="174"/>
        <v/>
      </c>
      <c r="J805" s="123" t="str">
        <f>IF(B805&gt;0,ROUNDUP(VLOOKUP(B805,G011B!$B:$R,16,0),2),"")</f>
        <v/>
      </c>
      <c r="K805" s="123" t="str">
        <f t="shared" si="171"/>
        <v/>
      </c>
      <c r="L805" s="124" t="str">
        <f>IF(B805&lt;&gt;"",VLOOKUP(B805,G011B!$B:$Z,25,0),"")</f>
        <v/>
      </c>
      <c r="M805" s="153" t="str">
        <f t="shared" si="172"/>
        <v/>
      </c>
      <c r="N805" s="59"/>
      <c r="O805" s="59"/>
      <c r="P805" s="59"/>
    </row>
    <row r="806" spans="1:16" ht="20.05" customHeight="1" x14ac:dyDescent="0.25">
      <c r="A806" s="368">
        <v>487</v>
      </c>
      <c r="B806" s="77"/>
      <c r="C806" s="119" t="str">
        <f t="shared" si="168"/>
        <v/>
      </c>
      <c r="D806" s="120" t="str">
        <f t="shared" si="169"/>
        <v/>
      </c>
      <c r="E806" s="78"/>
      <c r="F806" s="79"/>
      <c r="G806" s="129" t="str">
        <f t="shared" si="173"/>
        <v/>
      </c>
      <c r="H806" s="126" t="str">
        <f t="shared" si="170"/>
        <v/>
      </c>
      <c r="I806" s="133" t="str">
        <f t="shared" si="174"/>
        <v/>
      </c>
      <c r="J806" s="123" t="str">
        <f>IF(B806&gt;0,ROUNDUP(VLOOKUP(B806,G011B!$B:$R,16,0),2),"")</f>
        <v/>
      </c>
      <c r="K806" s="123" t="str">
        <f t="shared" si="171"/>
        <v/>
      </c>
      <c r="L806" s="124" t="str">
        <f>IF(B806&lt;&gt;"",VLOOKUP(B806,G011B!$B:$Z,25,0),"")</f>
        <v/>
      </c>
      <c r="M806" s="153" t="str">
        <f t="shared" si="172"/>
        <v/>
      </c>
      <c r="N806" s="59"/>
      <c r="O806" s="59"/>
      <c r="P806" s="59"/>
    </row>
    <row r="807" spans="1:16" ht="20.05" customHeight="1" x14ac:dyDescent="0.25">
      <c r="A807" s="368">
        <v>488</v>
      </c>
      <c r="B807" s="77"/>
      <c r="C807" s="119" t="str">
        <f t="shared" si="168"/>
        <v/>
      </c>
      <c r="D807" s="120" t="str">
        <f t="shared" si="169"/>
        <v/>
      </c>
      <c r="E807" s="78"/>
      <c r="F807" s="79"/>
      <c r="G807" s="129" t="str">
        <f t="shared" si="173"/>
        <v/>
      </c>
      <c r="H807" s="126" t="str">
        <f t="shared" si="170"/>
        <v/>
      </c>
      <c r="I807" s="133" t="str">
        <f t="shared" si="174"/>
        <v/>
      </c>
      <c r="J807" s="123" t="str">
        <f>IF(B807&gt;0,ROUNDUP(VLOOKUP(B807,G011B!$B:$R,16,0),2),"")</f>
        <v/>
      </c>
      <c r="K807" s="123" t="str">
        <f t="shared" si="171"/>
        <v/>
      </c>
      <c r="L807" s="124" t="str">
        <f>IF(B807&lt;&gt;"",VLOOKUP(B807,G011B!$B:$Z,25,0),"")</f>
        <v/>
      </c>
      <c r="M807" s="153" t="str">
        <f t="shared" si="172"/>
        <v/>
      </c>
      <c r="N807" s="59"/>
      <c r="O807" s="59"/>
      <c r="P807" s="59"/>
    </row>
    <row r="808" spans="1:16" ht="20.05" customHeight="1" x14ac:dyDescent="0.25">
      <c r="A808" s="368">
        <v>489</v>
      </c>
      <c r="B808" s="77"/>
      <c r="C808" s="119" t="str">
        <f t="shared" si="168"/>
        <v/>
      </c>
      <c r="D808" s="120" t="str">
        <f t="shared" si="169"/>
        <v/>
      </c>
      <c r="E808" s="78"/>
      <c r="F808" s="79"/>
      <c r="G808" s="129" t="str">
        <f t="shared" si="173"/>
        <v/>
      </c>
      <c r="H808" s="126" t="str">
        <f t="shared" si="170"/>
        <v/>
      </c>
      <c r="I808" s="133" t="str">
        <f t="shared" si="174"/>
        <v/>
      </c>
      <c r="J808" s="123" t="str">
        <f>IF(B808&gt;0,ROUNDUP(VLOOKUP(B808,G011B!$B:$R,16,0),2),"")</f>
        <v/>
      </c>
      <c r="K808" s="123" t="str">
        <f t="shared" si="171"/>
        <v/>
      </c>
      <c r="L808" s="124" t="str">
        <f>IF(B808&lt;&gt;"",VLOOKUP(B808,G011B!$B:$Z,25,0),"")</f>
        <v/>
      </c>
      <c r="M808" s="153" t="str">
        <f t="shared" si="172"/>
        <v/>
      </c>
      <c r="N808" s="59"/>
      <c r="O808" s="59"/>
      <c r="P808" s="59"/>
    </row>
    <row r="809" spans="1:16" ht="20.05" customHeight="1" x14ac:dyDescent="0.25">
      <c r="A809" s="368">
        <v>490</v>
      </c>
      <c r="B809" s="77"/>
      <c r="C809" s="119" t="str">
        <f t="shared" si="168"/>
        <v/>
      </c>
      <c r="D809" s="120" t="str">
        <f t="shared" si="169"/>
        <v/>
      </c>
      <c r="E809" s="78"/>
      <c r="F809" s="79"/>
      <c r="G809" s="129" t="str">
        <f t="shared" si="173"/>
        <v/>
      </c>
      <c r="H809" s="126" t="str">
        <f t="shared" si="170"/>
        <v/>
      </c>
      <c r="I809" s="133" t="str">
        <f t="shared" si="174"/>
        <v/>
      </c>
      <c r="J809" s="123" t="str">
        <f>IF(B809&gt;0,ROUNDUP(VLOOKUP(B809,G011B!$B:$R,16,0),2),"")</f>
        <v/>
      </c>
      <c r="K809" s="123" t="str">
        <f t="shared" si="171"/>
        <v/>
      </c>
      <c r="L809" s="124" t="str">
        <f>IF(B809&lt;&gt;"",VLOOKUP(B809,G011B!$B:$Z,25,0),"")</f>
        <v/>
      </c>
      <c r="M809" s="153" t="str">
        <f t="shared" si="172"/>
        <v/>
      </c>
      <c r="N809" s="59"/>
      <c r="O809" s="59"/>
      <c r="P809" s="59"/>
    </row>
    <row r="810" spans="1:16" ht="20.05" customHeight="1" x14ac:dyDescent="0.25">
      <c r="A810" s="368">
        <v>491</v>
      </c>
      <c r="B810" s="77"/>
      <c r="C810" s="119" t="str">
        <f t="shared" si="168"/>
        <v/>
      </c>
      <c r="D810" s="120" t="str">
        <f t="shared" si="169"/>
        <v/>
      </c>
      <c r="E810" s="78"/>
      <c r="F810" s="79"/>
      <c r="G810" s="129" t="str">
        <f t="shared" si="173"/>
        <v/>
      </c>
      <c r="H810" s="126" t="str">
        <f t="shared" si="170"/>
        <v/>
      </c>
      <c r="I810" s="133" t="str">
        <f t="shared" si="174"/>
        <v/>
      </c>
      <c r="J810" s="123" t="str">
        <f>IF(B810&gt;0,ROUNDUP(VLOOKUP(B810,G011B!$B:$R,16,0),2),"")</f>
        <v/>
      </c>
      <c r="K810" s="123" t="str">
        <f t="shared" si="171"/>
        <v/>
      </c>
      <c r="L810" s="124" t="str">
        <f>IF(B810&lt;&gt;"",VLOOKUP(B810,G011B!$B:$Z,25,0),"")</f>
        <v/>
      </c>
      <c r="M810" s="153" t="str">
        <f t="shared" si="172"/>
        <v/>
      </c>
      <c r="N810" s="59"/>
      <c r="O810" s="59"/>
      <c r="P810" s="59"/>
    </row>
    <row r="811" spans="1:16" ht="20.05" customHeight="1" x14ac:dyDescent="0.25">
      <c r="A811" s="368">
        <v>492</v>
      </c>
      <c r="B811" s="77"/>
      <c r="C811" s="119" t="str">
        <f t="shared" si="168"/>
        <v/>
      </c>
      <c r="D811" s="120" t="str">
        <f t="shared" si="169"/>
        <v/>
      </c>
      <c r="E811" s="78"/>
      <c r="F811" s="79"/>
      <c r="G811" s="129" t="str">
        <f t="shared" si="173"/>
        <v/>
      </c>
      <c r="H811" s="126" t="str">
        <f t="shared" si="170"/>
        <v/>
      </c>
      <c r="I811" s="133" t="str">
        <f t="shared" si="174"/>
        <v/>
      </c>
      <c r="J811" s="123" t="str">
        <f>IF(B811&gt;0,ROUNDUP(VLOOKUP(B811,G011B!$B:$R,16,0),2),"")</f>
        <v/>
      </c>
      <c r="K811" s="123" t="str">
        <f t="shared" si="171"/>
        <v/>
      </c>
      <c r="L811" s="124" t="str">
        <f>IF(B811&lt;&gt;"",VLOOKUP(B811,G011B!$B:$Z,25,0),"")</f>
        <v/>
      </c>
      <c r="M811" s="153" t="str">
        <f t="shared" si="172"/>
        <v/>
      </c>
      <c r="N811" s="59"/>
      <c r="O811" s="59"/>
      <c r="P811" s="59"/>
    </row>
    <row r="812" spans="1:16" ht="20.05" customHeight="1" x14ac:dyDescent="0.25">
      <c r="A812" s="368">
        <v>493</v>
      </c>
      <c r="B812" s="77"/>
      <c r="C812" s="119" t="str">
        <f t="shared" si="168"/>
        <v/>
      </c>
      <c r="D812" s="120" t="str">
        <f t="shared" si="169"/>
        <v/>
      </c>
      <c r="E812" s="78"/>
      <c r="F812" s="79"/>
      <c r="G812" s="129" t="str">
        <f t="shared" si="173"/>
        <v/>
      </c>
      <c r="H812" s="126" t="str">
        <f t="shared" si="170"/>
        <v/>
      </c>
      <c r="I812" s="133" t="str">
        <f t="shared" si="174"/>
        <v/>
      </c>
      <c r="J812" s="123" t="str">
        <f>IF(B812&gt;0,ROUNDUP(VLOOKUP(B812,G011B!$B:$R,16,0),2),"")</f>
        <v/>
      </c>
      <c r="K812" s="123" t="str">
        <f t="shared" si="171"/>
        <v/>
      </c>
      <c r="L812" s="124" t="str">
        <f>IF(B812&lt;&gt;"",VLOOKUP(B812,G011B!$B:$Z,25,0),"")</f>
        <v/>
      </c>
      <c r="M812" s="153" t="str">
        <f t="shared" si="172"/>
        <v/>
      </c>
      <c r="N812" s="59"/>
      <c r="O812" s="59"/>
      <c r="P812" s="59"/>
    </row>
    <row r="813" spans="1:16" ht="20.05" customHeight="1" x14ac:dyDescent="0.25">
      <c r="A813" s="368">
        <v>494</v>
      </c>
      <c r="B813" s="77"/>
      <c r="C813" s="119" t="str">
        <f t="shared" si="168"/>
        <v/>
      </c>
      <c r="D813" s="120" t="str">
        <f t="shared" si="169"/>
        <v/>
      </c>
      <c r="E813" s="78"/>
      <c r="F813" s="79"/>
      <c r="G813" s="129" t="str">
        <f t="shared" si="173"/>
        <v/>
      </c>
      <c r="H813" s="126" t="str">
        <f t="shared" si="170"/>
        <v/>
      </c>
      <c r="I813" s="133" t="str">
        <f t="shared" si="174"/>
        <v/>
      </c>
      <c r="J813" s="123" t="str">
        <f>IF(B813&gt;0,ROUNDUP(VLOOKUP(B813,G011B!$B:$R,16,0),2),"")</f>
        <v/>
      </c>
      <c r="K813" s="123" t="str">
        <f t="shared" si="171"/>
        <v/>
      </c>
      <c r="L813" s="124" t="str">
        <f>IF(B813&lt;&gt;"",VLOOKUP(B813,G011B!$B:$Z,25,0),"")</f>
        <v/>
      </c>
      <c r="M813" s="153" t="str">
        <f t="shared" si="172"/>
        <v/>
      </c>
      <c r="N813" s="59"/>
      <c r="O813" s="59"/>
      <c r="P813" s="59"/>
    </row>
    <row r="814" spans="1:16" ht="20.05" customHeight="1" x14ac:dyDescent="0.25">
      <c r="A814" s="368">
        <v>495</v>
      </c>
      <c r="B814" s="77"/>
      <c r="C814" s="119" t="str">
        <f t="shared" si="168"/>
        <v/>
      </c>
      <c r="D814" s="120" t="str">
        <f t="shared" si="169"/>
        <v/>
      </c>
      <c r="E814" s="78"/>
      <c r="F814" s="79"/>
      <c r="G814" s="129" t="str">
        <f t="shared" si="173"/>
        <v/>
      </c>
      <c r="H814" s="126" t="str">
        <f t="shared" si="170"/>
        <v/>
      </c>
      <c r="I814" s="133" t="str">
        <f t="shared" si="174"/>
        <v/>
      </c>
      <c r="J814" s="123" t="str">
        <f>IF(B814&gt;0,ROUNDUP(VLOOKUP(B814,G011B!$B:$R,16,0),2),"")</f>
        <v/>
      </c>
      <c r="K814" s="123" t="str">
        <f t="shared" si="171"/>
        <v/>
      </c>
      <c r="L814" s="124" t="str">
        <f>IF(B814&lt;&gt;"",VLOOKUP(B814,G011B!$B:$Z,25,0),"")</f>
        <v/>
      </c>
      <c r="M814" s="153" t="str">
        <f t="shared" si="172"/>
        <v/>
      </c>
      <c r="N814" s="59"/>
      <c r="O814" s="59"/>
      <c r="P814" s="59"/>
    </row>
    <row r="815" spans="1:16" ht="20.05" customHeight="1" x14ac:dyDescent="0.25">
      <c r="A815" s="368">
        <v>496</v>
      </c>
      <c r="B815" s="77"/>
      <c r="C815" s="119" t="str">
        <f t="shared" si="168"/>
        <v/>
      </c>
      <c r="D815" s="120" t="str">
        <f t="shared" si="169"/>
        <v/>
      </c>
      <c r="E815" s="78"/>
      <c r="F815" s="79"/>
      <c r="G815" s="129" t="str">
        <f t="shared" si="173"/>
        <v/>
      </c>
      <c r="H815" s="126" t="str">
        <f t="shared" si="170"/>
        <v/>
      </c>
      <c r="I815" s="133" t="str">
        <f t="shared" si="174"/>
        <v/>
      </c>
      <c r="J815" s="123" t="str">
        <f>IF(B815&gt;0,ROUNDUP(VLOOKUP(B815,G011B!$B:$R,16,0),2),"")</f>
        <v/>
      </c>
      <c r="K815" s="123" t="str">
        <f t="shared" si="171"/>
        <v/>
      </c>
      <c r="L815" s="124" t="str">
        <f>IF(B815&lt;&gt;"",VLOOKUP(B815,G011B!$B:$Z,25,0),"")</f>
        <v/>
      </c>
      <c r="M815" s="153" t="str">
        <f t="shared" si="172"/>
        <v/>
      </c>
      <c r="N815" s="59"/>
      <c r="O815" s="59"/>
      <c r="P815" s="59"/>
    </row>
    <row r="816" spans="1:16" ht="20.05" customHeight="1" x14ac:dyDescent="0.25">
      <c r="A816" s="368">
        <v>497</v>
      </c>
      <c r="B816" s="77"/>
      <c r="C816" s="119" t="str">
        <f t="shared" si="168"/>
        <v/>
      </c>
      <c r="D816" s="120" t="str">
        <f t="shared" si="169"/>
        <v/>
      </c>
      <c r="E816" s="78"/>
      <c r="F816" s="79"/>
      <c r="G816" s="129" t="str">
        <f t="shared" si="173"/>
        <v/>
      </c>
      <c r="H816" s="126" t="str">
        <f t="shared" si="170"/>
        <v/>
      </c>
      <c r="I816" s="133" t="str">
        <f t="shared" si="174"/>
        <v/>
      </c>
      <c r="J816" s="123" t="str">
        <f>IF(B816&gt;0,ROUNDUP(VLOOKUP(B816,G011B!$B:$R,16,0),2),"")</f>
        <v/>
      </c>
      <c r="K816" s="123" t="str">
        <f t="shared" si="171"/>
        <v/>
      </c>
      <c r="L816" s="124" t="str">
        <f>IF(B816&lt;&gt;"",VLOOKUP(B816,G011B!$B:$Z,25,0),"")</f>
        <v/>
      </c>
      <c r="M816" s="153" t="str">
        <f t="shared" si="172"/>
        <v/>
      </c>
      <c r="N816" s="59"/>
      <c r="O816" s="59"/>
      <c r="P816" s="59"/>
    </row>
    <row r="817" spans="1:16" ht="20.05" customHeight="1" x14ac:dyDescent="0.25">
      <c r="A817" s="368">
        <v>498</v>
      </c>
      <c r="B817" s="77"/>
      <c r="C817" s="119" t="str">
        <f t="shared" si="168"/>
        <v/>
      </c>
      <c r="D817" s="120" t="str">
        <f t="shared" si="169"/>
        <v/>
      </c>
      <c r="E817" s="78"/>
      <c r="F817" s="79"/>
      <c r="G817" s="129" t="str">
        <f t="shared" si="173"/>
        <v/>
      </c>
      <c r="H817" s="126" t="str">
        <f t="shared" si="170"/>
        <v/>
      </c>
      <c r="I817" s="133" t="str">
        <f t="shared" si="174"/>
        <v/>
      </c>
      <c r="J817" s="123" t="str">
        <f>IF(B817&gt;0,ROUNDUP(VLOOKUP(B817,G011B!$B:$R,16,0),2),"")</f>
        <v/>
      </c>
      <c r="K817" s="123" t="str">
        <f t="shared" si="171"/>
        <v/>
      </c>
      <c r="L817" s="124" t="str">
        <f>IF(B817&lt;&gt;"",VLOOKUP(B817,G011B!$B:$Z,25,0),"")</f>
        <v/>
      </c>
      <c r="M817" s="153" t="str">
        <f t="shared" si="172"/>
        <v/>
      </c>
      <c r="N817" s="59"/>
      <c r="O817" s="59"/>
      <c r="P817" s="59"/>
    </row>
    <row r="818" spans="1:16" ht="20.05" customHeight="1" x14ac:dyDescent="0.25">
      <c r="A818" s="368">
        <v>499</v>
      </c>
      <c r="B818" s="77"/>
      <c r="C818" s="119" t="str">
        <f t="shared" si="168"/>
        <v/>
      </c>
      <c r="D818" s="120" t="str">
        <f t="shared" si="169"/>
        <v/>
      </c>
      <c r="E818" s="78"/>
      <c r="F818" s="79"/>
      <c r="G818" s="129" t="str">
        <f t="shared" si="173"/>
        <v/>
      </c>
      <c r="H818" s="126" t="str">
        <f t="shared" si="170"/>
        <v/>
      </c>
      <c r="I818" s="133" t="str">
        <f t="shared" si="174"/>
        <v/>
      </c>
      <c r="J818" s="123" t="str">
        <f>IF(B818&gt;0,ROUNDUP(VLOOKUP(B818,G011B!$B:$R,16,0),2),"")</f>
        <v/>
      </c>
      <c r="K818" s="123" t="str">
        <f t="shared" si="171"/>
        <v/>
      </c>
      <c r="L818" s="124" t="str">
        <f>IF(B818&lt;&gt;"",VLOOKUP(B818,G011B!$B:$Z,25,0),"")</f>
        <v/>
      </c>
      <c r="M818" s="153" t="str">
        <f t="shared" si="172"/>
        <v/>
      </c>
      <c r="N818" s="59"/>
      <c r="O818" s="59"/>
      <c r="P818" s="59"/>
    </row>
    <row r="819" spans="1:16" ht="20.05" customHeight="1" thickBot="1" x14ac:dyDescent="0.3">
      <c r="A819" s="369">
        <v>500</v>
      </c>
      <c r="B819" s="80"/>
      <c r="C819" s="121" t="str">
        <f t="shared" si="168"/>
        <v/>
      </c>
      <c r="D819" s="122" t="str">
        <f t="shared" si="169"/>
        <v/>
      </c>
      <c r="E819" s="81"/>
      <c r="F819" s="82"/>
      <c r="G819" s="130" t="str">
        <f t="shared" si="173"/>
        <v/>
      </c>
      <c r="H819" s="127" t="str">
        <f t="shared" si="170"/>
        <v/>
      </c>
      <c r="I819" s="134" t="str">
        <f t="shared" si="174"/>
        <v/>
      </c>
      <c r="J819" s="123" t="str">
        <f>IF(B819&gt;0,ROUNDUP(VLOOKUP(B819,G011B!$B:$R,16,0),2),"")</f>
        <v/>
      </c>
      <c r="K819" s="123" t="str">
        <f t="shared" si="171"/>
        <v/>
      </c>
      <c r="L819" s="124" t="str">
        <f>IF(B819&lt;&gt;"",VLOOKUP(B819,G011B!$B:$Z,25,0),"")</f>
        <v/>
      </c>
      <c r="M819" s="153" t="str">
        <f t="shared" si="172"/>
        <v/>
      </c>
      <c r="N819" s="59"/>
      <c r="O819" s="59"/>
      <c r="P819" s="59"/>
    </row>
    <row r="820" spans="1:16" ht="20.05" customHeight="1" thickBot="1" x14ac:dyDescent="0.4">
      <c r="A820" s="595" t="s">
        <v>33</v>
      </c>
      <c r="B820" s="596"/>
      <c r="C820" s="596"/>
      <c r="D820" s="596"/>
      <c r="E820" s="596"/>
      <c r="F820" s="597"/>
      <c r="G820" s="131">
        <f>SUM(G800:G819)</f>
        <v>0</v>
      </c>
      <c r="H820" s="364"/>
      <c r="I820" s="115">
        <f>IF(C798=C765,SUM(I800:I819)+I787,SUM(I800:I819))</f>
        <v>0</v>
      </c>
      <c r="J820" s="59"/>
      <c r="K820" s="59"/>
      <c r="L820" s="59"/>
      <c r="M820" s="59"/>
      <c r="N820" s="135">
        <f>IF(COUNTA(E800:E819)&gt;0,1,0)</f>
        <v>0</v>
      </c>
      <c r="O820" s="59"/>
      <c r="P820" s="59"/>
    </row>
    <row r="821" spans="1:16" ht="20.05" customHeight="1" thickBot="1" x14ac:dyDescent="0.35">
      <c r="A821" s="598" t="s">
        <v>70</v>
      </c>
      <c r="B821" s="599"/>
      <c r="C821" s="599"/>
      <c r="D821" s="600"/>
      <c r="E821" s="104">
        <f>SUM(G:G)/2</f>
        <v>0</v>
      </c>
      <c r="F821" s="601"/>
      <c r="G821" s="602"/>
      <c r="H821" s="603"/>
      <c r="I821" s="113">
        <f>SUM(I800:I819)+I788</f>
        <v>0</v>
      </c>
      <c r="J821" s="59"/>
      <c r="K821" s="59"/>
      <c r="L821" s="59"/>
      <c r="M821" s="59"/>
      <c r="N821" s="59"/>
      <c r="O821" s="59"/>
      <c r="P821" s="59"/>
    </row>
    <row r="822" spans="1:16" x14ac:dyDescent="0.25">
      <c r="A822" s="359" t="s">
        <v>133</v>
      </c>
      <c r="B822" s="59"/>
      <c r="C822" s="59"/>
      <c r="D822" s="59"/>
      <c r="E822" s="59"/>
      <c r="F822" s="59"/>
      <c r="G822" s="59"/>
      <c r="H822" s="59"/>
      <c r="I822" s="59"/>
      <c r="J822" s="59"/>
      <c r="K822" s="59"/>
      <c r="L822" s="59"/>
      <c r="M822" s="59"/>
      <c r="N822" s="59"/>
      <c r="O822" s="59"/>
      <c r="P822" s="59"/>
    </row>
    <row r="823" spans="1:16" x14ac:dyDescent="0.25">
      <c r="A823" s="59"/>
      <c r="B823" s="59"/>
      <c r="C823" s="59"/>
      <c r="D823" s="59"/>
      <c r="E823" s="59"/>
      <c r="F823" s="59"/>
      <c r="G823" s="59"/>
      <c r="H823" s="59"/>
      <c r="I823" s="59"/>
      <c r="J823" s="59"/>
      <c r="K823" s="59"/>
      <c r="L823" s="59"/>
      <c r="M823" s="59"/>
      <c r="N823" s="59"/>
      <c r="O823" s="59"/>
      <c r="P823" s="59"/>
    </row>
    <row r="824" spans="1:16" ht="19.7" x14ac:dyDescent="0.35">
      <c r="A824" s="370" t="s">
        <v>30</v>
      </c>
      <c r="B824" s="372">
        <f ca="1">imzatarihi</f>
        <v>45653</v>
      </c>
      <c r="C824" s="371" t="s">
        <v>31</v>
      </c>
      <c r="D824" s="373" t="str">
        <f>IF(kurulusyetkilisi&gt;0,kurulusyetkilisi,"")</f>
        <v/>
      </c>
      <c r="E824" s="59"/>
      <c r="F824" s="59"/>
      <c r="G824" s="209"/>
      <c r="H824" s="208"/>
      <c r="I824" s="208"/>
      <c r="J824" s="59"/>
      <c r="K824" s="89"/>
      <c r="L824" s="89"/>
      <c r="M824" s="2"/>
      <c r="N824" s="89"/>
      <c r="O824" s="89"/>
      <c r="P824" s="59"/>
    </row>
    <row r="825" spans="1:16" ht="19.7" x14ac:dyDescent="0.35">
      <c r="A825" s="211"/>
      <c r="B825" s="211"/>
      <c r="C825" s="371" t="s">
        <v>32</v>
      </c>
      <c r="D825" s="72"/>
      <c r="E825" s="537"/>
      <c r="F825" s="537"/>
      <c r="G825" s="537"/>
      <c r="H825" s="56"/>
      <c r="I825" s="56"/>
      <c r="J825" s="59"/>
      <c r="K825" s="89"/>
      <c r="L825" s="89"/>
      <c r="M825" s="2"/>
      <c r="N825" s="89"/>
      <c r="O825" s="89"/>
      <c r="P825" s="59"/>
    </row>
  </sheetData>
  <sheetProtection algorithmName="SHA-512" hashValue="wbq7bwIZOTtca/FqzMoR51+DPaPO84SeGkHfiUYe93q6ievGRxjtqCIgdNkihj/nj20zfcnd2cE03pOK3QqqPg==" saltValue="79uTnCA+RahLcVvwtdLUrQ==" spinCount="100000" sheet="1" objects="1" scenarios="1"/>
  <mergeCells count="325">
    <mergeCell ref="A821:D821"/>
    <mergeCell ref="F821:H821"/>
    <mergeCell ref="E825:G825"/>
    <mergeCell ref="A798:B798"/>
    <mergeCell ref="A820:F820"/>
    <mergeCell ref="D798:I798"/>
    <mergeCell ref="A796:B796"/>
    <mergeCell ref="C796:I796"/>
    <mergeCell ref="A797:B797"/>
    <mergeCell ref="C797:I797"/>
    <mergeCell ref="A787:F787"/>
    <mergeCell ref="D765:I765"/>
    <mergeCell ref="A760:I760"/>
    <mergeCell ref="A761:I761"/>
    <mergeCell ref="A762:I762"/>
    <mergeCell ref="A793:I793"/>
    <mergeCell ref="A794:I794"/>
    <mergeCell ref="A795:I795"/>
    <mergeCell ref="A788:D788"/>
    <mergeCell ref="F788:H788"/>
    <mergeCell ref="E792:G792"/>
    <mergeCell ref="E759:G759"/>
    <mergeCell ref="A732:B732"/>
    <mergeCell ref="A754:F754"/>
    <mergeCell ref="D732:I732"/>
    <mergeCell ref="A765:B765"/>
    <mergeCell ref="A763:B763"/>
    <mergeCell ref="C763:I763"/>
    <mergeCell ref="A764:B764"/>
    <mergeCell ref="C764:I764"/>
    <mergeCell ref="A727:I727"/>
    <mergeCell ref="A728:I728"/>
    <mergeCell ref="A729:I729"/>
    <mergeCell ref="A722:D722"/>
    <mergeCell ref="F722:H722"/>
    <mergeCell ref="E726:G726"/>
    <mergeCell ref="A755:D755"/>
    <mergeCell ref="F755:H755"/>
    <mergeCell ref="A730:B730"/>
    <mergeCell ref="C730:I730"/>
    <mergeCell ref="A731:B731"/>
    <mergeCell ref="C731:I731"/>
    <mergeCell ref="A699:B699"/>
    <mergeCell ref="A721:F721"/>
    <mergeCell ref="D699:I699"/>
    <mergeCell ref="A694:I694"/>
    <mergeCell ref="A695:I695"/>
    <mergeCell ref="A696:I696"/>
    <mergeCell ref="A697:B697"/>
    <mergeCell ref="C697:I697"/>
    <mergeCell ref="A698:B698"/>
    <mergeCell ref="C698:I698"/>
    <mergeCell ref="A689:D689"/>
    <mergeCell ref="F689:H689"/>
    <mergeCell ref="E693:G693"/>
    <mergeCell ref="A666:B666"/>
    <mergeCell ref="A688:F688"/>
    <mergeCell ref="D666:I666"/>
    <mergeCell ref="A664:B664"/>
    <mergeCell ref="C664:I664"/>
    <mergeCell ref="A665:B665"/>
    <mergeCell ref="C665:I665"/>
    <mergeCell ref="A655:F655"/>
    <mergeCell ref="D633:I633"/>
    <mergeCell ref="A628:I628"/>
    <mergeCell ref="A629:I629"/>
    <mergeCell ref="A630:I630"/>
    <mergeCell ref="A661:I661"/>
    <mergeCell ref="A662:I662"/>
    <mergeCell ref="A663:I663"/>
    <mergeCell ref="A656:D656"/>
    <mergeCell ref="F656:H656"/>
    <mergeCell ref="E660:G660"/>
    <mergeCell ref="E627:G627"/>
    <mergeCell ref="A600:B600"/>
    <mergeCell ref="A622:F622"/>
    <mergeCell ref="D600:I600"/>
    <mergeCell ref="A633:B633"/>
    <mergeCell ref="A631:B631"/>
    <mergeCell ref="C631:I631"/>
    <mergeCell ref="A632:B632"/>
    <mergeCell ref="C632:I632"/>
    <mergeCell ref="A595:I595"/>
    <mergeCell ref="A596:I596"/>
    <mergeCell ref="A597:I597"/>
    <mergeCell ref="A590:D590"/>
    <mergeCell ref="F590:H590"/>
    <mergeCell ref="E594:G594"/>
    <mergeCell ref="A623:D623"/>
    <mergeCell ref="F623:H623"/>
    <mergeCell ref="A598:B598"/>
    <mergeCell ref="C598:I598"/>
    <mergeCell ref="A599:B599"/>
    <mergeCell ref="C599:I599"/>
    <mergeCell ref="A567:B567"/>
    <mergeCell ref="A589:F589"/>
    <mergeCell ref="D567:I567"/>
    <mergeCell ref="A562:I562"/>
    <mergeCell ref="A563:I563"/>
    <mergeCell ref="A564:I564"/>
    <mergeCell ref="A565:B565"/>
    <mergeCell ref="C565:I565"/>
    <mergeCell ref="A566:B566"/>
    <mergeCell ref="C566:I566"/>
    <mergeCell ref="A557:D557"/>
    <mergeCell ref="F557:H557"/>
    <mergeCell ref="E561:G561"/>
    <mergeCell ref="A534:B534"/>
    <mergeCell ref="A556:F556"/>
    <mergeCell ref="D534:I534"/>
    <mergeCell ref="A532:B532"/>
    <mergeCell ref="C532:I532"/>
    <mergeCell ref="A533:B533"/>
    <mergeCell ref="C533:I533"/>
    <mergeCell ref="A523:F523"/>
    <mergeCell ref="D501:I501"/>
    <mergeCell ref="A496:I496"/>
    <mergeCell ref="A497:I497"/>
    <mergeCell ref="A498:I498"/>
    <mergeCell ref="A529:I529"/>
    <mergeCell ref="A530:I530"/>
    <mergeCell ref="A531:I531"/>
    <mergeCell ref="A524:D524"/>
    <mergeCell ref="F524:H524"/>
    <mergeCell ref="E528:G528"/>
    <mergeCell ref="E495:G495"/>
    <mergeCell ref="A468:B468"/>
    <mergeCell ref="A490:F490"/>
    <mergeCell ref="D468:I468"/>
    <mergeCell ref="A501:B501"/>
    <mergeCell ref="A499:B499"/>
    <mergeCell ref="C499:I499"/>
    <mergeCell ref="A500:B500"/>
    <mergeCell ref="C500:I500"/>
    <mergeCell ref="A463:I463"/>
    <mergeCell ref="A464:I464"/>
    <mergeCell ref="A465:I465"/>
    <mergeCell ref="A458:D458"/>
    <mergeCell ref="F458:H458"/>
    <mergeCell ref="E462:G462"/>
    <mergeCell ref="A491:D491"/>
    <mergeCell ref="F491:H491"/>
    <mergeCell ref="A466:B466"/>
    <mergeCell ref="C466:I466"/>
    <mergeCell ref="A467:B467"/>
    <mergeCell ref="C467:I467"/>
    <mergeCell ref="A435:B435"/>
    <mergeCell ref="A457:F457"/>
    <mergeCell ref="D435:I435"/>
    <mergeCell ref="A430:I430"/>
    <mergeCell ref="A431:I431"/>
    <mergeCell ref="A432:I432"/>
    <mergeCell ref="A433:B433"/>
    <mergeCell ref="C433:I433"/>
    <mergeCell ref="A434:B434"/>
    <mergeCell ref="C434:I434"/>
    <mergeCell ref="A425:D425"/>
    <mergeCell ref="F425:H425"/>
    <mergeCell ref="E429:G429"/>
    <mergeCell ref="A402:B402"/>
    <mergeCell ref="A424:F424"/>
    <mergeCell ref="D402:I402"/>
    <mergeCell ref="A400:B400"/>
    <mergeCell ref="C400:I400"/>
    <mergeCell ref="A401:B401"/>
    <mergeCell ref="C401:I401"/>
    <mergeCell ref="A391:F391"/>
    <mergeCell ref="D369:I369"/>
    <mergeCell ref="A364:I364"/>
    <mergeCell ref="A365:I365"/>
    <mergeCell ref="A366:I366"/>
    <mergeCell ref="A397:I397"/>
    <mergeCell ref="A398:I398"/>
    <mergeCell ref="A399:I399"/>
    <mergeCell ref="A392:D392"/>
    <mergeCell ref="F392:H392"/>
    <mergeCell ref="E396:G396"/>
    <mergeCell ref="E363:G363"/>
    <mergeCell ref="A336:B336"/>
    <mergeCell ref="A358:F358"/>
    <mergeCell ref="D336:I336"/>
    <mergeCell ref="A369:B369"/>
    <mergeCell ref="A367:B367"/>
    <mergeCell ref="C367:I367"/>
    <mergeCell ref="A368:B368"/>
    <mergeCell ref="C368:I368"/>
    <mergeCell ref="A331:I331"/>
    <mergeCell ref="A332:I332"/>
    <mergeCell ref="A333:I333"/>
    <mergeCell ref="A326:D326"/>
    <mergeCell ref="F326:H326"/>
    <mergeCell ref="E330:G330"/>
    <mergeCell ref="A359:D359"/>
    <mergeCell ref="F359:H359"/>
    <mergeCell ref="A334:B334"/>
    <mergeCell ref="C334:I334"/>
    <mergeCell ref="A335:B335"/>
    <mergeCell ref="C335:I335"/>
    <mergeCell ref="A303:B303"/>
    <mergeCell ref="A325:F325"/>
    <mergeCell ref="D303:I303"/>
    <mergeCell ref="A298:I298"/>
    <mergeCell ref="A299:I299"/>
    <mergeCell ref="A300:I300"/>
    <mergeCell ref="A301:B301"/>
    <mergeCell ref="C301:I301"/>
    <mergeCell ref="A302:B302"/>
    <mergeCell ref="C302:I302"/>
    <mergeCell ref="A293:D293"/>
    <mergeCell ref="F293:H293"/>
    <mergeCell ref="E297:G297"/>
    <mergeCell ref="A270:B270"/>
    <mergeCell ref="A292:F292"/>
    <mergeCell ref="D270:I270"/>
    <mergeCell ref="A268:B268"/>
    <mergeCell ref="C268:I268"/>
    <mergeCell ref="A269:B269"/>
    <mergeCell ref="C269:I269"/>
    <mergeCell ref="A259:F259"/>
    <mergeCell ref="D237:I237"/>
    <mergeCell ref="A232:I232"/>
    <mergeCell ref="A233:I233"/>
    <mergeCell ref="A234:I234"/>
    <mergeCell ref="A265:I265"/>
    <mergeCell ref="A266:I266"/>
    <mergeCell ref="A267:I267"/>
    <mergeCell ref="A260:D260"/>
    <mergeCell ref="F260:H260"/>
    <mergeCell ref="E264:G264"/>
    <mergeCell ref="E231:G231"/>
    <mergeCell ref="A204:B204"/>
    <mergeCell ref="A226:F226"/>
    <mergeCell ref="D204:I204"/>
    <mergeCell ref="A237:B237"/>
    <mergeCell ref="A235:B235"/>
    <mergeCell ref="C235:I235"/>
    <mergeCell ref="A236:B236"/>
    <mergeCell ref="C236:I236"/>
    <mergeCell ref="A199:I199"/>
    <mergeCell ref="A200:I200"/>
    <mergeCell ref="A201:I201"/>
    <mergeCell ref="A194:D194"/>
    <mergeCell ref="F194:H194"/>
    <mergeCell ref="E198:G198"/>
    <mergeCell ref="A227:D227"/>
    <mergeCell ref="F227:H227"/>
    <mergeCell ref="A202:B202"/>
    <mergeCell ref="C202:I202"/>
    <mergeCell ref="A203:B203"/>
    <mergeCell ref="C203:I203"/>
    <mergeCell ref="A171:B171"/>
    <mergeCell ref="A193:F193"/>
    <mergeCell ref="D171:I171"/>
    <mergeCell ref="A166:I166"/>
    <mergeCell ref="A167:I167"/>
    <mergeCell ref="A168:I168"/>
    <mergeCell ref="A169:B169"/>
    <mergeCell ref="C169:I169"/>
    <mergeCell ref="A170:B170"/>
    <mergeCell ref="C170:I170"/>
    <mergeCell ref="A135:I135"/>
    <mergeCell ref="A128:D128"/>
    <mergeCell ref="F128:H128"/>
    <mergeCell ref="E132:G132"/>
    <mergeCell ref="A161:D161"/>
    <mergeCell ref="F161:H161"/>
    <mergeCell ref="E165:G165"/>
    <mergeCell ref="A138:B138"/>
    <mergeCell ref="A160:F160"/>
    <mergeCell ref="D138:I138"/>
    <mergeCell ref="C136:I136"/>
    <mergeCell ref="A137:B137"/>
    <mergeCell ref="C137:I137"/>
    <mergeCell ref="A136:B136"/>
    <mergeCell ref="A127:F127"/>
    <mergeCell ref="D105:I105"/>
    <mergeCell ref="A100:I100"/>
    <mergeCell ref="A101:I101"/>
    <mergeCell ref="A102:I102"/>
    <mergeCell ref="A103:B103"/>
    <mergeCell ref="C103:I103"/>
    <mergeCell ref="A133:I133"/>
    <mergeCell ref="A134:I134"/>
    <mergeCell ref="E99:G99"/>
    <mergeCell ref="A72:B72"/>
    <mergeCell ref="A94:F94"/>
    <mergeCell ref="D72:I72"/>
    <mergeCell ref="A104:B104"/>
    <mergeCell ref="C104:I104"/>
    <mergeCell ref="A105:B105"/>
    <mergeCell ref="A67:I67"/>
    <mergeCell ref="A68:I68"/>
    <mergeCell ref="A69:I69"/>
    <mergeCell ref="A62:D62"/>
    <mergeCell ref="F62:H62"/>
    <mergeCell ref="E66:G66"/>
    <mergeCell ref="A95:D95"/>
    <mergeCell ref="F95:H95"/>
    <mergeCell ref="A70:B70"/>
    <mergeCell ref="C70:I70"/>
    <mergeCell ref="A71:B71"/>
    <mergeCell ref="C71:I71"/>
    <mergeCell ref="A38:B38"/>
    <mergeCell ref="C38:I38"/>
    <mergeCell ref="A39:B39"/>
    <mergeCell ref="A61:F61"/>
    <mergeCell ref="D39:I39"/>
    <mergeCell ref="A34:I34"/>
    <mergeCell ref="A35:I35"/>
    <mergeCell ref="A36:I36"/>
    <mergeCell ref="A37:B37"/>
    <mergeCell ref="C37:I37"/>
    <mergeCell ref="E33:G33"/>
    <mergeCell ref="A28:F28"/>
    <mergeCell ref="A29:D29"/>
    <mergeCell ref="F29:H29"/>
    <mergeCell ref="D6:I6"/>
    <mergeCell ref="A1:I1"/>
    <mergeCell ref="A2:I2"/>
    <mergeCell ref="C4:I4"/>
    <mergeCell ref="C5:I5"/>
    <mergeCell ref="A5:B5"/>
    <mergeCell ref="A4:B4"/>
    <mergeCell ref="A6:B6"/>
    <mergeCell ref="A3:I3"/>
  </mergeCells>
  <dataValidations count="2">
    <dataValidation type="decimal" allowBlank="1" showInputMessage="1" showErrorMessage="1" error="Adam/Ay oranı en fazla 1 olabilir." prompt="Adam/Ay Oranı en fazla 1 olabilir." sqref="E800:E819 E767:E786 E41:E60 E8:E27 E107:E126 E140:E159 E173:E192 E206:E225 E239:E258 E272:E291 E305:E324 E338:E357 E371:E390 E404:E423 E437:E456 E470:E489 E503:E522 E536:E555 E569:E588 E602:E621 E635:E654 E668:E687 E701:E720 E734:E753 E74:E93" xr:uid="{00000000-0002-0000-0E00-000000000000}">
      <formula1>0</formula1>
      <formula2>1</formula2>
    </dataValidation>
    <dataValidation type="decimal" allowBlank="1" showInputMessage="1" showErrorMessage="1" error="Çalışılan ay değeri, G011B formunda prim gün sayısı olan ayların ay sayısı değerinden fazla olamaz." sqref="F800:F819 F767:F786 F41:F60 F8:F27 F107:F126 F140:F159 F173:F192 F206:F225 F239:F258 F272:F291 F305:F324 F338:F357 F371:F390 F404:F423 F437:F456 F470:F489 F503:F522 F536:F555 F569:F588 F602:F621 F635:F654 F668:F687 F701:F720 F734:F753 F74:F93" xr:uid="{00000000-0002-0000-0E00-000001000000}">
      <formula1>0</formula1>
      <formula2>L8</formula2>
    </dataValidation>
  </dataValidations>
  <pageMargins left="0.70866141732283472" right="0.70866141732283472" top="0.74803149606299213" bottom="0.74803149606299213" header="0.31496062992125984" footer="0.31496062992125984"/>
  <pageSetup paperSize="9" scale="71" fitToHeight="25" orientation="landscape" r:id="rId1"/>
  <rowBreaks count="24" manualBreakCount="24">
    <brk id="33" max="8" man="1"/>
    <brk id="66" max="8" man="1"/>
    <brk id="99" max="8" man="1"/>
    <brk id="132" max="8" man="1"/>
    <brk id="165" max="8" man="1"/>
    <brk id="198" max="8" man="1"/>
    <brk id="231" max="8" man="1"/>
    <brk id="264" max="8" man="1"/>
    <brk id="297" max="8" man="1"/>
    <brk id="330" max="8" man="1"/>
    <brk id="363" max="8" man="1"/>
    <brk id="396" max="8" man="1"/>
    <brk id="429" max="8" man="1"/>
    <brk id="462" max="8" man="1"/>
    <brk id="495" max="8" man="1"/>
    <brk id="528" max="8" man="1"/>
    <brk id="561" max="8" man="1"/>
    <brk id="594" max="8" man="1"/>
    <brk id="627" max="8" man="1"/>
    <brk id="660" max="8" man="1"/>
    <brk id="693" max="8" man="1"/>
    <brk id="726" max="8" man="1"/>
    <brk id="759" max="8" man="1"/>
    <brk id="792" max="8" man="1"/>
  </rowBreaks>
  <colBreaks count="1" manualBreakCount="1">
    <brk id="13" max="32"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4"/>
  <dimension ref="A1:T259"/>
  <sheetViews>
    <sheetView showGridLines="0" zoomScale="80" zoomScaleNormal="80" workbookViewId="0">
      <selection activeCell="L8" sqref="L8"/>
    </sheetView>
  </sheetViews>
  <sheetFormatPr defaultColWidth="8.75" defaultRowHeight="16.3" x14ac:dyDescent="0.3"/>
  <cols>
    <col min="1" max="1" width="10.875" style="19" customWidth="1"/>
    <col min="2" max="2" width="15.25" style="19" customWidth="1"/>
    <col min="3" max="3" width="40.625" style="19" customWidth="1"/>
    <col min="4" max="4" width="34.75" style="19" customWidth="1"/>
    <col min="5" max="5" width="28.75" style="19" customWidth="1"/>
    <col min="6" max="6" width="23.75" style="19" customWidth="1"/>
    <col min="7" max="7" width="36" style="19" customWidth="1"/>
    <col min="8" max="8" width="16.625" style="19" bestFit="1" customWidth="1"/>
    <col min="9" max="9" width="13.375" style="19" customWidth="1"/>
    <col min="10" max="10" width="16.75" style="19" customWidth="1"/>
    <col min="11" max="11" width="30.75" style="19" customWidth="1"/>
    <col min="12" max="12" width="17.125" style="19" customWidth="1"/>
    <col min="13" max="13" width="17.125" style="28" customWidth="1"/>
    <col min="14" max="14" width="52" style="291" customWidth="1"/>
    <col min="15" max="15" width="6.25" style="11" hidden="1" customWidth="1"/>
    <col min="16" max="17" width="8.75" style="19" hidden="1" customWidth="1"/>
    <col min="18" max="18" width="9.75" style="19" hidden="1" customWidth="1"/>
    <col min="19" max="20" width="8.75" style="19" hidden="1" customWidth="1"/>
    <col min="21" max="16384" width="8.75" style="19"/>
  </cols>
  <sheetData>
    <row r="1" spans="1:20" ht="35.15" customHeight="1" x14ac:dyDescent="0.3">
      <c r="A1" s="609" t="s">
        <v>76</v>
      </c>
      <c r="B1" s="609"/>
      <c r="C1" s="609"/>
      <c r="D1" s="609"/>
      <c r="E1" s="609"/>
      <c r="F1" s="609"/>
      <c r="G1" s="609"/>
      <c r="H1" s="609"/>
      <c r="I1" s="609"/>
      <c r="J1" s="609"/>
      <c r="K1" s="609"/>
      <c r="L1" s="609"/>
      <c r="M1" s="609"/>
      <c r="N1" s="278"/>
      <c r="O1" s="135" t="s">
        <v>181</v>
      </c>
      <c r="P1" s="41"/>
      <c r="Q1" s="41"/>
      <c r="R1" s="41"/>
      <c r="S1" s="41"/>
      <c r="T1" s="112" t="str">
        <f>CONCATENATE("A1:O",SUM(S:S)*29)</f>
        <v>A1:O29</v>
      </c>
    </row>
    <row r="2" spans="1:20" ht="35.15" customHeight="1" x14ac:dyDescent="0.3">
      <c r="A2" s="573" t="str">
        <f>IF(YilDonem&lt;&gt;"",CONCATENATE(YilDonem,". döneme aittir."),"")</f>
        <v/>
      </c>
      <c r="B2" s="573"/>
      <c r="C2" s="573"/>
      <c r="D2" s="573"/>
      <c r="E2" s="573"/>
      <c r="F2" s="573"/>
      <c r="G2" s="573"/>
      <c r="H2" s="573"/>
      <c r="I2" s="573"/>
      <c r="J2" s="573"/>
      <c r="K2" s="573"/>
      <c r="L2" s="573"/>
      <c r="M2" s="573"/>
      <c r="N2" s="278"/>
      <c r="O2" s="135" t="s">
        <v>182</v>
      </c>
      <c r="P2" s="41"/>
      <c r="Q2" s="41"/>
      <c r="R2" s="41"/>
      <c r="S2" s="41"/>
      <c r="T2" s="41"/>
    </row>
    <row r="3" spans="1:20" ht="35.15" customHeight="1" thickBot="1" x14ac:dyDescent="0.35">
      <c r="A3" s="610" t="s">
        <v>77</v>
      </c>
      <c r="B3" s="610"/>
      <c r="C3" s="610"/>
      <c r="D3" s="610"/>
      <c r="E3" s="610"/>
      <c r="F3" s="610"/>
      <c r="G3" s="610"/>
      <c r="H3" s="610"/>
      <c r="I3" s="610"/>
      <c r="J3" s="610"/>
      <c r="K3" s="610"/>
      <c r="L3" s="610"/>
      <c r="M3" s="610"/>
      <c r="N3" s="278"/>
      <c r="O3" s="135" t="s">
        <v>183</v>
      </c>
      <c r="P3" s="41"/>
      <c r="Q3" s="41"/>
      <c r="R3" s="41"/>
      <c r="S3" s="41"/>
      <c r="T3" s="41"/>
    </row>
    <row r="4" spans="1:20" ht="35.15" customHeight="1" thickBot="1" x14ac:dyDescent="0.35">
      <c r="A4" s="441" t="s">
        <v>212</v>
      </c>
      <c r="B4" s="618" t="str">
        <f>IF(ProjeNo&gt;0,ProjeNo,"")</f>
        <v/>
      </c>
      <c r="C4" s="619"/>
      <c r="D4" s="619"/>
      <c r="E4" s="619"/>
      <c r="F4" s="619"/>
      <c r="G4" s="619"/>
      <c r="H4" s="619"/>
      <c r="I4" s="619"/>
      <c r="J4" s="619"/>
      <c r="K4" s="619"/>
      <c r="L4" s="619"/>
      <c r="M4" s="620"/>
      <c r="N4" s="278"/>
      <c r="O4" s="279"/>
      <c r="P4" s="41"/>
      <c r="Q4" s="41"/>
      <c r="R4" s="41"/>
      <c r="S4" s="41"/>
      <c r="T4" s="41"/>
    </row>
    <row r="5" spans="1:20" ht="35.15" customHeight="1" thickBot="1" x14ac:dyDescent="0.35">
      <c r="A5" s="441" t="s">
        <v>213</v>
      </c>
      <c r="B5" s="615" t="str">
        <f>IF(ProjeAdi&gt;0,ProjeAdi,"")</f>
        <v/>
      </c>
      <c r="C5" s="616"/>
      <c r="D5" s="616"/>
      <c r="E5" s="616"/>
      <c r="F5" s="616"/>
      <c r="G5" s="616"/>
      <c r="H5" s="616"/>
      <c r="I5" s="616"/>
      <c r="J5" s="616"/>
      <c r="K5" s="616"/>
      <c r="L5" s="616"/>
      <c r="M5" s="617"/>
      <c r="N5" s="278"/>
      <c r="O5" s="279"/>
      <c r="P5" s="41"/>
      <c r="Q5" s="41"/>
      <c r="R5" s="41"/>
      <c r="S5" s="41"/>
      <c r="T5" s="41"/>
    </row>
    <row r="6" spans="1:20" s="21" customFormat="1" ht="35.15" customHeight="1" thickBot="1" x14ac:dyDescent="0.35">
      <c r="A6" s="613" t="s">
        <v>3</v>
      </c>
      <c r="B6" s="613" t="s">
        <v>78</v>
      </c>
      <c r="C6" s="613" t="s">
        <v>175</v>
      </c>
      <c r="D6" s="613" t="s">
        <v>4</v>
      </c>
      <c r="E6" s="613" t="s">
        <v>123</v>
      </c>
      <c r="F6" s="613" t="s">
        <v>83</v>
      </c>
      <c r="G6" s="613" t="s">
        <v>84</v>
      </c>
      <c r="H6" s="611" t="s">
        <v>176</v>
      </c>
      <c r="I6" s="612"/>
      <c r="J6" s="613" t="s">
        <v>79</v>
      </c>
      <c r="K6" s="613" t="s">
        <v>80</v>
      </c>
      <c r="L6" s="375" t="s">
        <v>81</v>
      </c>
      <c r="M6" s="375" t="s">
        <v>81</v>
      </c>
      <c r="N6" s="278"/>
      <c r="O6" s="280"/>
      <c r="P6" s="42"/>
      <c r="Q6" s="42"/>
      <c r="R6" s="42"/>
      <c r="S6" s="42"/>
      <c r="T6" s="42"/>
    </row>
    <row r="7" spans="1:20" ht="35.15" customHeight="1" thickBot="1" x14ac:dyDescent="0.35">
      <c r="A7" s="614"/>
      <c r="B7" s="621"/>
      <c r="C7" s="621"/>
      <c r="D7" s="621"/>
      <c r="E7" s="621"/>
      <c r="F7" s="621"/>
      <c r="G7" s="621"/>
      <c r="H7" s="316" t="s">
        <v>177</v>
      </c>
      <c r="I7" s="317" t="s">
        <v>178</v>
      </c>
      <c r="J7" s="621"/>
      <c r="K7" s="621"/>
      <c r="L7" s="376" t="s">
        <v>82</v>
      </c>
      <c r="M7" s="376" t="s">
        <v>85</v>
      </c>
      <c r="N7" s="278"/>
      <c r="O7" s="279"/>
      <c r="P7" s="41"/>
      <c r="Q7" s="41"/>
      <c r="R7" s="41"/>
      <c r="S7" s="41"/>
      <c r="T7" s="41"/>
    </row>
    <row r="8" spans="1:20" ht="35.15" customHeight="1" x14ac:dyDescent="0.3">
      <c r="A8" s="378">
        <v>1</v>
      </c>
      <c r="B8" s="83"/>
      <c r="C8" s="281"/>
      <c r="D8" s="22"/>
      <c r="E8" s="22"/>
      <c r="F8" s="22"/>
      <c r="G8" s="22"/>
      <c r="H8" s="22"/>
      <c r="I8" s="282"/>
      <c r="J8" s="23"/>
      <c r="K8" s="24"/>
      <c r="L8" s="300"/>
      <c r="M8" s="283"/>
      <c r="N8" s="385" t="str">
        <f>IF(AND(COUNTA(B8:K8)&gt;0,M8=""),"Belge tarihi ve Belge numarası yazılmalıdır.","")</f>
        <v/>
      </c>
      <c r="O8" s="153">
        <f>IF(OR(H8="Gündelik",H8="Konaklama"),1000,0)</f>
        <v>0</v>
      </c>
      <c r="P8" s="112">
        <f>IF(AND(OR(H8="Gündelik",H8="Konaklama"),I8&lt;1),0,1)</f>
        <v>1</v>
      </c>
      <c r="Q8" s="112">
        <f>IF(COUNTA(J8:K8)&lt;2,0,1)</f>
        <v>0</v>
      </c>
      <c r="R8" s="112">
        <f>P8*Q8*1000000</f>
        <v>0</v>
      </c>
      <c r="S8" s="41"/>
      <c r="T8" s="41"/>
    </row>
    <row r="9" spans="1:20" ht="35.15" customHeight="1" x14ac:dyDescent="0.3">
      <c r="A9" s="379">
        <v>2</v>
      </c>
      <c r="B9" s="314"/>
      <c r="C9" s="297"/>
      <c r="D9" s="14"/>
      <c r="E9" s="14"/>
      <c r="F9" s="14"/>
      <c r="G9" s="14"/>
      <c r="H9" s="14"/>
      <c r="I9" s="298"/>
      <c r="J9" s="37"/>
      <c r="K9" s="299"/>
      <c r="L9" s="296"/>
      <c r="M9" s="301"/>
      <c r="N9" s="385" t="str">
        <f t="shared" ref="N9:N22" si="0">IF(AND(COUNTA(B9:K9)&gt;0,M9=""),"Belge tarihi ve Belge numarası yazılmalıdır.","")</f>
        <v/>
      </c>
      <c r="O9" s="153">
        <f t="shared" ref="O9:O22" si="1">IF(OR(H9="Gündelik",H9="Konaklama"),1000,0)</f>
        <v>0</v>
      </c>
      <c r="P9" s="112">
        <f t="shared" ref="P9:P22" si="2">IF(AND(OR(H9="Gündelik",H9="Konaklama"),I9&lt;1),0,1)</f>
        <v>1</v>
      </c>
      <c r="Q9" s="112">
        <f t="shared" ref="Q9:Q22" si="3">IF(COUNTA(J9:K9)&lt;2,0,1)</f>
        <v>0</v>
      </c>
      <c r="R9" s="112">
        <f t="shared" ref="R9:R22" si="4">P9*Q9*1000000</f>
        <v>0</v>
      </c>
      <c r="S9" s="41"/>
      <c r="T9" s="41"/>
    </row>
    <row r="10" spans="1:20" ht="35.15" customHeight="1" x14ac:dyDescent="0.3">
      <c r="A10" s="379">
        <v>3</v>
      </c>
      <c r="B10" s="314"/>
      <c r="C10" s="297"/>
      <c r="D10" s="14"/>
      <c r="E10" s="14"/>
      <c r="F10" s="14"/>
      <c r="G10" s="14"/>
      <c r="H10" s="14"/>
      <c r="I10" s="298"/>
      <c r="J10" s="37"/>
      <c r="K10" s="299"/>
      <c r="L10" s="296"/>
      <c r="M10" s="301"/>
      <c r="N10" s="385" t="str">
        <f t="shared" si="0"/>
        <v/>
      </c>
      <c r="O10" s="153">
        <f t="shared" si="1"/>
        <v>0</v>
      </c>
      <c r="P10" s="112">
        <f t="shared" si="2"/>
        <v>1</v>
      </c>
      <c r="Q10" s="112">
        <f t="shared" si="3"/>
        <v>0</v>
      </c>
      <c r="R10" s="112">
        <f t="shared" si="4"/>
        <v>0</v>
      </c>
      <c r="S10" s="41"/>
      <c r="T10" s="41"/>
    </row>
    <row r="11" spans="1:20" ht="35.15" customHeight="1" x14ac:dyDescent="0.3">
      <c r="A11" s="379">
        <v>4</v>
      </c>
      <c r="B11" s="314"/>
      <c r="C11" s="297"/>
      <c r="D11" s="14"/>
      <c r="E11" s="14"/>
      <c r="F11" s="14"/>
      <c r="G11" s="14"/>
      <c r="H11" s="14"/>
      <c r="I11" s="298"/>
      <c r="J11" s="37"/>
      <c r="K11" s="299"/>
      <c r="L11" s="296"/>
      <c r="M11" s="301"/>
      <c r="N11" s="385" t="str">
        <f t="shared" si="0"/>
        <v/>
      </c>
      <c r="O11" s="153">
        <f t="shared" si="1"/>
        <v>0</v>
      </c>
      <c r="P11" s="112">
        <f t="shared" si="2"/>
        <v>1</v>
      </c>
      <c r="Q11" s="112">
        <f t="shared" si="3"/>
        <v>0</v>
      </c>
      <c r="R11" s="112">
        <f t="shared" si="4"/>
        <v>0</v>
      </c>
      <c r="S11" s="41"/>
      <c r="T11" s="41"/>
    </row>
    <row r="12" spans="1:20" ht="35.15" customHeight="1" x14ac:dyDescent="0.3">
      <c r="A12" s="379">
        <v>5</v>
      </c>
      <c r="B12" s="314"/>
      <c r="C12" s="297"/>
      <c r="D12" s="14"/>
      <c r="E12" s="14"/>
      <c r="F12" s="14"/>
      <c r="G12" s="14"/>
      <c r="H12" s="14"/>
      <c r="I12" s="298"/>
      <c r="J12" s="37"/>
      <c r="K12" s="299"/>
      <c r="L12" s="296"/>
      <c r="M12" s="301"/>
      <c r="N12" s="385" t="str">
        <f t="shared" si="0"/>
        <v/>
      </c>
      <c r="O12" s="153">
        <f t="shared" si="1"/>
        <v>0</v>
      </c>
      <c r="P12" s="112">
        <f t="shared" si="2"/>
        <v>1</v>
      </c>
      <c r="Q12" s="112">
        <f t="shared" si="3"/>
        <v>0</v>
      </c>
      <c r="R12" s="112">
        <f t="shared" si="4"/>
        <v>0</v>
      </c>
      <c r="S12" s="41"/>
      <c r="T12" s="41"/>
    </row>
    <row r="13" spans="1:20" ht="35.15" customHeight="1" x14ac:dyDescent="0.3">
      <c r="A13" s="379">
        <v>6</v>
      </c>
      <c r="B13" s="314"/>
      <c r="C13" s="297"/>
      <c r="D13" s="14"/>
      <c r="E13" s="14"/>
      <c r="F13" s="14"/>
      <c r="G13" s="14"/>
      <c r="H13" s="14"/>
      <c r="I13" s="298"/>
      <c r="J13" s="37"/>
      <c r="K13" s="299"/>
      <c r="L13" s="296"/>
      <c r="M13" s="301"/>
      <c r="N13" s="385" t="str">
        <f t="shared" si="0"/>
        <v/>
      </c>
      <c r="O13" s="153">
        <f t="shared" si="1"/>
        <v>0</v>
      </c>
      <c r="P13" s="112">
        <f t="shared" si="2"/>
        <v>1</v>
      </c>
      <c r="Q13" s="112">
        <f t="shared" si="3"/>
        <v>0</v>
      </c>
      <c r="R13" s="112">
        <f t="shared" si="4"/>
        <v>0</v>
      </c>
      <c r="S13" s="41"/>
      <c r="T13" s="41"/>
    </row>
    <row r="14" spans="1:20" ht="35.15" customHeight="1" x14ac:dyDescent="0.3">
      <c r="A14" s="379">
        <v>7</v>
      </c>
      <c r="B14" s="314"/>
      <c r="C14" s="297"/>
      <c r="D14" s="14"/>
      <c r="E14" s="14"/>
      <c r="F14" s="14"/>
      <c r="G14" s="14"/>
      <c r="H14" s="14"/>
      <c r="I14" s="298"/>
      <c r="J14" s="37"/>
      <c r="K14" s="299"/>
      <c r="L14" s="296"/>
      <c r="M14" s="301"/>
      <c r="N14" s="385" t="str">
        <f t="shared" si="0"/>
        <v/>
      </c>
      <c r="O14" s="153">
        <f t="shared" si="1"/>
        <v>0</v>
      </c>
      <c r="P14" s="112">
        <f t="shared" si="2"/>
        <v>1</v>
      </c>
      <c r="Q14" s="112">
        <f t="shared" si="3"/>
        <v>0</v>
      </c>
      <c r="R14" s="112">
        <f t="shared" si="4"/>
        <v>0</v>
      </c>
      <c r="S14" s="41"/>
      <c r="T14" s="41"/>
    </row>
    <row r="15" spans="1:20" ht="35.15" customHeight="1" x14ac:dyDescent="0.3">
      <c r="A15" s="379">
        <v>8</v>
      </c>
      <c r="B15" s="314"/>
      <c r="C15" s="297"/>
      <c r="D15" s="14"/>
      <c r="E15" s="14"/>
      <c r="F15" s="14"/>
      <c r="G15" s="14"/>
      <c r="H15" s="14"/>
      <c r="I15" s="298"/>
      <c r="J15" s="37"/>
      <c r="K15" s="299"/>
      <c r="L15" s="296"/>
      <c r="M15" s="301"/>
      <c r="N15" s="385" t="str">
        <f t="shared" si="0"/>
        <v/>
      </c>
      <c r="O15" s="153">
        <f t="shared" si="1"/>
        <v>0</v>
      </c>
      <c r="P15" s="112">
        <f t="shared" si="2"/>
        <v>1</v>
      </c>
      <c r="Q15" s="112">
        <f t="shared" si="3"/>
        <v>0</v>
      </c>
      <c r="R15" s="112">
        <f t="shared" si="4"/>
        <v>0</v>
      </c>
      <c r="S15" s="41"/>
      <c r="T15" s="41"/>
    </row>
    <row r="16" spans="1:20" ht="35.15" customHeight="1" x14ac:dyDescent="0.3">
      <c r="A16" s="379">
        <v>9</v>
      </c>
      <c r="B16" s="314"/>
      <c r="C16" s="297"/>
      <c r="D16" s="14"/>
      <c r="E16" s="14"/>
      <c r="F16" s="14"/>
      <c r="G16" s="14"/>
      <c r="H16" s="14"/>
      <c r="I16" s="298"/>
      <c r="J16" s="37"/>
      <c r="K16" s="299"/>
      <c r="L16" s="296"/>
      <c r="M16" s="301"/>
      <c r="N16" s="385" t="str">
        <f t="shared" si="0"/>
        <v/>
      </c>
      <c r="O16" s="153">
        <f t="shared" si="1"/>
        <v>0</v>
      </c>
      <c r="P16" s="112">
        <f t="shared" si="2"/>
        <v>1</v>
      </c>
      <c r="Q16" s="112">
        <f t="shared" si="3"/>
        <v>0</v>
      </c>
      <c r="R16" s="112">
        <f t="shared" si="4"/>
        <v>0</v>
      </c>
      <c r="S16" s="41"/>
      <c r="T16" s="41"/>
    </row>
    <row r="17" spans="1:20" ht="35.15" customHeight="1" x14ac:dyDescent="0.3">
      <c r="A17" s="379">
        <v>10</v>
      </c>
      <c r="B17" s="314"/>
      <c r="C17" s="297"/>
      <c r="D17" s="14"/>
      <c r="E17" s="14"/>
      <c r="F17" s="14"/>
      <c r="G17" s="14"/>
      <c r="H17" s="14"/>
      <c r="I17" s="298"/>
      <c r="J17" s="37"/>
      <c r="K17" s="299"/>
      <c r="L17" s="296"/>
      <c r="M17" s="301"/>
      <c r="N17" s="374"/>
      <c r="O17" s="279"/>
      <c r="P17" s="41"/>
      <c r="Q17" s="41"/>
      <c r="R17" s="41"/>
      <c r="S17" s="41"/>
      <c r="T17" s="41"/>
    </row>
    <row r="18" spans="1:20" ht="35.15" customHeight="1" x14ac:dyDescent="0.3">
      <c r="A18" s="379">
        <v>11</v>
      </c>
      <c r="B18" s="314"/>
      <c r="C18" s="297"/>
      <c r="D18" s="14"/>
      <c r="E18" s="14"/>
      <c r="F18" s="14"/>
      <c r="G18" s="14"/>
      <c r="H18" s="14"/>
      <c r="I18" s="298"/>
      <c r="J18" s="37"/>
      <c r="K18" s="299"/>
      <c r="L18" s="296"/>
      <c r="M18" s="301"/>
      <c r="N18" s="374"/>
      <c r="O18" s="279"/>
      <c r="P18" s="41"/>
      <c r="Q18" s="41"/>
      <c r="R18" s="41"/>
      <c r="S18" s="41"/>
      <c r="T18" s="41"/>
    </row>
    <row r="19" spans="1:20" ht="35.15" customHeight="1" x14ac:dyDescent="0.3">
      <c r="A19" s="379">
        <v>12</v>
      </c>
      <c r="B19" s="314"/>
      <c r="C19" s="297"/>
      <c r="D19" s="14"/>
      <c r="E19" s="14"/>
      <c r="F19" s="14"/>
      <c r="G19" s="14"/>
      <c r="H19" s="14"/>
      <c r="I19" s="298"/>
      <c r="J19" s="37"/>
      <c r="K19" s="299"/>
      <c r="L19" s="296"/>
      <c r="M19" s="301"/>
      <c r="N19" s="374"/>
      <c r="O19" s="279"/>
      <c r="P19" s="41"/>
      <c r="Q19" s="41"/>
      <c r="R19" s="41"/>
      <c r="S19" s="41"/>
      <c r="T19" s="41"/>
    </row>
    <row r="20" spans="1:20" ht="35.15" customHeight="1" x14ac:dyDescent="0.3">
      <c r="A20" s="379">
        <v>13</v>
      </c>
      <c r="B20" s="314"/>
      <c r="C20" s="297"/>
      <c r="D20" s="14"/>
      <c r="E20" s="14"/>
      <c r="F20" s="14"/>
      <c r="G20" s="14"/>
      <c r="H20" s="14"/>
      <c r="I20" s="298"/>
      <c r="J20" s="37"/>
      <c r="K20" s="299"/>
      <c r="L20" s="296"/>
      <c r="M20" s="301"/>
      <c r="N20" s="385" t="str">
        <f t="shared" si="0"/>
        <v/>
      </c>
      <c r="O20" s="153">
        <f t="shared" si="1"/>
        <v>0</v>
      </c>
      <c r="P20" s="112">
        <f t="shared" si="2"/>
        <v>1</v>
      </c>
      <c r="Q20" s="112">
        <f t="shared" si="3"/>
        <v>0</v>
      </c>
      <c r="R20" s="112">
        <f t="shared" si="4"/>
        <v>0</v>
      </c>
      <c r="S20" s="41"/>
      <c r="T20" s="41"/>
    </row>
    <row r="21" spans="1:20" ht="35.15" customHeight="1" x14ac:dyDescent="0.3">
      <c r="A21" s="379">
        <v>14</v>
      </c>
      <c r="B21" s="314"/>
      <c r="C21" s="297"/>
      <c r="D21" s="14"/>
      <c r="E21" s="14"/>
      <c r="F21" s="14"/>
      <c r="G21" s="14"/>
      <c r="H21" s="14"/>
      <c r="I21" s="298"/>
      <c r="J21" s="37"/>
      <c r="K21" s="299"/>
      <c r="L21" s="296"/>
      <c r="M21" s="301"/>
      <c r="N21" s="385" t="str">
        <f t="shared" si="0"/>
        <v/>
      </c>
      <c r="O21" s="153">
        <f t="shared" si="1"/>
        <v>0</v>
      </c>
      <c r="P21" s="112">
        <f t="shared" si="2"/>
        <v>1</v>
      </c>
      <c r="Q21" s="112">
        <f t="shared" si="3"/>
        <v>0</v>
      </c>
      <c r="R21" s="112">
        <f t="shared" si="4"/>
        <v>0</v>
      </c>
      <c r="S21" s="41"/>
      <c r="T21" s="41"/>
    </row>
    <row r="22" spans="1:20" ht="35.15" customHeight="1" thickBot="1" x14ac:dyDescent="0.35">
      <c r="A22" s="380">
        <v>15</v>
      </c>
      <c r="B22" s="86"/>
      <c r="C22" s="302"/>
      <c r="D22" s="16"/>
      <c r="E22" s="16"/>
      <c r="F22" s="16"/>
      <c r="G22" s="16"/>
      <c r="H22" s="16"/>
      <c r="I22" s="303"/>
      <c r="J22" s="39"/>
      <c r="K22" s="304"/>
      <c r="L22" s="305"/>
      <c r="M22" s="306"/>
      <c r="N22" s="385" t="str">
        <f t="shared" si="0"/>
        <v/>
      </c>
      <c r="O22" s="153">
        <f t="shared" si="1"/>
        <v>0</v>
      </c>
      <c r="P22" s="112">
        <f t="shared" si="2"/>
        <v>1</v>
      </c>
      <c r="Q22" s="112">
        <f t="shared" si="3"/>
        <v>0</v>
      </c>
      <c r="R22" s="112">
        <f t="shared" si="4"/>
        <v>0</v>
      </c>
      <c r="S22" s="41"/>
      <c r="T22" s="41"/>
    </row>
    <row r="23" spans="1:20" ht="35.15" customHeight="1" thickBot="1" x14ac:dyDescent="0.35">
      <c r="A23" s="112" t="s">
        <v>179</v>
      </c>
      <c r="B23" s="41"/>
      <c r="C23" s="41"/>
      <c r="D23" s="41"/>
      <c r="E23" s="41"/>
      <c r="F23" s="41"/>
      <c r="G23" s="41"/>
      <c r="H23" s="41"/>
      <c r="I23" s="41"/>
      <c r="J23" s="41"/>
      <c r="K23" s="377" t="s">
        <v>33</v>
      </c>
      <c r="L23" s="179">
        <f>SUM(L8:L22)</f>
        <v>0</v>
      </c>
      <c r="M23" s="179">
        <f>SUM(M8:M22)</f>
        <v>0</v>
      </c>
      <c r="N23" s="374"/>
      <c r="O23" s="279"/>
      <c r="P23" s="41"/>
      <c r="Q23" s="41"/>
      <c r="R23" s="41"/>
      <c r="S23" s="112">
        <v>1</v>
      </c>
      <c r="T23" s="41"/>
    </row>
    <row r="24" spans="1:20" ht="35.15" customHeight="1" x14ac:dyDescent="0.3">
      <c r="A24" s="112" t="s">
        <v>132</v>
      </c>
      <c r="B24" s="41"/>
      <c r="C24" s="41"/>
      <c r="D24" s="41"/>
      <c r="E24" s="41"/>
      <c r="F24" s="41"/>
      <c r="G24" s="41"/>
      <c r="H24" s="41"/>
      <c r="I24" s="41"/>
      <c r="J24" s="41"/>
      <c r="K24" s="41"/>
      <c r="L24" s="41"/>
      <c r="M24" s="290"/>
      <c r="N24" s="374"/>
      <c r="O24" s="279"/>
      <c r="P24" s="41"/>
      <c r="Q24" s="41"/>
      <c r="R24" s="41"/>
      <c r="S24" s="41"/>
      <c r="T24" s="41"/>
    </row>
    <row r="25" spans="1:20" ht="35.15" customHeight="1" x14ac:dyDescent="0.3">
      <c r="A25" s="41"/>
      <c r="B25" s="41"/>
      <c r="C25" s="41"/>
      <c r="D25" s="41"/>
      <c r="E25" s="41"/>
      <c r="F25" s="41"/>
      <c r="G25" s="41"/>
      <c r="H25" s="41"/>
      <c r="I25" s="41"/>
      <c r="J25" s="41"/>
      <c r="K25" s="41"/>
      <c r="L25" s="41"/>
      <c r="M25" s="290"/>
      <c r="N25" s="278"/>
      <c r="O25" s="279"/>
      <c r="P25" s="41"/>
      <c r="Q25" s="41"/>
      <c r="R25" s="41"/>
      <c r="S25" s="41"/>
      <c r="T25" s="41"/>
    </row>
    <row r="26" spans="1:20" ht="35.15" customHeight="1" x14ac:dyDescent="0.35">
      <c r="A26" s="41"/>
      <c r="B26" s="243" t="s">
        <v>30</v>
      </c>
      <c r="C26" s="244">
        <f ca="1">IF(imzatarihi&gt;0,imzatarihi,"")</f>
        <v>45653</v>
      </c>
      <c r="D26" s="243" t="s">
        <v>31</v>
      </c>
      <c r="E26" s="245" t="str">
        <f>IF(kurulusyetkilisi&gt;0,kurulusyetkilisi,"")</f>
        <v/>
      </c>
      <c r="F26" s="41"/>
      <c r="G26" s="41"/>
      <c r="H26" s="41"/>
      <c r="I26" s="41"/>
      <c r="J26" s="41"/>
      <c r="K26" s="41"/>
      <c r="L26" s="41"/>
      <c r="M26" s="290"/>
      <c r="N26" s="278"/>
      <c r="O26" s="279"/>
      <c r="P26" s="41"/>
      <c r="Q26" s="41"/>
      <c r="R26" s="41"/>
      <c r="S26" s="41"/>
      <c r="T26" s="41"/>
    </row>
    <row r="27" spans="1:20" ht="35.15" customHeight="1" x14ac:dyDescent="0.35">
      <c r="A27" s="41"/>
      <c r="B27" s="246"/>
      <c r="C27" s="246"/>
      <c r="D27" s="243" t="s">
        <v>32</v>
      </c>
      <c r="E27" s="246"/>
      <c r="F27" s="41"/>
      <c r="G27" s="41"/>
      <c r="H27" s="41"/>
      <c r="I27" s="41"/>
      <c r="J27" s="41"/>
      <c r="K27" s="41"/>
      <c r="L27" s="41"/>
      <c r="M27" s="290"/>
      <c r="N27" s="278"/>
      <c r="O27" s="279"/>
      <c r="P27" s="41"/>
      <c r="Q27" s="41"/>
      <c r="R27" s="41"/>
      <c r="S27" s="41"/>
      <c r="T27" s="41"/>
    </row>
    <row r="28" spans="1:20" ht="35.15" customHeight="1" x14ac:dyDescent="0.3">
      <c r="A28" s="41"/>
      <c r="B28" s="41"/>
      <c r="C28" s="41"/>
      <c r="D28" s="41"/>
      <c r="E28" s="41"/>
      <c r="F28" s="41"/>
      <c r="G28" s="41"/>
      <c r="H28" s="41"/>
      <c r="I28" s="41"/>
      <c r="J28" s="41"/>
      <c r="K28" s="41"/>
      <c r="L28" s="41"/>
      <c r="M28" s="290"/>
      <c r="N28" s="278"/>
      <c r="O28" s="279"/>
      <c r="P28" s="41"/>
      <c r="Q28" s="41"/>
      <c r="R28" s="41"/>
      <c r="S28" s="41"/>
      <c r="T28" s="41"/>
    </row>
    <row r="29" spans="1:20" ht="35.15" customHeight="1" x14ac:dyDescent="0.3">
      <c r="A29" s="41"/>
      <c r="B29" s="41"/>
      <c r="C29" s="41"/>
      <c r="D29" s="41"/>
      <c r="E29" s="41"/>
      <c r="F29" s="41"/>
      <c r="G29" s="41"/>
      <c r="H29" s="41"/>
      <c r="I29" s="41"/>
      <c r="J29" s="41"/>
      <c r="K29" s="41"/>
      <c r="L29" s="41"/>
      <c r="M29" s="290"/>
      <c r="N29" s="278"/>
      <c r="O29" s="279"/>
      <c r="P29" s="41"/>
      <c r="Q29" s="41"/>
      <c r="R29" s="41"/>
      <c r="S29" s="41"/>
      <c r="T29" s="41"/>
    </row>
    <row r="30" spans="1:20" ht="35.15" customHeight="1" x14ac:dyDescent="0.3">
      <c r="A30" s="609" t="s">
        <v>76</v>
      </c>
      <c r="B30" s="609"/>
      <c r="C30" s="609"/>
      <c r="D30" s="609"/>
      <c r="E30" s="609"/>
      <c r="F30" s="609"/>
      <c r="G30" s="609"/>
      <c r="H30" s="609"/>
      <c r="I30" s="609"/>
      <c r="J30" s="609"/>
      <c r="K30" s="609"/>
      <c r="L30" s="609"/>
      <c r="M30" s="609"/>
      <c r="N30" s="278"/>
      <c r="O30" s="279"/>
      <c r="P30" s="41"/>
      <c r="Q30" s="41"/>
      <c r="R30" s="41"/>
      <c r="S30" s="41"/>
      <c r="T30" s="41"/>
    </row>
    <row r="31" spans="1:20" ht="35.15" customHeight="1" x14ac:dyDescent="0.3">
      <c r="A31" s="573" t="str">
        <f>IF(YilDonem&lt;&gt;"",CONCATENATE(YilDonem,". döneme aittir."),"")</f>
        <v/>
      </c>
      <c r="B31" s="573"/>
      <c r="C31" s="573"/>
      <c r="D31" s="573"/>
      <c r="E31" s="573"/>
      <c r="F31" s="573"/>
      <c r="G31" s="573"/>
      <c r="H31" s="573"/>
      <c r="I31" s="573"/>
      <c r="J31" s="573"/>
      <c r="K31" s="573"/>
      <c r="L31" s="573"/>
      <c r="M31" s="573"/>
      <c r="N31" s="278"/>
      <c r="O31" s="279"/>
      <c r="P31" s="41"/>
      <c r="Q31" s="41"/>
      <c r="R31" s="41"/>
      <c r="S31" s="41"/>
      <c r="T31" s="41"/>
    </row>
    <row r="32" spans="1:20" ht="35.15" customHeight="1" thickBot="1" x14ac:dyDescent="0.35">
      <c r="A32" s="610" t="s">
        <v>77</v>
      </c>
      <c r="B32" s="610"/>
      <c r="C32" s="610"/>
      <c r="D32" s="610"/>
      <c r="E32" s="610"/>
      <c r="F32" s="610"/>
      <c r="G32" s="610"/>
      <c r="H32" s="610"/>
      <c r="I32" s="610"/>
      <c r="J32" s="610"/>
      <c r="K32" s="610"/>
      <c r="L32" s="610"/>
      <c r="M32" s="610"/>
      <c r="N32" s="278"/>
      <c r="O32" s="279"/>
      <c r="P32" s="41"/>
      <c r="Q32" s="41"/>
      <c r="R32" s="41"/>
      <c r="S32" s="41"/>
      <c r="T32" s="41"/>
    </row>
    <row r="33" spans="1:20" ht="35.15" customHeight="1" thickBot="1" x14ac:dyDescent="0.35">
      <c r="A33" s="441" t="s">
        <v>212</v>
      </c>
      <c r="B33" s="618" t="str">
        <f>IF(ProjeNo&gt;0,ProjeNo,"")</f>
        <v/>
      </c>
      <c r="C33" s="619"/>
      <c r="D33" s="619"/>
      <c r="E33" s="619"/>
      <c r="F33" s="619"/>
      <c r="G33" s="619"/>
      <c r="H33" s="619"/>
      <c r="I33" s="619"/>
      <c r="J33" s="619"/>
      <c r="K33" s="619"/>
      <c r="L33" s="619"/>
      <c r="M33" s="620"/>
      <c r="N33" s="278"/>
      <c r="O33" s="279"/>
      <c r="P33" s="41"/>
      <c r="Q33" s="41"/>
      <c r="R33" s="41"/>
      <c r="S33" s="41"/>
      <c r="T33" s="41"/>
    </row>
    <row r="34" spans="1:20" ht="35.15" customHeight="1" thickBot="1" x14ac:dyDescent="0.35">
      <c r="A34" s="441" t="s">
        <v>213</v>
      </c>
      <c r="B34" s="615" t="str">
        <f>IF(ProjeAdi&gt;0,ProjeAdi,"")</f>
        <v/>
      </c>
      <c r="C34" s="616"/>
      <c r="D34" s="616"/>
      <c r="E34" s="616"/>
      <c r="F34" s="616"/>
      <c r="G34" s="616"/>
      <c r="H34" s="616"/>
      <c r="I34" s="616"/>
      <c r="J34" s="616"/>
      <c r="K34" s="616"/>
      <c r="L34" s="616"/>
      <c r="M34" s="617"/>
      <c r="N34" s="278"/>
      <c r="O34" s="279"/>
      <c r="P34" s="41"/>
      <c r="Q34" s="41"/>
      <c r="R34" s="41"/>
      <c r="S34" s="41"/>
      <c r="T34" s="41"/>
    </row>
    <row r="35" spans="1:20" s="21" customFormat="1" ht="35.15" customHeight="1" thickBot="1" x14ac:dyDescent="0.35">
      <c r="A35" s="613" t="s">
        <v>3</v>
      </c>
      <c r="B35" s="613" t="s">
        <v>78</v>
      </c>
      <c r="C35" s="613" t="s">
        <v>175</v>
      </c>
      <c r="D35" s="613" t="s">
        <v>4</v>
      </c>
      <c r="E35" s="613" t="s">
        <v>123</v>
      </c>
      <c r="F35" s="613" t="s">
        <v>83</v>
      </c>
      <c r="G35" s="613" t="s">
        <v>84</v>
      </c>
      <c r="H35" s="611" t="s">
        <v>176</v>
      </c>
      <c r="I35" s="612"/>
      <c r="J35" s="613" t="s">
        <v>79</v>
      </c>
      <c r="K35" s="613" t="s">
        <v>80</v>
      </c>
      <c r="L35" s="375" t="s">
        <v>81</v>
      </c>
      <c r="M35" s="375" t="s">
        <v>81</v>
      </c>
      <c r="N35" s="278"/>
      <c r="O35" s="280"/>
      <c r="P35" s="42"/>
      <c r="Q35" s="42"/>
      <c r="R35" s="42"/>
      <c r="S35" s="42"/>
      <c r="T35" s="42"/>
    </row>
    <row r="36" spans="1:20" ht="35.15" customHeight="1" thickBot="1" x14ac:dyDescent="0.35">
      <c r="A36" s="614"/>
      <c r="B36" s="614"/>
      <c r="C36" s="614"/>
      <c r="D36" s="614"/>
      <c r="E36" s="614"/>
      <c r="F36" s="614"/>
      <c r="G36" s="614"/>
      <c r="H36" s="381" t="s">
        <v>177</v>
      </c>
      <c r="I36" s="318" t="s">
        <v>178</v>
      </c>
      <c r="J36" s="614"/>
      <c r="K36" s="614"/>
      <c r="L36" s="376" t="s">
        <v>82</v>
      </c>
      <c r="M36" s="375" t="s">
        <v>85</v>
      </c>
      <c r="N36" s="278"/>
      <c r="O36" s="279"/>
      <c r="P36" s="41"/>
      <c r="Q36" s="41"/>
      <c r="R36" s="41"/>
      <c r="S36" s="41"/>
      <c r="T36" s="41"/>
    </row>
    <row r="37" spans="1:20" ht="35.15" customHeight="1" x14ac:dyDescent="0.3">
      <c r="A37" s="382">
        <v>16</v>
      </c>
      <c r="B37" s="83"/>
      <c r="C37" s="281"/>
      <c r="D37" s="22"/>
      <c r="E37" s="22"/>
      <c r="F37" s="22"/>
      <c r="G37" s="22"/>
      <c r="H37" s="22"/>
      <c r="I37" s="282"/>
      <c r="J37" s="23"/>
      <c r="K37" s="24"/>
      <c r="L37" s="293"/>
      <c r="M37" s="283"/>
      <c r="N37" s="385" t="str">
        <f>IF(AND(COUNTA(B37:K37)&gt;0,M37=""),"Belge tarihi ve Belge numarası yazılmalıdır.","")</f>
        <v/>
      </c>
      <c r="O37" s="153">
        <f>IF(OR(H37="Gündelik",H37="Konaklama"),1000,0)</f>
        <v>0</v>
      </c>
      <c r="P37" s="112">
        <f>IF(AND(OR(H37="Gündelik",H37="Konaklama"),I37&lt;1),0,1)</f>
        <v>1</v>
      </c>
      <c r="Q37" s="112">
        <f>IF(COUNTA(J37:K37)&lt;2,0,1)</f>
        <v>0</v>
      </c>
      <c r="R37" s="112">
        <f>P37*Q37*1000000</f>
        <v>0</v>
      </c>
      <c r="S37" s="41"/>
      <c r="T37" s="41"/>
    </row>
    <row r="38" spans="1:20" ht="35.15" customHeight="1" x14ac:dyDescent="0.3">
      <c r="A38" s="383">
        <v>17</v>
      </c>
      <c r="B38" s="314"/>
      <c r="C38" s="284"/>
      <c r="D38" s="12"/>
      <c r="E38" s="12"/>
      <c r="F38" s="12"/>
      <c r="G38" s="12"/>
      <c r="H38" s="14"/>
      <c r="I38" s="285"/>
      <c r="J38" s="13"/>
      <c r="K38" s="25"/>
      <c r="L38" s="294"/>
      <c r="M38" s="286"/>
      <c r="N38" s="385" t="str">
        <f t="shared" ref="N38:N51" si="5">IF(AND(COUNTA(B38:K38)&gt;0,M38=""),"Belge tarihi ve Belge numarası yazılmalıdır.","")</f>
        <v/>
      </c>
      <c r="O38" s="153">
        <f t="shared" ref="O38:O51" si="6">IF(OR(H38="Gündelik",H38="Konaklama"),1000,0)</f>
        <v>0</v>
      </c>
      <c r="P38" s="112">
        <f t="shared" ref="P38:P51" si="7">IF(AND(OR(H38="Gündelik",H38="Konaklama"),I38&lt;1),0,1)</f>
        <v>1</v>
      </c>
      <c r="Q38" s="112">
        <f t="shared" ref="Q38:Q51" si="8">IF(COUNTA(J38:K38)&lt;2,0,1)</f>
        <v>0</v>
      </c>
      <c r="R38" s="112">
        <f t="shared" ref="R38:R51" si="9">P38*Q38*1000000</f>
        <v>0</v>
      </c>
      <c r="S38" s="41"/>
      <c r="T38" s="41"/>
    </row>
    <row r="39" spans="1:20" ht="35.15" customHeight="1" x14ac:dyDescent="0.3">
      <c r="A39" s="383">
        <v>18</v>
      </c>
      <c r="B39" s="314"/>
      <c r="C39" s="284"/>
      <c r="D39" s="12"/>
      <c r="E39" s="12"/>
      <c r="F39" s="12"/>
      <c r="G39" s="12"/>
      <c r="H39" s="14"/>
      <c r="I39" s="285"/>
      <c r="J39" s="13"/>
      <c r="K39" s="25"/>
      <c r="L39" s="294"/>
      <c r="M39" s="286"/>
      <c r="N39" s="385" t="str">
        <f t="shared" si="5"/>
        <v/>
      </c>
      <c r="O39" s="153">
        <f t="shared" si="6"/>
        <v>0</v>
      </c>
      <c r="P39" s="112">
        <f t="shared" si="7"/>
        <v>1</v>
      </c>
      <c r="Q39" s="112">
        <f t="shared" si="8"/>
        <v>0</v>
      </c>
      <c r="R39" s="112">
        <f t="shared" si="9"/>
        <v>0</v>
      </c>
      <c r="S39" s="41"/>
      <c r="T39" s="41"/>
    </row>
    <row r="40" spans="1:20" ht="35.15" customHeight="1" x14ac:dyDescent="0.3">
      <c r="A40" s="383">
        <v>19</v>
      </c>
      <c r="B40" s="314"/>
      <c r="C40" s="284"/>
      <c r="D40" s="12"/>
      <c r="E40" s="12"/>
      <c r="F40" s="12"/>
      <c r="G40" s="12"/>
      <c r="H40" s="14"/>
      <c r="I40" s="285"/>
      <c r="J40" s="13"/>
      <c r="K40" s="25"/>
      <c r="L40" s="294"/>
      <c r="M40" s="286"/>
      <c r="N40" s="385" t="str">
        <f t="shared" si="5"/>
        <v/>
      </c>
      <c r="O40" s="153">
        <f t="shared" si="6"/>
        <v>0</v>
      </c>
      <c r="P40" s="112">
        <f t="shared" si="7"/>
        <v>1</v>
      </c>
      <c r="Q40" s="112">
        <f t="shared" si="8"/>
        <v>0</v>
      </c>
      <c r="R40" s="112">
        <f t="shared" si="9"/>
        <v>0</v>
      </c>
      <c r="S40" s="41"/>
      <c r="T40" s="41"/>
    </row>
    <row r="41" spans="1:20" ht="35.15" customHeight="1" x14ac:dyDescent="0.3">
      <c r="A41" s="383">
        <v>20</v>
      </c>
      <c r="B41" s="314"/>
      <c r="C41" s="284"/>
      <c r="D41" s="12"/>
      <c r="E41" s="12"/>
      <c r="F41" s="12"/>
      <c r="G41" s="12"/>
      <c r="H41" s="14"/>
      <c r="I41" s="285"/>
      <c r="J41" s="13"/>
      <c r="K41" s="25"/>
      <c r="L41" s="294"/>
      <c r="M41" s="286"/>
      <c r="N41" s="385" t="str">
        <f t="shared" si="5"/>
        <v/>
      </c>
      <c r="O41" s="153">
        <f t="shared" si="6"/>
        <v>0</v>
      </c>
      <c r="P41" s="112">
        <f t="shared" si="7"/>
        <v>1</v>
      </c>
      <c r="Q41" s="112">
        <f t="shared" si="8"/>
        <v>0</v>
      </c>
      <c r="R41" s="112">
        <f t="shared" si="9"/>
        <v>0</v>
      </c>
      <c r="S41" s="41"/>
      <c r="T41" s="41"/>
    </row>
    <row r="42" spans="1:20" ht="35.15" customHeight="1" x14ac:dyDescent="0.3">
      <c r="A42" s="383">
        <v>21</v>
      </c>
      <c r="B42" s="314"/>
      <c r="C42" s="284"/>
      <c r="D42" s="12"/>
      <c r="E42" s="12"/>
      <c r="F42" s="12"/>
      <c r="G42" s="12"/>
      <c r="H42" s="14"/>
      <c r="I42" s="285"/>
      <c r="J42" s="13"/>
      <c r="K42" s="25"/>
      <c r="L42" s="294"/>
      <c r="M42" s="286"/>
      <c r="N42" s="385" t="str">
        <f t="shared" si="5"/>
        <v/>
      </c>
      <c r="O42" s="153">
        <f t="shared" si="6"/>
        <v>0</v>
      </c>
      <c r="P42" s="112">
        <f t="shared" si="7"/>
        <v>1</v>
      </c>
      <c r="Q42" s="112">
        <f t="shared" si="8"/>
        <v>0</v>
      </c>
      <c r="R42" s="112">
        <f t="shared" si="9"/>
        <v>0</v>
      </c>
      <c r="S42" s="41"/>
      <c r="T42" s="41"/>
    </row>
    <row r="43" spans="1:20" ht="35.15" customHeight="1" x14ac:dyDescent="0.3">
      <c r="A43" s="383">
        <v>22</v>
      </c>
      <c r="B43" s="314"/>
      <c r="C43" s="284"/>
      <c r="D43" s="12"/>
      <c r="E43" s="12"/>
      <c r="F43" s="12"/>
      <c r="G43" s="12"/>
      <c r="H43" s="14"/>
      <c r="I43" s="285"/>
      <c r="J43" s="13"/>
      <c r="K43" s="25"/>
      <c r="L43" s="294"/>
      <c r="M43" s="286"/>
      <c r="N43" s="374"/>
      <c r="O43" s="279"/>
      <c r="P43" s="41"/>
      <c r="Q43" s="41"/>
      <c r="R43" s="41"/>
      <c r="S43" s="41"/>
      <c r="T43" s="41"/>
    </row>
    <row r="44" spans="1:20" ht="35.15" customHeight="1" x14ac:dyDescent="0.3">
      <c r="A44" s="383">
        <v>23</v>
      </c>
      <c r="B44" s="314"/>
      <c r="C44" s="284"/>
      <c r="D44" s="12"/>
      <c r="E44" s="12"/>
      <c r="F44" s="12"/>
      <c r="G44" s="12"/>
      <c r="H44" s="14"/>
      <c r="I44" s="285"/>
      <c r="J44" s="13"/>
      <c r="K44" s="25"/>
      <c r="L44" s="294"/>
      <c r="M44" s="286"/>
      <c r="N44" s="374"/>
      <c r="O44" s="279"/>
      <c r="P44" s="41"/>
      <c r="Q44" s="41"/>
      <c r="R44" s="41"/>
      <c r="S44" s="41"/>
      <c r="T44" s="41"/>
    </row>
    <row r="45" spans="1:20" ht="35.15" customHeight="1" x14ac:dyDescent="0.3">
      <c r="A45" s="383">
        <v>24</v>
      </c>
      <c r="B45" s="314"/>
      <c r="C45" s="284"/>
      <c r="D45" s="12"/>
      <c r="E45" s="12"/>
      <c r="F45" s="12"/>
      <c r="G45" s="12"/>
      <c r="H45" s="14"/>
      <c r="I45" s="285"/>
      <c r="J45" s="13"/>
      <c r="K45" s="25"/>
      <c r="L45" s="294"/>
      <c r="M45" s="286"/>
      <c r="N45" s="374"/>
      <c r="O45" s="279"/>
      <c r="P45" s="41"/>
      <c r="Q45" s="41"/>
      <c r="R45" s="41"/>
      <c r="S45" s="41"/>
      <c r="T45" s="41"/>
    </row>
    <row r="46" spans="1:20" ht="35.15" customHeight="1" x14ac:dyDescent="0.3">
      <c r="A46" s="383">
        <v>25</v>
      </c>
      <c r="B46" s="314"/>
      <c r="C46" s="284"/>
      <c r="D46" s="12"/>
      <c r="E46" s="12"/>
      <c r="F46" s="12"/>
      <c r="G46" s="12"/>
      <c r="H46" s="14"/>
      <c r="I46" s="285"/>
      <c r="J46" s="13"/>
      <c r="K46" s="25"/>
      <c r="L46" s="294"/>
      <c r="M46" s="286"/>
      <c r="N46" s="385" t="str">
        <f t="shared" si="5"/>
        <v/>
      </c>
      <c r="O46" s="153">
        <f t="shared" si="6"/>
        <v>0</v>
      </c>
      <c r="P46" s="112">
        <f t="shared" si="7"/>
        <v>1</v>
      </c>
      <c r="Q46" s="112">
        <f t="shared" si="8"/>
        <v>0</v>
      </c>
      <c r="R46" s="112">
        <f t="shared" si="9"/>
        <v>0</v>
      </c>
      <c r="S46" s="41"/>
      <c r="T46" s="41"/>
    </row>
    <row r="47" spans="1:20" ht="35.15" customHeight="1" x14ac:dyDescent="0.3">
      <c r="A47" s="383">
        <v>26</v>
      </c>
      <c r="B47" s="314"/>
      <c r="C47" s="284"/>
      <c r="D47" s="12"/>
      <c r="E47" s="12"/>
      <c r="F47" s="12"/>
      <c r="G47" s="12"/>
      <c r="H47" s="14"/>
      <c r="I47" s="285"/>
      <c r="J47" s="13"/>
      <c r="K47" s="25"/>
      <c r="L47" s="294"/>
      <c r="M47" s="286"/>
      <c r="N47" s="385" t="str">
        <f t="shared" si="5"/>
        <v/>
      </c>
      <c r="O47" s="153">
        <f t="shared" si="6"/>
        <v>0</v>
      </c>
      <c r="P47" s="112">
        <f t="shared" si="7"/>
        <v>1</v>
      </c>
      <c r="Q47" s="112">
        <f t="shared" si="8"/>
        <v>0</v>
      </c>
      <c r="R47" s="112">
        <f t="shared" si="9"/>
        <v>0</v>
      </c>
      <c r="S47" s="41"/>
      <c r="T47" s="41"/>
    </row>
    <row r="48" spans="1:20" ht="35.15" customHeight="1" x14ac:dyDescent="0.3">
      <c r="A48" s="383">
        <v>27</v>
      </c>
      <c r="B48" s="314"/>
      <c r="C48" s="284"/>
      <c r="D48" s="12"/>
      <c r="E48" s="12"/>
      <c r="F48" s="12"/>
      <c r="G48" s="12"/>
      <c r="H48" s="14"/>
      <c r="I48" s="285"/>
      <c r="J48" s="13"/>
      <c r="K48" s="25"/>
      <c r="L48" s="294"/>
      <c r="M48" s="286"/>
      <c r="N48" s="385" t="str">
        <f t="shared" si="5"/>
        <v/>
      </c>
      <c r="O48" s="153">
        <f t="shared" si="6"/>
        <v>0</v>
      </c>
      <c r="P48" s="112">
        <f t="shared" si="7"/>
        <v>1</v>
      </c>
      <c r="Q48" s="112">
        <f t="shared" si="8"/>
        <v>0</v>
      </c>
      <c r="R48" s="112">
        <f t="shared" si="9"/>
        <v>0</v>
      </c>
      <c r="S48" s="41"/>
      <c r="T48" s="41"/>
    </row>
    <row r="49" spans="1:20" ht="35.15" customHeight="1" x14ac:dyDescent="0.3">
      <c r="A49" s="383">
        <v>28</v>
      </c>
      <c r="B49" s="314"/>
      <c r="C49" s="284"/>
      <c r="D49" s="12"/>
      <c r="E49" s="12"/>
      <c r="F49" s="12"/>
      <c r="G49" s="12"/>
      <c r="H49" s="14"/>
      <c r="I49" s="285"/>
      <c r="J49" s="13"/>
      <c r="K49" s="25"/>
      <c r="L49" s="294"/>
      <c r="M49" s="286"/>
      <c r="N49" s="385" t="str">
        <f t="shared" si="5"/>
        <v/>
      </c>
      <c r="O49" s="153">
        <f t="shared" si="6"/>
        <v>0</v>
      </c>
      <c r="P49" s="112">
        <f t="shared" si="7"/>
        <v>1</v>
      </c>
      <c r="Q49" s="112">
        <f t="shared" si="8"/>
        <v>0</v>
      </c>
      <c r="R49" s="112">
        <f t="shared" si="9"/>
        <v>0</v>
      </c>
      <c r="S49" s="41"/>
      <c r="T49" s="41"/>
    </row>
    <row r="50" spans="1:20" ht="35.15" customHeight="1" x14ac:dyDescent="0.3">
      <c r="A50" s="383">
        <v>29</v>
      </c>
      <c r="B50" s="314"/>
      <c r="C50" s="284"/>
      <c r="D50" s="12"/>
      <c r="E50" s="12"/>
      <c r="F50" s="12"/>
      <c r="G50" s="12"/>
      <c r="H50" s="14"/>
      <c r="I50" s="285"/>
      <c r="J50" s="13"/>
      <c r="K50" s="25"/>
      <c r="L50" s="294"/>
      <c r="M50" s="286"/>
      <c r="N50" s="385" t="str">
        <f t="shared" si="5"/>
        <v/>
      </c>
      <c r="O50" s="153">
        <f t="shared" si="6"/>
        <v>0</v>
      </c>
      <c r="P50" s="112">
        <f t="shared" si="7"/>
        <v>1</v>
      </c>
      <c r="Q50" s="112">
        <f t="shared" si="8"/>
        <v>0</v>
      </c>
      <c r="R50" s="112">
        <f t="shared" si="9"/>
        <v>0</v>
      </c>
      <c r="S50" s="41"/>
      <c r="T50" s="41"/>
    </row>
    <row r="51" spans="1:20" ht="35.15" customHeight="1" thickBot="1" x14ac:dyDescent="0.35">
      <c r="A51" s="384">
        <v>30</v>
      </c>
      <c r="B51" s="86"/>
      <c r="C51" s="287"/>
      <c r="D51" s="26"/>
      <c r="E51" s="26"/>
      <c r="F51" s="26"/>
      <c r="G51" s="26"/>
      <c r="H51" s="16"/>
      <c r="I51" s="288"/>
      <c r="J51" s="18"/>
      <c r="K51" s="27"/>
      <c r="L51" s="295"/>
      <c r="M51" s="289"/>
      <c r="N51" s="385" t="str">
        <f t="shared" si="5"/>
        <v/>
      </c>
      <c r="O51" s="153">
        <f t="shared" si="6"/>
        <v>0</v>
      </c>
      <c r="P51" s="112">
        <f t="shared" si="7"/>
        <v>1</v>
      </c>
      <c r="Q51" s="112">
        <f t="shared" si="8"/>
        <v>0</v>
      </c>
      <c r="R51" s="112">
        <f t="shared" si="9"/>
        <v>0</v>
      </c>
      <c r="S51" s="41"/>
      <c r="T51" s="41"/>
    </row>
    <row r="52" spans="1:20" ht="35.15" customHeight="1" thickBot="1" x14ac:dyDescent="0.35">
      <c r="A52" s="112" t="s">
        <v>179</v>
      </c>
      <c r="B52" s="41"/>
      <c r="C52" s="41"/>
      <c r="D52" s="41"/>
      <c r="E52" s="41"/>
      <c r="F52" s="41"/>
      <c r="G52" s="41"/>
      <c r="H52" s="41"/>
      <c r="I52" s="41"/>
      <c r="J52" s="41"/>
      <c r="K52" s="377" t="s">
        <v>33</v>
      </c>
      <c r="L52" s="179">
        <f>SUM(L37:L51)+L23</f>
        <v>0</v>
      </c>
      <c r="M52" s="179">
        <f>SUM(M37:M51)+M23</f>
        <v>0</v>
      </c>
      <c r="N52" s="278"/>
      <c r="O52" s="279"/>
      <c r="P52" s="41"/>
      <c r="Q52" s="41"/>
      <c r="R52" s="41"/>
      <c r="S52" s="112">
        <f>IF(COUNTA(L37:M51)&gt;0,1,0)</f>
        <v>0</v>
      </c>
      <c r="T52" s="41"/>
    </row>
    <row r="53" spans="1:20" ht="35.15" customHeight="1" x14ac:dyDescent="0.3">
      <c r="A53" s="112" t="s">
        <v>132</v>
      </c>
      <c r="B53" s="41"/>
      <c r="C53" s="41"/>
      <c r="D53" s="41"/>
      <c r="E53" s="41"/>
      <c r="F53" s="41"/>
      <c r="G53" s="41"/>
      <c r="H53" s="41"/>
      <c r="I53" s="41"/>
      <c r="J53" s="41"/>
      <c r="K53" s="41"/>
      <c r="L53" s="41"/>
      <c r="M53" s="290"/>
      <c r="N53" s="278"/>
      <c r="O53" s="279"/>
      <c r="P53" s="41"/>
      <c r="Q53" s="41"/>
      <c r="R53" s="41"/>
      <c r="S53" s="41"/>
      <c r="T53" s="41"/>
    </row>
    <row r="54" spans="1:20" ht="35.15" customHeight="1" x14ac:dyDescent="0.3">
      <c r="A54" s="41"/>
      <c r="B54" s="41"/>
      <c r="C54" s="41"/>
      <c r="D54" s="41"/>
      <c r="E54" s="41"/>
      <c r="F54" s="41"/>
      <c r="G54" s="41"/>
      <c r="H54" s="41"/>
      <c r="I54" s="41"/>
      <c r="J54" s="41"/>
      <c r="K54" s="41"/>
      <c r="L54" s="41"/>
      <c r="M54" s="290"/>
      <c r="N54" s="278"/>
      <c r="O54" s="279"/>
      <c r="P54" s="41"/>
      <c r="Q54" s="41"/>
      <c r="R54" s="41"/>
      <c r="S54" s="41"/>
      <c r="T54" s="41"/>
    </row>
    <row r="55" spans="1:20" ht="35.15" customHeight="1" x14ac:dyDescent="0.35">
      <c r="A55" s="41"/>
      <c r="B55" s="243" t="s">
        <v>30</v>
      </c>
      <c r="C55" s="244">
        <f ca="1">IF(imzatarihi&gt;0,imzatarihi,"")</f>
        <v>45653</v>
      </c>
      <c r="D55" s="243" t="s">
        <v>31</v>
      </c>
      <c r="E55" s="245" t="str">
        <f>IF(kurulusyetkilisi&gt;0,kurulusyetkilisi,"")</f>
        <v/>
      </c>
      <c r="F55" s="41"/>
      <c r="G55" s="41"/>
      <c r="H55" s="41"/>
      <c r="I55" s="41"/>
      <c r="J55" s="41"/>
      <c r="K55" s="41"/>
      <c r="L55" s="41"/>
      <c r="M55" s="290"/>
      <c r="N55" s="278"/>
      <c r="O55" s="279"/>
      <c r="P55" s="41"/>
      <c r="Q55" s="41"/>
      <c r="R55" s="41"/>
      <c r="S55" s="41"/>
      <c r="T55" s="41"/>
    </row>
    <row r="56" spans="1:20" ht="35.15" customHeight="1" x14ac:dyDescent="0.35">
      <c r="A56" s="41"/>
      <c r="B56" s="246"/>
      <c r="C56" s="246"/>
      <c r="D56" s="243" t="s">
        <v>32</v>
      </c>
      <c r="E56" s="246"/>
      <c r="F56" s="41"/>
      <c r="G56" s="41"/>
      <c r="H56" s="41"/>
      <c r="I56" s="41"/>
      <c r="J56" s="41"/>
      <c r="K56" s="41"/>
      <c r="L56" s="41"/>
      <c r="M56" s="290"/>
      <c r="N56" s="278"/>
      <c r="O56" s="279"/>
      <c r="P56" s="41"/>
      <c r="Q56" s="41"/>
      <c r="R56" s="41"/>
      <c r="S56" s="41"/>
      <c r="T56" s="41"/>
    </row>
    <row r="57" spans="1:20" ht="35.15" customHeight="1" x14ac:dyDescent="0.3">
      <c r="A57" s="41"/>
      <c r="B57" s="41"/>
      <c r="C57" s="41"/>
      <c r="D57" s="41"/>
      <c r="E57" s="41"/>
      <c r="F57" s="41"/>
      <c r="G57" s="41"/>
      <c r="H57" s="41"/>
      <c r="I57" s="41"/>
      <c r="J57" s="41"/>
      <c r="K57" s="41"/>
      <c r="L57" s="41"/>
      <c r="M57" s="290"/>
      <c r="N57" s="278"/>
      <c r="O57" s="279"/>
      <c r="P57" s="41"/>
      <c r="Q57" s="41"/>
      <c r="R57" s="41"/>
      <c r="S57" s="41"/>
      <c r="T57" s="41"/>
    </row>
    <row r="58" spans="1:20" ht="35.15" customHeight="1" x14ac:dyDescent="0.3">
      <c r="A58" s="41"/>
      <c r="B58" s="41"/>
      <c r="C58" s="41"/>
      <c r="D58" s="41"/>
      <c r="E58" s="41"/>
      <c r="F58" s="41"/>
      <c r="G58" s="41"/>
      <c r="H58" s="41"/>
      <c r="I58" s="41"/>
      <c r="J58" s="41"/>
      <c r="K58" s="41"/>
      <c r="L58" s="41"/>
      <c r="M58" s="290"/>
      <c r="N58" s="278"/>
      <c r="O58" s="279"/>
      <c r="P58" s="41"/>
      <c r="Q58" s="41"/>
      <c r="R58" s="41"/>
      <c r="S58" s="41"/>
      <c r="T58" s="41"/>
    </row>
    <row r="59" spans="1:20" ht="35.15" customHeight="1" x14ac:dyDescent="0.3">
      <c r="A59" s="609" t="s">
        <v>76</v>
      </c>
      <c r="B59" s="609"/>
      <c r="C59" s="609"/>
      <c r="D59" s="609"/>
      <c r="E59" s="609"/>
      <c r="F59" s="609"/>
      <c r="G59" s="609"/>
      <c r="H59" s="609"/>
      <c r="I59" s="609"/>
      <c r="J59" s="609"/>
      <c r="K59" s="609"/>
      <c r="L59" s="609"/>
      <c r="M59" s="609"/>
      <c r="N59" s="278"/>
      <c r="O59" s="279"/>
      <c r="P59" s="41"/>
      <c r="Q59" s="41"/>
      <c r="R59" s="41"/>
      <c r="S59" s="41"/>
      <c r="T59" s="41"/>
    </row>
    <row r="60" spans="1:20" ht="35.15" customHeight="1" x14ac:dyDescent="0.3">
      <c r="A60" s="573" t="str">
        <f>IF(YilDonem&lt;&gt;"",CONCATENATE(YilDonem,". döneme aittir."),"")</f>
        <v/>
      </c>
      <c r="B60" s="573"/>
      <c r="C60" s="573"/>
      <c r="D60" s="573"/>
      <c r="E60" s="573"/>
      <c r="F60" s="573"/>
      <c r="G60" s="573"/>
      <c r="H60" s="573"/>
      <c r="I60" s="573"/>
      <c r="J60" s="573"/>
      <c r="K60" s="573"/>
      <c r="L60" s="573"/>
      <c r="M60" s="573"/>
      <c r="N60" s="278"/>
      <c r="O60" s="279"/>
      <c r="P60" s="41"/>
      <c r="Q60" s="41"/>
      <c r="R60" s="41"/>
      <c r="S60" s="41"/>
      <c r="T60" s="41"/>
    </row>
    <row r="61" spans="1:20" ht="35.15" customHeight="1" thickBot="1" x14ac:dyDescent="0.35">
      <c r="A61" s="610" t="s">
        <v>77</v>
      </c>
      <c r="B61" s="610"/>
      <c r="C61" s="610"/>
      <c r="D61" s="610"/>
      <c r="E61" s="610"/>
      <c r="F61" s="610"/>
      <c r="G61" s="610"/>
      <c r="H61" s="610"/>
      <c r="I61" s="610"/>
      <c r="J61" s="610"/>
      <c r="K61" s="610"/>
      <c r="L61" s="610"/>
      <c r="M61" s="610"/>
      <c r="N61" s="278"/>
      <c r="O61" s="279"/>
      <c r="P61" s="41"/>
      <c r="Q61" s="41"/>
      <c r="R61" s="41"/>
      <c r="S61" s="41"/>
      <c r="T61" s="41"/>
    </row>
    <row r="62" spans="1:20" ht="35.15" customHeight="1" thickBot="1" x14ac:dyDescent="0.35">
      <c r="A62" s="441" t="s">
        <v>212</v>
      </c>
      <c r="B62" s="618" t="str">
        <f>IF(ProjeNo&gt;0,ProjeNo,"")</f>
        <v/>
      </c>
      <c r="C62" s="619"/>
      <c r="D62" s="619"/>
      <c r="E62" s="619"/>
      <c r="F62" s="619"/>
      <c r="G62" s="619"/>
      <c r="H62" s="619"/>
      <c r="I62" s="619"/>
      <c r="J62" s="619"/>
      <c r="K62" s="619"/>
      <c r="L62" s="619"/>
      <c r="M62" s="620"/>
      <c r="N62" s="278"/>
      <c r="O62" s="279"/>
      <c r="P62" s="41"/>
      <c r="Q62" s="41"/>
      <c r="R62" s="41"/>
      <c r="S62" s="41"/>
      <c r="T62" s="41"/>
    </row>
    <row r="63" spans="1:20" ht="35.15" customHeight="1" thickBot="1" x14ac:dyDescent="0.35">
      <c r="A63" s="441" t="s">
        <v>213</v>
      </c>
      <c r="B63" s="615" t="str">
        <f>IF(ProjeAdi&gt;0,ProjeAdi,"")</f>
        <v/>
      </c>
      <c r="C63" s="616"/>
      <c r="D63" s="616"/>
      <c r="E63" s="616"/>
      <c r="F63" s="616"/>
      <c r="G63" s="616"/>
      <c r="H63" s="616"/>
      <c r="I63" s="616"/>
      <c r="J63" s="616"/>
      <c r="K63" s="616"/>
      <c r="L63" s="616"/>
      <c r="M63" s="617"/>
      <c r="N63" s="278"/>
      <c r="O63" s="279"/>
      <c r="P63" s="41"/>
      <c r="Q63" s="41"/>
      <c r="R63" s="41"/>
      <c r="S63" s="41"/>
      <c r="T63" s="41"/>
    </row>
    <row r="64" spans="1:20" s="21" customFormat="1" ht="35.15" customHeight="1" thickBot="1" x14ac:dyDescent="0.35">
      <c r="A64" s="613" t="s">
        <v>3</v>
      </c>
      <c r="B64" s="613" t="s">
        <v>78</v>
      </c>
      <c r="C64" s="613" t="s">
        <v>175</v>
      </c>
      <c r="D64" s="613" t="s">
        <v>4</v>
      </c>
      <c r="E64" s="613" t="s">
        <v>123</v>
      </c>
      <c r="F64" s="613" t="s">
        <v>83</v>
      </c>
      <c r="G64" s="613" t="s">
        <v>84</v>
      </c>
      <c r="H64" s="611" t="s">
        <v>176</v>
      </c>
      <c r="I64" s="612"/>
      <c r="J64" s="613" t="s">
        <v>79</v>
      </c>
      <c r="K64" s="613" t="s">
        <v>80</v>
      </c>
      <c r="L64" s="375" t="s">
        <v>81</v>
      </c>
      <c r="M64" s="375" t="s">
        <v>81</v>
      </c>
      <c r="N64" s="278"/>
      <c r="O64" s="280"/>
      <c r="P64" s="42"/>
      <c r="Q64" s="42"/>
      <c r="R64" s="42"/>
      <c r="S64" s="42"/>
      <c r="T64" s="42"/>
    </row>
    <row r="65" spans="1:20" ht="35.15" customHeight="1" thickBot="1" x14ac:dyDescent="0.35">
      <c r="A65" s="614"/>
      <c r="B65" s="614"/>
      <c r="C65" s="614"/>
      <c r="D65" s="614"/>
      <c r="E65" s="614"/>
      <c r="F65" s="614"/>
      <c r="G65" s="614"/>
      <c r="H65" s="381" t="s">
        <v>177</v>
      </c>
      <c r="I65" s="318" t="s">
        <v>178</v>
      </c>
      <c r="J65" s="614"/>
      <c r="K65" s="614"/>
      <c r="L65" s="376" t="s">
        <v>82</v>
      </c>
      <c r="M65" s="375" t="s">
        <v>85</v>
      </c>
      <c r="N65" s="278"/>
      <c r="O65" s="279"/>
      <c r="P65" s="41"/>
      <c r="Q65" s="41"/>
      <c r="R65" s="41"/>
      <c r="S65" s="41"/>
      <c r="T65" s="41"/>
    </row>
    <row r="66" spans="1:20" ht="35.15" customHeight="1" x14ac:dyDescent="0.3">
      <c r="A66" s="382">
        <v>31</v>
      </c>
      <c r="B66" s="83"/>
      <c r="C66" s="281"/>
      <c r="D66" s="22"/>
      <c r="E66" s="22"/>
      <c r="F66" s="22"/>
      <c r="G66" s="22"/>
      <c r="H66" s="22"/>
      <c r="I66" s="282"/>
      <c r="J66" s="23"/>
      <c r="K66" s="24"/>
      <c r="L66" s="293"/>
      <c r="M66" s="283"/>
      <c r="N66" s="385" t="str">
        <f>IF(AND(COUNTA(B66:K66)&gt;0,M66=""),"Belge tarihi ve Belge numarası yazılmalıdır.","")</f>
        <v/>
      </c>
      <c r="O66" s="153">
        <f>IF(OR(H66="Gündelik",H66="Konaklama"),1000,0)</f>
        <v>0</v>
      </c>
      <c r="P66" s="112">
        <f>IF(AND(OR(H66="Gündelik",H66="Konaklama"),I66&lt;1),0,1)</f>
        <v>1</v>
      </c>
      <c r="Q66" s="112">
        <f>IF(COUNTA(J66:K66)&lt;2,0,1)</f>
        <v>0</v>
      </c>
      <c r="R66" s="112">
        <f>P66*Q66*1000000</f>
        <v>0</v>
      </c>
      <c r="S66" s="41"/>
      <c r="T66" s="41"/>
    </row>
    <row r="67" spans="1:20" ht="35.15" customHeight="1" x14ac:dyDescent="0.3">
      <c r="A67" s="383">
        <v>32</v>
      </c>
      <c r="B67" s="314"/>
      <c r="C67" s="284"/>
      <c r="D67" s="12"/>
      <c r="E67" s="12"/>
      <c r="F67" s="12"/>
      <c r="G67" s="12"/>
      <c r="H67" s="14"/>
      <c r="I67" s="285"/>
      <c r="J67" s="13"/>
      <c r="K67" s="25"/>
      <c r="L67" s="294"/>
      <c r="M67" s="286"/>
      <c r="N67" s="385" t="str">
        <f t="shared" ref="N67:N80" si="10">IF(AND(COUNTA(B67:K67)&gt;0,M67=""),"Belge tarihi ve Belge numarası yazılmalıdır.","")</f>
        <v/>
      </c>
      <c r="O67" s="153">
        <f t="shared" ref="O67:O80" si="11">IF(OR(H67="Gündelik",H67="Konaklama"),1000,0)</f>
        <v>0</v>
      </c>
      <c r="P67" s="112">
        <f t="shared" ref="P67:P80" si="12">IF(AND(OR(H67="Gündelik",H67="Konaklama"),I67&lt;1),0,1)</f>
        <v>1</v>
      </c>
      <c r="Q67" s="112">
        <f t="shared" ref="Q67:Q80" si="13">IF(COUNTA(J67:K67)&lt;2,0,1)</f>
        <v>0</v>
      </c>
      <c r="R67" s="112">
        <f t="shared" ref="R67:R80" si="14">P67*Q67*1000000</f>
        <v>0</v>
      </c>
      <c r="S67" s="41"/>
      <c r="T67" s="41"/>
    </row>
    <row r="68" spans="1:20" ht="35.15" customHeight="1" x14ac:dyDescent="0.3">
      <c r="A68" s="383">
        <v>33</v>
      </c>
      <c r="B68" s="314"/>
      <c r="C68" s="284"/>
      <c r="D68" s="12"/>
      <c r="E68" s="12"/>
      <c r="F68" s="12"/>
      <c r="G68" s="12"/>
      <c r="H68" s="14"/>
      <c r="I68" s="285"/>
      <c r="J68" s="13"/>
      <c r="K68" s="25"/>
      <c r="L68" s="294"/>
      <c r="M68" s="286"/>
      <c r="N68" s="385" t="str">
        <f t="shared" si="10"/>
        <v/>
      </c>
      <c r="O68" s="153">
        <f t="shared" si="11"/>
        <v>0</v>
      </c>
      <c r="P68" s="112">
        <f t="shared" si="12"/>
        <v>1</v>
      </c>
      <c r="Q68" s="112">
        <f t="shared" si="13"/>
        <v>0</v>
      </c>
      <c r="R68" s="112">
        <f t="shared" si="14"/>
        <v>0</v>
      </c>
      <c r="S68" s="41"/>
      <c r="T68" s="41"/>
    </row>
    <row r="69" spans="1:20" ht="35.15" customHeight="1" x14ac:dyDescent="0.3">
      <c r="A69" s="383">
        <v>34</v>
      </c>
      <c r="B69" s="314"/>
      <c r="C69" s="284"/>
      <c r="D69" s="12"/>
      <c r="E69" s="12"/>
      <c r="F69" s="12"/>
      <c r="G69" s="12"/>
      <c r="H69" s="14"/>
      <c r="I69" s="285"/>
      <c r="J69" s="13"/>
      <c r="K69" s="25"/>
      <c r="L69" s="294"/>
      <c r="M69" s="286"/>
      <c r="N69" s="374"/>
      <c r="O69" s="279"/>
      <c r="P69" s="41"/>
      <c r="Q69" s="41"/>
      <c r="R69" s="41"/>
      <c r="S69" s="41"/>
      <c r="T69" s="41"/>
    </row>
    <row r="70" spans="1:20" ht="35.15" customHeight="1" x14ac:dyDescent="0.3">
      <c r="A70" s="383">
        <v>35</v>
      </c>
      <c r="B70" s="314"/>
      <c r="C70" s="284"/>
      <c r="D70" s="12"/>
      <c r="E70" s="12"/>
      <c r="F70" s="12"/>
      <c r="G70" s="12"/>
      <c r="H70" s="14"/>
      <c r="I70" s="285"/>
      <c r="J70" s="13"/>
      <c r="K70" s="25"/>
      <c r="L70" s="294"/>
      <c r="M70" s="286"/>
      <c r="N70" s="374"/>
      <c r="O70" s="279"/>
      <c r="P70" s="41"/>
      <c r="Q70" s="41"/>
      <c r="R70" s="41"/>
      <c r="S70" s="41"/>
      <c r="T70" s="41"/>
    </row>
    <row r="71" spans="1:20" ht="35.15" customHeight="1" x14ac:dyDescent="0.3">
      <c r="A71" s="383">
        <v>36</v>
      </c>
      <c r="B71" s="314"/>
      <c r="C71" s="284"/>
      <c r="D71" s="12"/>
      <c r="E71" s="12"/>
      <c r="F71" s="12"/>
      <c r="G71" s="12"/>
      <c r="H71" s="14"/>
      <c r="I71" s="285"/>
      <c r="J71" s="13"/>
      <c r="K71" s="25"/>
      <c r="L71" s="294"/>
      <c r="M71" s="286"/>
      <c r="N71" s="374"/>
      <c r="O71" s="279"/>
      <c r="P71" s="41"/>
      <c r="Q71" s="41"/>
      <c r="R71" s="41"/>
      <c r="S71" s="41"/>
      <c r="T71" s="41"/>
    </row>
    <row r="72" spans="1:20" ht="35.15" customHeight="1" x14ac:dyDescent="0.3">
      <c r="A72" s="383">
        <v>37</v>
      </c>
      <c r="B72" s="314"/>
      <c r="C72" s="284"/>
      <c r="D72" s="12"/>
      <c r="E72" s="12"/>
      <c r="F72" s="12"/>
      <c r="G72" s="12"/>
      <c r="H72" s="14"/>
      <c r="I72" s="285"/>
      <c r="J72" s="13"/>
      <c r="K72" s="25"/>
      <c r="L72" s="294"/>
      <c r="M72" s="286"/>
      <c r="N72" s="385" t="str">
        <f t="shared" si="10"/>
        <v/>
      </c>
      <c r="O72" s="153">
        <f t="shared" si="11"/>
        <v>0</v>
      </c>
      <c r="P72" s="112">
        <f t="shared" si="12"/>
        <v>1</v>
      </c>
      <c r="Q72" s="112">
        <f t="shared" si="13"/>
        <v>0</v>
      </c>
      <c r="R72" s="112">
        <f t="shared" si="14"/>
        <v>0</v>
      </c>
      <c r="S72" s="41"/>
      <c r="T72" s="41"/>
    </row>
    <row r="73" spans="1:20" ht="35.15" customHeight="1" x14ac:dyDescent="0.3">
      <c r="A73" s="383">
        <v>38</v>
      </c>
      <c r="B73" s="314"/>
      <c r="C73" s="284"/>
      <c r="D73" s="12"/>
      <c r="E73" s="12"/>
      <c r="F73" s="12"/>
      <c r="G73" s="12"/>
      <c r="H73" s="14"/>
      <c r="I73" s="285"/>
      <c r="J73" s="13"/>
      <c r="K73" s="25"/>
      <c r="L73" s="294"/>
      <c r="M73" s="286"/>
      <c r="N73" s="385" t="str">
        <f t="shared" si="10"/>
        <v/>
      </c>
      <c r="O73" s="153">
        <f t="shared" si="11"/>
        <v>0</v>
      </c>
      <c r="P73" s="112">
        <f t="shared" si="12"/>
        <v>1</v>
      </c>
      <c r="Q73" s="112">
        <f t="shared" si="13"/>
        <v>0</v>
      </c>
      <c r="R73" s="112">
        <f t="shared" si="14"/>
        <v>0</v>
      </c>
      <c r="S73" s="41"/>
      <c r="T73" s="41"/>
    </row>
    <row r="74" spans="1:20" ht="35.15" customHeight="1" x14ac:dyDescent="0.3">
      <c r="A74" s="383">
        <v>39</v>
      </c>
      <c r="B74" s="314"/>
      <c r="C74" s="284"/>
      <c r="D74" s="12"/>
      <c r="E74" s="12"/>
      <c r="F74" s="12"/>
      <c r="G74" s="12"/>
      <c r="H74" s="14"/>
      <c r="I74" s="285"/>
      <c r="J74" s="13"/>
      <c r="K74" s="25"/>
      <c r="L74" s="294"/>
      <c r="M74" s="286"/>
      <c r="N74" s="385" t="str">
        <f t="shared" si="10"/>
        <v/>
      </c>
      <c r="O74" s="153">
        <f t="shared" si="11"/>
        <v>0</v>
      </c>
      <c r="P74" s="112">
        <f t="shared" si="12"/>
        <v>1</v>
      </c>
      <c r="Q74" s="112">
        <f t="shared" si="13"/>
        <v>0</v>
      </c>
      <c r="R74" s="112">
        <f t="shared" si="14"/>
        <v>0</v>
      </c>
      <c r="S74" s="41"/>
      <c r="T74" s="41"/>
    </row>
    <row r="75" spans="1:20" ht="35.15" customHeight="1" x14ac:dyDescent="0.3">
      <c r="A75" s="383">
        <v>40</v>
      </c>
      <c r="B75" s="314"/>
      <c r="C75" s="284"/>
      <c r="D75" s="12"/>
      <c r="E75" s="12"/>
      <c r="F75" s="12"/>
      <c r="G75" s="12"/>
      <c r="H75" s="14"/>
      <c r="I75" s="285"/>
      <c r="J75" s="13"/>
      <c r="K75" s="25"/>
      <c r="L75" s="294"/>
      <c r="M75" s="286"/>
      <c r="N75" s="385" t="str">
        <f t="shared" si="10"/>
        <v/>
      </c>
      <c r="O75" s="153">
        <f t="shared" si="11"/>
        <v>0</v>
      </c>
      <c r="P75" s="112">
        <f t="shared" si="12"/>
        <v>1</v>
      </c>
      <c r="Q75" s="112">
        <f t="shared" si="13"/>
        <v>0</v>
      </c>
      <c r="R75" s="112">
        <f t="shared" si="14"/>
        <v>0</v>
      </c>
      <c r="S75" s="41"/>
      <c r="T75" s="41"/>
    </row>
    <row r="76" spans="1:20" ht="35.15" customHeight="1" x14ac:dyDescent="0.3">
      <c r="A76" s="383">
        <v>41</v>
      </c>
      <c r="B76" s="314"/>
      <c r="C76" s="284"/>
      <c r="D76" s="12"/>
      <c r="E76" s="12"/>
      <c r="F76" s="12"/>
      <c r="G76" s="12"/>
      <c r="H76" s="14"/>
      <c r="I76" s="285"/>
      <c r="J76" s="13"/>
      <c r="K76" s="25"/>
      <c r="L76" s="294"/>
      <c r="M76" s="286"/>
      <c r="N76" s="385" t="str">
        <f t="shared" si="10"/>
        <v/>
      </c>
      <c r="O76" s="153">
        <f t="shared" si="11"/>
        <v>0</v>
      </c>
      <c r="P76" s="112">
        <f t="shared" si="12"/>
        <v>1</v>
      </c>
      <c r="Q76" s="112">
        <f t="shared" si="13"/>
        <v>0</v>
      </c>
      <c r="R76" s="112">
        <f t="shared" si="14"/>
        <v>0</v>
      </c>
      <c r="S76" s="41"/>
      <c r="T76" s="41"/>
    </row>
    <row r="77" spans="1:20" ht="35.15" customHeight="1" x14ac:dyDescent="0.3">
      <c r="A77" s="383">
        <v>42</v>
      </c>
      <c r="B77" s="314"/>
      <c r="C77" s="284"/>
      <c r="D77" s="12"/>
      <c r="E77" s="12"/>
      <c r="F77" s="12"/>
      <c r="G77" s="12"/>
      <c r="H77" s="14"/>
      <c r="I77" s="285"/>
      <c r="J77" s="13"/>
      <c r="K77" s="25"/>
      <c r="L77" s="294"/>
      <c r="M77" s="286"/>
      <c r="N77" s="385" t="str">
        <f t="shared" si="10"/>
        <v/>
      </c>
      <c r="O77" s="153">
        <f t="shared" si="11"/>
        <v>0</v>
      </c>
      <c r="P77" s="112">
        <f t="shared" si="12"/>
        <v>1</v>
      </c>
      <c r="Q77" s="112">
        <f t="shared" si="13"/>
        <v>0</v>
      </c>
      <c r="R77" s="112">
        <f t="shared" si="14"/>
        <v>0</v>
      </c>
      <c r="S77" s="41"/>
      <c r="T77" s="41"/>
    </row>
    <row r="78" spans="1:20" ht="35.15" customHeight="1" x14ac:dyDescent="0.3">
      <c r="A78" s="383">
        <v>43</v>
      </c>
      <c r="B78" s="314"/>
      <c r="C78" s="284"/>
      <c r="D78" s="12"/>
      <c r="E78" s="12"/>
      <c r="F78" s="12"/>
      <c r="G78" s="12"/>
      <c r="H78" s="14"/>
      <c r="I78" s="285"/>
      <c r="J78" s="13"/>
      <c r="K78" s="25"/>
      <c r="L78" s="294"/>
      <c r="M78" s="286"/>
      <c r="N78" s="385" t="str">
        <f t="shared" si="10"/>
        <v/>
      </c>
      <c r="O78" s="153">
        <f t="shared" si="11"/>
        <v>0</v>
      </c>
      <c r="P78" s="112">
        <f t="shared" si="12"/>
        <v>1</v>
      </c>
      <c r="Q78" s="112">
        <f t="shared" si="13"/>
        <v>0</v>
      </c>
      <c r="R78" s="112">
        <f t="shared" si="14"/>
        <v>0</v>
      </c>
      <c r="S78" s="41"/>
      <c r="T78" s="41"/>
    </row>
    <row r="79" spans="1:20" ht="35.15" customHeight="1" x14ac:dyDescent="0.3">
      <c r="A79" s="383">
        <v>44</v>
      </c>
      <c r="B79" s="314"/>
      <c r="C79" s="284"/>
      <c r="D79" s="12"/>
      <c r="E79" s="12"/>
      <c r="F79" s="12"/>
      <c r="G79" s="12"/>
      <c r="H79" s="14"/>
      <c r="I79" s="285"/>
      <c r="J79" s="13"/>
      <c r="K79" s="25"/>
      <c r="L79" s="294"/>
      <c r="M79" s="286"/>
      <c r="N79" s="385" t="str">
        <f t="shared" si="10"/>
        <v/>
      </c>
      <c r="O79" s="153">
        <f t="shared" si="11"/>
        <v>0</v>
      </c>
      <c r="P79" s="112">
        <f t="shared" si="12"/>
        <v>1</v>
      </c>
      <c r="Q79" s="112">
        <f t="shared" si="13"/>
        <v>0</v>
      </c>
      <c r="R79" s="112">
        <f t="shared" si="14"/>
        <v>0</v>
      </c>
      <c r="S79" s="41"/>
      <c r="T79" s="41"/>
    </row>
    <row r="80" spans="1:20" ht="35.15" customHeight="1" thickBot="1" x14ac:dyDescent="0.35">
      <c r="A80" s="384">
        <v>45</v>
      </c>
      <c r="B80" s="86"/>
      <c r="C80" s="287"/>
      <c r="D80" s="26"/>
      <c r="E80" s="26"/>
      <c r="F80" s="26"/>
      <c r="G80" s="26"/>
      <c r="H80" s="16"/>
      <c r="I80" s="288"/>
      <c r="J80" s="18"/>
      <c r="K80" s="27"/>
      <c r="L80" s="295"/>
      <c r="M80" s="289"/>
      <c r="N80" s="385" t="str">
        <f t="shared" si="10"/>
        <v/>
      </c>
      <c r="O80" s="153">
        <f t="shared" si="11"/>
        <v>0</v>
      </c>
      <c r="P80" s="112">
        <f t="shared" si="12"/>
        <v>1</v>
      </c>
      <c r="Q80" s="112">
        <f t="shared" si="13"/>
        <v>0</v>
      </c>
      <c r="R80" s="112">
        <f t="shared" si="14"/>
        <v>0</v>
      </c>
      <c r="S80" s="41"/>
      <c r="T80" s="41"/>
    </row>
    <row r="81" spans="1:20" ht="35.15" customHeight="1" thickBot="1" x14ac:dyDescent="0.35">
      <c r="A81" s="112" t="s">
        <v>179</v>
      </c>
      <c r="B81" s="41"/>
      <c r="C81" s="41"/>
      <c r="D81" s="41"/>
      <c r="E81" s="41"/>
      <c r="F81" s="41"/>
      <c r="G81" s="41"/>
      <c r="H81" s="41"/>
      <c r="I81" s="41"/>
      <c r="J81" s="41"/>
      <c r="K81" s="377" t="s">
        <v>33</v>
      </c>
      <c r="L81" s="179">
        <f>SUM(L66:L80)+L52</f>
        <v>0</v>
      </c>
      <c r="M81" s="179">
        <f>SUM(M66:M80)+M52</f>
        <v>0</v>
      </c>
      <c r="N81" s="278"/>
      <c r="O81" s="279"/>
      <c r="P81" s="41"/>
      <c r="Q81" s="41"/>
      <c r="R81" s="41"/>
      <c r="S81" s="112">
        <f>IF(COUNTA(L66:M80)&gt;0,1,0)</f>
        <v>0</v>
      </c>
      <c r="T81" s="41"/>
    </row>
    <row r="82" spans="1:20" ht="35.15" customHeight="1" x14ac:dyDescent="0.3">
      <c r="A82" s="112" t="s">
        <v>132</v>
      </c>
      <c r="B82" s="41"/>
      <c r="C82" s="41"/>
      <c r="D82" s="41"/>
      <c r="E82" s="41"/>
      <c r="F82" s="41"/>
      <c r="G82" s="41"/>
      <c r="H82" s="41"/>
      <c r="I82" s="41"/>
      <c r="J82" s="41"/>
      <c r="K82" s="41"/>
      <c r="L82" s="41"/>
      <c r="M82" s="290"/>
      <c r="N82" s="278"/>
      <c r="O82" s="279"/>
      <c r="P82" s="41"/>
      <c r="Q82" s="41"/>
      <c r="R82" s="41"/>
      <c r="S82" s="41"/>
      <c r="T82" s="41"/>
    </row>
    <row r="83" spans="1:20" ht="35.15" customHeight="1" x14ac:dyDescent="0.3">
      <c r="A83" s="41"/>
      <c r="B83" s="41"/>
      <c r="C83" s="41"/>
      <c r="D83" s="41"/>
      <c r="E83" s="41"/>
      <c r="F83" s="41"/>
      <c r="G83" s="41"/>
      <c r="H83" s="41"/>
      <c r="I83" s="41"/>
      <c r="J83" s="41"/>
      <c r="K83" s="41"/>
      <c r="L83" s="41"/>
      <c r="M83" s="290"/>
      <c r="N83" s="278"/>
      <c r="O83" s="279"/>
      <c r="P83" s="41"/>
      <c r="Q83" s="41"/>
      <c r="R83" s="41"/>
      <c r="S83" s="41"/>
      <c r="T83" s="41"/>
    </row>
    <row r="84" spans="1:20" ht="35.15" customHeight="1" x14ac:dyDescent="0.35">
      <c r="A84" s="41"/>
      <c r="B84" s="243" t="s">
        <v>30</v>
      </c>
      <c r="C84" s="244">
        <f ca="1">IF(imzatarihi&gt;0,imzatarihi,"")</f>
        <v>45653</v>
      </c>
      <c r="D84" s="243" t="s">
        <v>31</v>
      </c>
      <c r="E84" s="245" t="str">
        <f>IF(kurulusyetkilisi&gt;0,kurulusyetkilisi,"")</f>
        <v/>
      </c>
      <c r="F84" s="41"/>
      <c r="G84" s="41"/>
      <c r="H84" s="41"/>
      <c r="I84" s="41"/>
      <c r="J84" s="41"/>
      <c r="K84" s="41"/>
      <c r="L84" s="41"/>
      <c r="M84" s="290"/>
      <c r="N84" s="278"/>
      <c r="O84" s="279"/>
      <c r="P84" s="41"/>
      <c r="Q84" s="41"/>
      <c r="R84" s="41"/>
      <c r="S84" s="41"/>
      <c r="T84" s="41"/>
    </row>
    <row r="85" spans="1:20" ht="35.15" customHeight="1" x14ac:dyDescent="0.35">
      <c r="A85" s="41"/>
      <c r="B85" s="246"/>
      <c r="C85" s="246"/>
      <c r="D85" s="243" t="s">
        <v>32</v>
      </c>
      <c r="E85" s="246"/>
      <c r="F85" s="41"/>
      <c r="G85" s="41"/>
      <c r="H85" s="41"/>
      <c r="I85" s="41"/>
      <c r="J85" s="41"/>
      <c r="K85" s="41"/>
      <c r="L85" s="41"/>
      <c r="M85" s="290"/>
      <c r="N85" s="278"/>
      <c r="O85" s="279"/>
      <c r="P85" s="41"/>
      <c r="Q85" s="41"/>
      <c r="R85" s="41"/>
      <c r="S85" s="41"/>
      <c r="T85" s="41"/>
    </row>
    <row r="86" spans="1:20" ht="35.15" customHeight="1" x14ac:dyDescent="0.3">
      <c r="A86" s="41"/>
      <c r="B86" s="41"/>
      <c r="C86" s="41"/>
      <c r="D86" s="41"/>
      <c r="E86" s="41"/>
      <c r="F86" s="41"/>
      <c r="G86" s="41"/>
      <c r="H86" s="41"/>
      <c r="I86" s="41"/>
      <c r="J86" s="41"/>
      <c r="K86" s="41"/>
      <c r="L86" s="41"/>
      <c r="M86" s="290"/>
      <c r="N86" s="278"/>
      <c r="O86" s="279"/>
      <c r="P86" s="41"/>
      <c r="Q86" s="41"/>
      <c r="R86" s="41"/>
      <c r="S86" s="41"/>
      <c r="T86" s="41"/>
    </row>
    <row r="87" spans="1:20" ht="35.15" customHeight="1" x14ac:dyDescent="0.3">
      <c r="A87" s="41"/>
      <c r="B87" s="41"/>
      <c r="C87" s="41"/>
      <c r="D87" s="41"/>
      <c r="E87" s="41"/>
      <c r="F87" s="41"/>
      <c r="G87" s="41"/>
      <c r="H87" s="41"/>
      <c r="I87" s="41"/>
      <c r="J87" s="41"/>
      <c r="K87" s="41"/>
      <c r="L87" s="41"/>
      <c r="M87" s="290"/>
      <c r="N87" s="278"/>
      <c r="O87" s="279"/>
      <c r="P87" s="41"/>
      <c r="Q87" s="41"/>
      <c r="R87" s="41"/>
      <c r="S87" s="41"/>
      <c r="T87" s="41"/>
    </row>
    <row r="88" spans="1:20" ht="35.15" customHeight="1" x14ac:dyDescent="0.3">
      <c r="A88" s="609" t="s">
        <v>76</v>
      </c>
      <c r="B88" s="609"/>
      <c r="C88" s="609"/>
      <c r="D88" s="609"/>
      <c r="E88" s="609"/>
      <c r="F88" s="609"/>
      <c r="G88" s="609"/>
      <c r="H88" s="609"/>
      <c r="I88" s="609"/>
      <c r="J88" s="609"/>
      <c r="K88" s="609"/>
      <c r="L88" s="609"/>
      <c r="M88" s="609"/>
      <c r="N88" s="278"/>
      <c r="O88" s="279"/>
      <c r="P88" s="41"/>
      <c r="Q88" s="41"/>
      <c r="R88" s="41"/>
      <c r="S88" s="41"/>
      <c r="T88" s="41"/>
    </row>
    <row r="89" spans="1:20" ht="35.15" customHeight="1" x14ac:dyDescent="0.3">
      <c r="A89" s="573" t="str">
        <f>IF(YilDonem&lt;&gt;"",CONCATENATE(YilDonem,". döneme aittir."),"")</f>
        <v/>
      </c>
      <c r="B89" s="573"/>
      <c r="C89" s="573"/>
      <c r="D89" s="573"/>
      <c r="E89" s="573"/>
      <c r="F89" s="573"/>
      <c r="G89" s="573"/>
      <c r="H89" s="573"/>
      <c r="I89" s="573"/>
      <c r="J89" s="573"/>
      <c r="K89" s="573"/>
      <c r="L89" s="573"/>
      <c r="M89" s="573"/>
      <c r="N89" s="278"/>
      <c r="O89" s="279"/>
      <c r="P89" s="41"/>
      <c r="Q89" s="41"/>
      <c r="R89" s="41"/>
      <c r="S89" s="41"/>
      <c r="T89" s="41"/>
    </row>
    <row r="90" spans="1:20" ht="35.15" customHeight="1" thickBot="1" x14ac:dyDescent="0.35">
      <c r="A90" s="610" t="s">
        <v>77</v>
      </c>
      <c r="B90" s="610"/>
      <c r="C90" s="610"/>
      <c r="D90" s="610"/>
      <c r="E90" s="610"/>
      <c r="F90" s="610"/>
      <c r="G90" s="610"/>
      <c r="H90" s="610"/>
      <c r="I90" s="610"/>
      <c r="J90" s="610"/>
      <c r="K90" s="610"/>
      <c r="L90" s="610"/>
      <c r="M90" s="610"/>
      <c r="N90" s="278"/>
      <c r="O90" s="279"/>
      <c r="P90" s="41"/>
      <c r="Q90" s="41"/>
      <c r="R90" s="41"/>
      <c r="S90" s="41"/>
      <c r="T90" s="41"/>
    </row>
    <row r="91" spans="1:20" ht="35.15" customHeight="1" thickBot="1" x14ac:dyDescent="0.35">
      <c r="A91" s="441" t="s">
        <v>212</v>
      </c>
      <c r="B91" s="618" t="str">
        <f>IF(ProjeNo&gt;0,ProjeNo,"")</f>
        <v/>
      </c>
      <c r="C91" s="619"/>
      <c r="D91" s="619"/>
      <c r="E91" s="619"/>
      <c r="F91" s="619"/>
      <c r="G91" s="619"/>
      <c r="H91" s="619"/>
      <c r="I91" s="619"/>
      <c r="J91" s="619"/>
      <c r="K91" s="619"/>
      <c r="L91" s="619"/>
      <c r="M91" s="620"/>
      <c r="N91" s="278"/>
      <c r="O91" s="279"/>
      <c r="P91" s="41"/>
      <c r="Q91" s="41"/>
      <c r="R91" s="41"/>
      <c r="S91" s="41"/>
      <c r="T91" s="41"/>
    </row>
    <row r="92" spans="1:20" ht="35.15" customHeight="1" thickBot="1" x14ac:dyDescent="0.35">
      <c r="A92" s="441" t="s">
        <v>213</v>
      </c>
      <c r="B92" s="615" t="str">
        <f>IF(ProjeAdi&gt;0,ProjeAdi,"")</f>
        <v/>
      </c>
      <c r="C92" s="616"/>
      <c r="D92" s="616"/>
      <c r="E92" s="616"/>
      <c r="F92" s="616"/>
      <c r="G92" s="616"/>
      <c r="H92" s="616"/>
      <c r="I92" s="616"/>
      <c r="J92" s="616"/>
      <c r="K92" s="616"/>
      <c r="L92" s="616"/>
      <c r="M92" s="617"/>
      <c r="N92" s="278"/>
      <c r="O92" s="279"/>
      <c r="P92" s="41"/>
      <c r="Q92" s="41"/>
      <c r="R92" s="41"/>
      <c r="S92" s="41"/>
      <c r="T92" s="41"/>
    </row>
    <row r="93" spans="1:20" s="21" customFormat="1" ht="35.15" customHeight="1" thickBot="1" x14ac:dyDescent="0.35">
      <c r="A93" s="613" t="s">
        <v>3</v>
      </c>
      <c r="B93" s="613" t="s">
        <v>78</v>
      </c>
      <c r="C93" s="613" t="s">
        <v>175</v>
      </c>
      <c r="D93" s="613" t="s">
        <v>4</v>
      </c>
      <c r="E93" s="613" t="s">
        <v>123</v>
      </c>
      <c r="F93" s="613" t="s">
        <v>83</v>
      </c>
      <c r="G93" s="613" t="s">
        <v>84</v>
      </c>
      <c r="H93" s="611" t="s">
        <v>176</v>
      </c>
      <c r="I93" s="612"/>
      <c r="J93" s="613" t="s">
        <v>79</v>
      </c>
      <c r="K93" s="613" t="s">
        <v>80</v>
      </c>
      <c r="L93" s="375" t="s">
        <v>81</v>
      </c>
      <c r="M93" s="375" t="s">
        <v>81</v>
      </c>
      <c r="N93" s="278"/>
      <c r="O93" s="280"/>
      <c r="P93" s="42"/>
      <c r="Q93" s="42"/>
      <c r="R93" s="42"/>
      <c r="S93" s="42"/>
      <c r="T93" s="42"/>
    </row>
    <row r="94" spans="1:20" ht="35.15" customHeight="1" thickBot="1" x14ac:dyDescent="0.35">
      <c r="A94" s="614"/>
      <c r="B94" s="614"/>
      <c r="C94" s="614"/>
      <c r="D94" s="614"/>
      <c r="E94" s="614"/>
      <c r="F94" s="614"/>
      <c r="G94" s="614"/>
      <c r="H94" s="381" t="s">
        <v>177</v>
      </c>
      <c r="I94" s="318" t="s">
        <v>178</v>
      </c>
      <c r="J94" s="614"/>
      <c r="K94" s="614"/>
      <c r="L94" s="376" t="s">
        <v>82</v>
      </c>
      <c r="M94" s="375" t="s">
        <v>85</v>
      </c>
      <c r="N94" s="278"/>
      <c r="O94" s="279"/>
      <c r="P94" s="41"/>
      <c r="Q94" s="41"/>
      <c r="R94" s="41"/>
      <c r="S94" s="41"/>
      <c r="T94" s="41"/>
    </row>
    <row r="95" spans="1:20" ht="35.15" customHeight="1" x14ac:dyDescent="0.3">
      <c r="A95" s="382">
        <v>46</v>
      </c>
      <c r="B95" s="83"/>
      <c r="C95" s="281"/>
      <c r="D95" s="22"/>
      <c r="E95" s="22"/>
      <c r="F95" s="22"/>
      <c r="G95" s="22"/>
      <c r="H95" s="22"/>
      <c r="I95" s="282"/>
      <c r="J95" s="29"/>
      <c r="K95" s="24"/>
      <c r="L95" s="293"/>
      <c r="M95" s="283"/>
      <c r="N95" s="385" t="str">
        <f>IF(AND(COUNTA(B95:K95)&gt;0,M95=""),"Belge tarihi ve Belge numarası yazılmalıdır.","")</f>
        <v/>
      </c>
      <c r="O95" s="153">
        <f>IF(OR(H95="Gündelik",H95="Konaklama"),1000,0)</f>
        <v>0</v>
      </c>
      <c r="P95" s="112">
        <f>IF(AND(OR(H95="Gündelik",H95="Konaklama"),I95&lt;1),0,1)</f>
        <v>1</v>
      </c>
      <c r="Q95" s="112">
        <f>IF(COUNTA(J95:K95)&lt;2,0,1)</f>
        <v>0</v>
      </c>
      <c r="R95" s="112">
        <f>P95*Q95*1000000</f>
        <v>0</v>
      </c>
      <c r="S95" s="41"/>
      <c r="T95" s="41"/>
    </row>
    <row r="96" spans="1:20" ht="35.15" customHeight="1" x14ac:dyDescent="0.3">
      <c r="A96" s="383">
        <v>47</v>
      </c>
      <c r="B96" s="314"/>
      <c r="C96" s="284"/>
      <c r="D96" s="12"/>
      <c r="E96" s="12"/>
      <c r="F96" s="12"/>
      <c r="G96" s="12"/>
      <c r="H96" s="14"/>
      <c r="I96" s="285"/>
      <c r="J96" s="30"/>
      <c r="K96" s="25"/>
      <c r="L96" s="294"/>
      <c r="M96" s="286"/>
      <c r="N96" s="385" t="str">
        <f t="shared" ref="N96:N109" si="15">IF(AND(COUNTA(B96:K96)&gt;0,M96=""),"Belge tarihi ve Belge numarası yazılmalıdır.","")</f>
        <v/>
      </c>
      <c r="O96" s="153">
        <f t="shared" ref="O96:O109" si="16">IF(OR(H96="Gündelik",H96="Konaklama"),1000,0)</f>
        <v>0</v>
      </c>
      <c r="P96" s="112">
        <f t="shared" ref="P96:P109" si="17">IF(AND(OR(H96="Gündelik",H96="Konaklama"),I96&lt;1),0,1)</f>
        <v>1</v>
      </c>
      <c r="Q96" s="112">
        <f t="shared" ref="Q96:Q109" si="18">IF(COUNTA(J96:K96)&lt;2,0,1)</f>
        <v>0</v>
      </c>
      <c r="R96" s="112">
        <f t="shared" ref="R96:R109" si="19">P96*Q96*1000000</f>
        <v>0</v>
      </c>
      <c r="S96" s="41"/>
      <c r="T96" s="41"/>
    </row>
    <row r="97" spans="1:20" ht="35.15" customHeight="1" x14ac:dyDescent="0.3">
      <c r="A97" s="383">
        <v>48</v>
      </c>
      <c r="B97" s="314"/>
      <c r="C97" s="284"/>
      <c r="D97" s="12"/>
      <c r="E97" s="12"/>
      <c r="F97" s="12"/>
      <c r="G97" s="12"/>
      <c r="H97" s="14"/>
      <c r="I97" s="285"/>
      <c r="J97" s="30"/>
      <c r="K97" s="25"/>
      <c r="L97" s="294"/>
      <c r="M97" s="286"/>
      <c r="N97" s="385" t="str">
        <f t="shared" si="15"/>
        <v/>
      </c>
      <c r="O97" s="153">
        <f t="shared" si="16"/>
        <v>0</v>
      </c>
      <c r="P97" s="112">
        <f t="shared" si="17"/>
        <v>1</v>
      </c>
      <c r="Q97" s="112">
        <f t="shared" si="18"/>
        <v>0</v>
      </c>
      <c r="R97" s="112">
        <f t="shared" si="19"/>
        <v>0</v>
      </c>
      <c r="S97" s="41"/>
      <c r="T97" s="41"/>
    </row>
    <row r="98" spans="1:20" ht="35.15" customHeight="1" x14ac:dyDescent="0.3">
      <c r="A98" s="383">
        <v>49</v>
      </c>
      <c r="B98" s="314"/>
      <c r="C98" s="284"/>
      <c r="D98" s="12"/>
      <c r="E98" s="12"/>
      <c r="F98" s="12"/>
      <c r="G98" s="12"/>
      <c r="H98" s="14"/>
      <c r="I98" s="285"/>
      <c r="J98" s="30"/>
      <c r="K98" s="25"/>
      <c r="L98" s="294"/>
      <c r="M98" s="286"/>
      <c r="N98" s="385" t="str">
        <f t="shared" si="15"/>
        <v/>
      </c>
      <c r="O98" s="153">
        <f t="shared" si="16"/>
        <v>0</v>
      </c>
      <c r="P98" s="112">
        <f t="shared" si="17"/>
        <v>1</v>
      </c>
      <c r="Q98" s="112">
        <f t="shared" si="18"/>
        <v>0</v>
      </c>
      <c r="R98" s="112">
        <f t="shared" si="19"/>
        <v>0</v>
      </c>
      <c r="S98" s="41"/>
      <c r="T98" s="41"/>
    </row>
    <row r="99" spans="1:20" ht="35.15" customHeight="1" x14ac:dyDescent="0.3">
      <c r="A99" s="383">
        <v>50</v>
      </c>
      <c r="B99" s="314"/>
      <c r="C99" s="284"/>
      <c r="D99" s="12"/>
      <c r="E99" s="12"/>
      <c r="F99" s="12"/>
      <c r="G99" s="12"/>
      <c r="H99" s="14"/>
      <c r="I99" s="285"/>
      <c r="J99" s="30"/>
      <c r="K99" s="25"/>
      <c r="L99" s="294"/>
      <c r="M99" s="286"/>
      <c r="N99" s="385" t="str">
        <f t="shared" si="15"/>
        <v/>
      </c>
      <c r="O99" s="153">
        <f t="shared" si="16"/>
        <v>0</v>
      </c>
      <c r="P99" s="112">
        <f t="shared" si="17"/>
        <v>1</v>
      </c>
      <c r="Q99" s="112">
        <f t="shared" si="18"/>
        <v>0</v>
      </c>
      <c r="R99" s="112">
        <f t="shared" si="19"/>
        <v>0</v>
      </c>
      <c r="S99" s="41"/>
      <c r="T99" s="41"/>
    </row>
    <row r="100" spans="1:20" ht="35.15" customHeight="1" x14ac:dyDescent="0.3">
      <c r="A100" s="383">
        <v>51</v>
      </c>
      <c r="B100" s="314"/>
      <c r="C100" s="284"/>
      <c r="D100" s="12"/>
      <c r="E100" s="12"/>
      <c r="F100" s="12"/>
      <c r="G100" s="12"/>
      <c r="H100" s="14"/>
      <c r="I100" s="285"/>
      <c r="J100" s="30"/>
      <c r="K100" s="25"/>
      <c r="L100" s="294"/>
      <c r="M100" s="286"/>
      <c r="N100" s="374"/>
      <c r="O100" s="279"/>
      <c r="P100" s="41"/>
      <c r="Q100" s="41"/>
      <c r="R100" s="41"/>
      <c r="S100" s="41"/>
      <c r="T100" s="41"/>
    </row>
    <row r="101" spans="1:20" ht="35.15" customHeight="1" x14ac:dyDescent="0.3">
      <c r="A101" s="383">
        <v>52</v>
      </c>
      <c r="B101" s="314"/>
      <c r="C101" s="284"/>
      <c r="D101" s="12"/>
      <c r="E101" s="12"/>
      <c r="F101" s="12"/>
      <c r="G101" s="12"/>
      <c r="H101" s="14"/>
      <c r="I101" s="285"/>
      <c r="J101" s="30"/>
      <c r="K101" s="25"/>
      <c r="L101" s="294"/>
      <c r="M101" s="286"/>
      <c r="N101" s="374"/>
      <c r="O101" s="279"/>
      <c r="P101" s="41"/>
      <c r="Q101" s="41"/>
      <c r="R101" s="41"/>
      <c r="S101" s="41"/>
      <c r="T101" s="41"/>
    </row>
    <row r="102" spans="1:20" ht="35.15" customHeight="1" x14ac:dyDescent="0.3">
      <c r="A102" s="383">
        <v>53</v>
      </c>
      <c r="B102" s="314"/>
      <c r="C102" s="284"/>
      <c r="D102" s="12"/>
      <c r="E102" s="12"/>
      <c r="F102" s="12"/>
      <c r="G102" s="12"/>
      <c r="H102" s="14"/>
      <c r="I102" s="285"/>
      <c r="J102" s="30"/>
      <c r="K102" s="25"/>
      <c r="L102" s="294"/>
      <c r="M102" s="286"/>
      <c r="N102" s="374"/>
      <c r="O102" s="279"/>
      <c r="P102" s="41"/>
      <c r="Q102" s="41"/>
      <c r="R102" s="41"/>
      <c r="S102" s="41"/>
      <c r="T102" s="41"/>
    </row>
    <row r="103" spans="1:20" ht="35.15" customHeight="1" x14ac:dyDescent="0.3">
      <c r="A103" s="383">
        <v>54</v>
      </c>
      <c r="B103" s="314"/>
      <c r="C103" s="284"/>
      <c r="D103" s="12"/>
      <c r="E103" s="12"/>
      <c r="F103" s="12"/>
      <c r="G103" s="12"/>
      <c r="H103" s="14"/>
      <c r="I103" s="285"/>
      <c r="J103" s="30"/>
      <c r="K103" s="25"/>
      <c r="L103" s="294"/>
      <c r="M103" s="286"/>
      <c r="N103" s="385" t="str">
        <f t="shared" si="15"/>
        <v/>
      </c>
      <c r="O103" s="153">
        <f t="shared" si="16"/>
        <v>0</v>
      </c>
      <c r="P103" s="112">
        <f t="shared" si="17"/>
        <v>1</v>
      </c>
      <c r="Q103" s="112">
        <f t="shared" si="18"/>
        <v>0</v>
      </c>
      <c r="R103" s="112">
        <f t="shared" si="19"/>
        <v>0</v>
      </c>
      <c r="S103" s="41"/>
      <c r="T103" s="41"/>
    </row>
    <row r="104" spans="1:20" ht="35.15" customHeight="1" x14ac:dyDescent="0.3">
      <c r="A104" s="383">
        <v>55</v>
      </c>
      <c r="B104" s="314"/>
      <c r="C104" s="284"/>
      <c r="D104" s="12"/>
      <c r="E104" s="12"/>
      <c r="F104" s="12"/>
      <c r="G104" s="12"/>
      <c r="H104" s="14"/>
      <c r="I104" s="285"/>
      <c r="J104" s="30"/>
      <c r="K104" s="25"/>
      <c r="L104" s="294"/>
      <c r="M104" s="286"/>
      <c r="N104" s="385" t="str">
        <f t="shared" si="15"/>
        <v/>
      </c>
      <c r="O104" s="153">
        <f t="shared" si="16"/>
        <v>0</v>
      </c>
      <c r="P104" s="112">
        <f t="shared" si="17"/>
        <v>1</v>
      </c>
      <c r="Q104" s="112">
        <f t="shared" si="18"/>
        <v>0</v>
      </c>
      <c r="R104" s="112">
        <f t="shared" si="19"/>
        <v>0</v>
      </c>
      <c r="S104" s="41"/>
      <c r="T104" s="41"/>
    </row>
    <row r="105" spans="1:20" ht="35.15" customHeight="1" x14ac:dyDescent="0.3">
      <c r="A105" s="383">
        <v>56</v>
      </c>
      <c r="B105" s="314"/>
      <c r="C105" s="284"/>
      <c r="D105" s="12"/>
      <c r="E105" s="12"/>
      <c r="F105" s="12"/>
      <c r="G105" s="12"/>
      <c r="H105" s="14"/>
      <c r="I105" s="285"/>
      <c r="J105" s="30"/>
      <c r="K105" s="25"/>
      <c r="L105" s="294"/>
      <c r="M105" s="286"/>
      <c r="N105" s="385" t="str">
        <f t="shared" si="15"/>
        <v/>
      </c>
      <c r="O105" s="153">
        <f t="shared" si="16"/>
        <v>0</v>
      </c>
      <c r="P105" s="112">
        <f t="shared" si="17"/>
        <v>1</v>
      </c>
      <c r="Q105" s="112">
        <f t="shared" si="18"/>
        <v>0</v>
      </c>
      <c r="R105" s="112">
        <f t="shared" si="19"/>
        <v>0</v>
      </c>
      <c r="S105" s="41"/>
      <c r="T105" s="41"/>
    </row>
    <row r="106" spans="1:20" ht="35.15" customHeight="1" x14ac:dyDescent="0.3">
      <c r="A106" s="383">
        <v>57</v>
      </c>
      <c r="B106" s="314"/>
      <c r="C106" s="284"/>
      <c r="D106" s="12"/>
      <c r="E106" s="12"/>
      <c r="F106" s="12"/>
      <c r="G106" s="12"/>
      <c r="H106" s="14"/>
      <c r="I106" s="285"/>
      <c r="J106" s="30"/>
      <c r="K106" s="25"/>
      <c r="L106" s="294"/>
      <c r="M106" s="286"/>
      <c r="N106" s="385" t="str">
        <f t="shared" si="15"/>
        <v/>
      </c>
      <c r="O106" s="153">
        <f t="shared" si="16"/>
        <v>0</v>
      </c>
      <c r="P106" s="112">
        <f t="shared" si="17"/>
        <v>1</v>
      </c>
      <c r="Q106" s="112">
        <f t="shared" si="18"/>
        <v>0</v>
      </c>
      <c r="R106" s="112">
        <f t="shared" si="19"/>
        <v>0</v>
      </c>
      <c r="S106" s="41"/>
      <c r="T106" s="41"/>
    </row>
    <row r="107" spans="1:20" ht="35.15" customHeight="1" x14ac:dyDescent="0.3">
      <c r="A107" s="383">
        <v>58</v>
      </c>
      <c r="B107" s="314"/>
      <c r="C107" s="284"/>
      <c r="D107" s="12"/>
      <c r="E107" s="12"/>
      <c r="F107" s="12"/>
      <c r="G107" s="12"/>
      <c r="H107" s="14"/>
      <c r="I107" s="285"/>
      <c r="J107" s="30"/>
      <c r="K107" s="25"/>
      <c r="L107" s="294"/>
      <c r="M107" s="286"/>
      <c r="N107" s="385" t="str">
        <f t="shared" si="15"/>
        <v/>
      </c>
      <c r="O107" s="153">
        <f t="shared" si="16"/>
        <v>0</v>
      </c>
      <c r="P107" s="112">
        <f t="shared" si="17"/>
        <v>1</v>
      </c>
      <c r="Q107" s="112">
        <f t="shared" si="18"/>
        <v>0</v>
      </c>
      <c r="R107" s="112">
        <f t="shared" si="19"/>
        <v>0</v>
      </c>
      <c r="S107" s="41"/>
      <c r="T107" s="41"/>
    </row>
    <row r="108" spans="1:20" ht="35.15" customHeight="1" x14ac:dyDescent="0.3">
      <c r="A108" s="383">
        <v>59</v>
      </c>
      <c r="B108" s="314"/>
      <c r="C108" s="284"/>
      <c r="D108" s="12"/>
      <c r="E108" s="12"/>
      <c r="F108" s="12"/>
      <c r="G108" s="12"/>
      <c r="H108" s="14"/>
      <c r="I108" s="285"/>
      <c r="J108" s="30"/>
      <c r="K108" s="25"/>
      <c r="L108" s="294"/>
      <c r="M108" s="286"/>
      <c r="N108" s="385" t="str">
        <f t="shared" si="15"/>
        <v/>
      </c>
      <c r="O108" s="153">
        <f t="shared" si="16"/>
        <v>0</v>
      </c>
      <c r="P108" s="112">
        <f t="shared" si="17"/>
        <v>1</v>
      </c>
      <c r="Q108" s="112">
        <f t="shared" si="18"/>
        <v>0</v>
      </c>
      <c r="R108" s="112">
        <f t="shared" si="19"/>
        <v>0</v>
      </c>
      <c r="S108" s="41"/>
      <c r="T108" s="41"/>
    </row>
    <row r="109" spans="1:20" ht="35.15" customHeight="1" thickBot="1" x14ac:dyDescent="0.35">
      <c r="A109" s="384">
        <v>60</v>
      </c>
      <c r="B109" s="86"/>
      <c r="C109" s="287"/>
      <c r="D109" s="26"/>
      <c r="E109" s="26"/>
      <c r="F109" s="26"/>
      <c r="G109" s="26"/>
      <c r="H109" s="16"/>
      <c r="I109" s="288"/>
      <c r="J109" s="31"/>
      <c r="K109" s="27"/>
      <c r="L109" s="295"/>
      <c r="M109" s="289"/>
      <c r="N109" s="385" t="str">
        <f t="shared" si="15"/>
        <v/>
      </c>
      <c r="O109" s="153">
        <f t="shared" si="16"/>
        <v>0</v>
      </c>
      <c r="P109" s="112">
        <f t="shared" si="17"/>
        <v>1</v>
      </c>
      <c r="Q109" s="112">
        <f t="shared" si="18"/>
        <v>0</v>
      </c>
      <c r="R109" s="112">
        <f t="shared" si="19"/>
        <v>0</v>
      </c>
      <c r="S109" s="41"/>
      <c r="T109" s="41"/>
    </row>
    <row r="110" spans="1:20" ht="35.15" customHeight="1" thickBot="1" x14ac:dyDescent="0.35">
      <c r="A110" s="112" t="s">
        <v>179</v>
      </c>
      <c r="B110" s="41"/>
      <c r="C110" s="41"/>
      <c r="D110" s="41"/>
      <c r="E110" s="41"/>
      <c r="F110" s="41"/>
      <c r="G110" s="41"/>
      <c r="H110" s="41"/>
      <c r="I110" s="41"/>
      <c r="J110" s="41"/>
      <c r="K110" s="377" t="s">
        <v>33</v>
      </c>
      <c r="L110" s="179">
        <f>SUM(L95:L109)+L81</f>
        <v>0</v>
      </c>
      <c r="M110" s="179">
        <f>SUM(M95:M109)+M81</f>
        <v>0</v>
      </c>
      <c r="N110" s="278"/>
      <c r="O110" s="279"/>
      <c r="P110" s="41"/>
      <c r="Q110" s="41"/>
      <c r="R110" s="41"/>
      <c r="S110" s="112">
        <f>IF(COUNTA(L95:M109)&gt;0,1,0)</f>
        <v>0</v>
      </c>
      <c r="T110" s="41"/>
    </row>
    <row r="111" spans="1:20" ht="35.15" customHeight="1" x14ac:dyDescent="0.3">
      <c r="A111" s="112" t="s">
        <v>132</v>
      </c>
      <c r="B111" s="41"/>
      <c r="C111" s="41"/>
      <c r="D111" s="41"/>
      <c r="E111" s="41"/>
      <c r="F111" s="41"/>
      <c r="G111" s="41"/>
      <c r="H111" s="41"/>
      <c r="I111" s="41"/>
      <c r="J111" s="41"/>
      <c r="K111" s="41"/>
      <c r="L111" s="41"/>
      <c r="M111" s="290"/>
      <c r="N111" s="278"/>
      <c r="O111" s="279"/>
      <c r="P111" s="41"/>
      <c r="Q111" s="41"/>
      <c r="R111" s="41"/>
      <c r="S111" s="41"/>
      <c r="T111" s="41"/>
    </row>
    <row r="112" spans="1:20" ht="35.15" customHeight="1" x14ac:dyDescent="0.3">
      <c r="A112" s="41"/>
      <c r="B112" s="41"/>
      <c r="C112" s="41"/>
      <c r="D112" s="41"/>
      <c r="E112" s="41"/>
      <c r="F112" s="41"/>
      <c r="G112" s="41"/>
      <c r="H112" s="41"/>
      <c r="I112" s="41"/>
      <c r="J112" s="41"/>
      <c r="K112" s="41"/>
      <c r="L112" s="41"/>
      <c r="M112" s="290"/>
      <c r="N112" s="278"/>
      <c r="O112" s="279"/>
      <c r="P112" s="41"/>
      <c r="Q112" s="41"/>
      <c r="R112" s="41"/>
      <c r="S112" s="41"/>
      <c r="T112" s="41"/>
    </row>
    <row r="113" spans="1:20" ht="35.15" customHeight="1" x14ac:dyDescent="0.35">
      <c r="A113" s="41"/>
      <c r="B113" s="243" t="s">
        <v>30</v>
      </c>
      <c r="C113" s="244">
        <f ca="1">IF(imzatarihi&gt;0,imzatarihi,"")</f>
        <v>45653</v>
      </c>
      <c r="D113" s="243" t="s">
        <v>31</v>
      </c>
      <c r="E113" s="245" t="str">
        <f>IF(kurulusyetkilisi&gt;0,kurulusyetkilisi,"")</f>
        <v/>
      </c>
      <c r="F113" s="41"/>
      <c r="G113" s="41"/>
      <c r="H113" s="41"/>
      <c r="I113" s="41"/>
      <c r="J113" s="41"/>
      <c r="K113" s="41"/>
      <c r="L113" s="41"/>
      <c r="M113" s="290"/>
      <c r="N113" s="278"/>
      <c r="O113" s="279"/>
      <c r="P113" s="41"/>
      <c r="Q113" s="41"/>
      <c r="R113" s="41"/>
      <c r="S113" s="41"/>
      <c r="T113" s="41"/>
    </row>
    <row r="114" spans="1:20" ht="35.15" customHeight="1" x14ac:dyDescent="0.35">
      <c r="A114" s="41"/>
      <c r="B114" s="246"/>
      <c r="C114" s="246"/>
      <c r="D114" s="243" t="s">
        <v>32</v>
      </c>
      <c r="E114" s="246"/>
      <c r="F114" s="41"/>
      <c r="G114" s="41"/>
      <c r="H114" s="41"/>
      <c r="I114" s="41"/>
      <c r="J114" s="41"/>
      <c r="K114" s="41"/>
      <c r="L114" s="41"/>
      <c r="M114" s="290"/>
      <c r="N114" s="278"/>
      <c r="O114" s="279"/>
      <c r="P114" s="41"/>
      <c r="Q114" s="41"/>
      <c r="R114" s="41"/>
      <c r="S114" s="41"/>
      <c r="T114" s="41"/>
    </row>
    <row r="115" spans="1:20" ht="35.15" customHeight="1" x14ac:dyDescent="0.3">
      <c r="A115" s="41"/>
      <c r="B115" s="41"/>
      <c r="C115" s="41"/>
      <c r="D115" s="41"/>
      <c r="E115" s="41"/>
      <c r="F115" s="41"/>
      <c r="G115" s="41"/>
      <c r="H115" s="41"/>
      <c r="I115" s="41"/>
      <c r="J115" s="41"/>
      <c r="K115" s="41"/>
      <c r="L115" s="41"/>
      <c r="M115" s="290"/>
      <c r="N115" s="278"/>
      <c r="O115" s="279"/>
      <c r="P115" s="41"/>
      <c r="Q115" s="41"/>
      <c r="R115" s="41"/>
      <c r="S115" s="41"/>
      <c r="T115" s="41"/>
    </row>
    <row r="116" spans="1:20" ht="35.15" customHeight="1" x14ac:dyDescent="0.3">
      <c r="A116" s="41"/>
      <c r="B116" s="41"/>
      <c r="C116" s="41"/>
      <c r="D116" s="41"/>
      <c r="E116" s="41"/>
      <c r="F116" s="41"/>
      <c r="G116" s="41"/>
      <c r="H116" s="41"/>
      <c r="I116" s="41"/>
      <c r="J116" s="41"/>
      <c r="K116" s="41"/>
      <c r="L116" s="41"/>
      <c r="M116" s="290"/>
      <c r="N116" s="278"/>
      <c r="O116" s="279"/>
      <c r="P116" s="41"/>
      <c r="Q116" s="41"/>
      <c r="R116" s="41"/>
      <c r="S116" s="41"/>
      <c r="T116" s="41"/>
    </row>
    <row r="117" spans="1:20" ht="35.15" customHeight="1" x14ac:dyDescent="0.3">
      <c r="A117" s="609" t="s">
        <v>76</v>
      </c>
      <c r="B117" s="609"/>
      <c r="C117" s="609"/>
      <c r="D117" s="609"/>
      <c r="E117" s="609"/>
      <c r="F117" s="609"/>
      <c r="G117" s="609"/>
      <c r="H117" s="609"/>
      <c r="I117" s="609"/>
      <c r="J117" s="609"/>
      <c r="K117" s="609"/>
      <c r="L117" s="609"/>
      <c r="M117" s="609"/>
      <c r="N117" s="278"/>
      <c r="O117" s="279"/>
      <c r="P117" s="41"/>
      <c r="Q117" s="41"/>
      <c r="R117" s="41"/>
      <c r="S117" s="41"/>
      <c r="T117" s="41"/>
    </row>
    <row r="118" spans="1:20" ht="35.15" customHeight="1" x14ac:dyDescent="0.3">
      <c r="A118" s="573" t="str">
        <f>IF(YilDonem&lt;&gt;"",CONCATENATE(YilDonem,". döneme aittir."),"")</f>
        <v/>
      </c>
      <c r="B118" s="573"/>
      <c r="C118" s="573"/>
      <c r="D118" s="573"/>
      <c r="E118" s="573"/>
      <c r="F118" s="573"/>
      <c r="G118" s="573"/>
      <c r="H118" s="573"/>
      <c r="I118" s="573"/>
      <c r="J118" s="573"/>
      <c r="K118" s="573"/>
      <c r="L118" s="573"/>
      <c r="M118" s="573"/>
      <c r="N118" s="278"/>
      <c r="O118" s="279"/>
      <c r="P118" s="41"/>
      <c r="Q118" s="41"/>
      <c r="R118" s="41"/>
      <c r="S118" s="41"/>
      <c r="T118" s="41"/>
    </row>
    <row r="119" spans="1:20" ht="35.15" customHeight="1" thickBot="1" x14ac:dyDescent="0.35">
      <c r="A119" s="610" t="s">
        <v>77</v>
      </c>
      <c r="B119" s="610"/>
      <c r="C119" s="610"/>
      <c r="D119" s="610"/>
      <c r="E119" s="610"/>
      <c r="F119" s="610"/>
      <c r="G119" s="610"/>
      <c r="H119" s="610"/>
      <c r="I119" s="610"/>
      <c r="J119" s="610"/>
      <c r="K119" s="610"/>
      <c r="L119" s="610"/>
      <c r="M119" s="610"/>
      <c r="N119" s="278"/>
      <c r="O119" s="279"/>
      <c r="P119" s="41"/>
      <c r="Q119" s="41"/>
      <c r="R119" s="41"/>
      <c r="S119" s="41"/>
      <c r="T119" s="41"/>
    </row>
    <row r="120" spans="1:20" ht="35.15" customHeight="1" thickBot="1" x14ac:dyDescent="0.35">
      <c r="A120" s="441" t="s">
        <v>212</v>
      </c>
      <c r="B120" s="618" t="str">
        <f>IF(ProjeNo&gt;0,ProjeNo,"")</f>
        <v/>
      </c>
      <c r="C120" s="619"/>
      <c r="D120" s="619"/>
      <c r="E120" s="619"/>
      <c r="F120" s="619"/>
      <c r="G120" s="619"/>
      <c r="H120" s="619"/>
      <c r="I120" s="619"/>
      <c r="J120" s="619"/>
      <c r="K120" s="619"/>
      <c r="L120" s="619"/>
      <c r="M120" s="620"/>
      <c r="N120" s="278"/>
      <c r="O120" s="279"/>
      <c r="P120" s="41"/>
      <c r="Q120" s="41"/>
      <c r="R120" s="41"/>
      <c r="S120" s="41"/>
      <c r="T120" s="41"/>
    </row>
    <row r="121" spans="1:20" ht="35.15" customHeight="1" thickBot="1" x14ac:dyDescent="0.35">
      <c r="A121" s="441" t="s">
        <v>213</v>
      </c>
      <c r="B121" s="615" t="str">
        <f>IF(ProjeAdi&gt;0,ProjeAdi,"")</f>
        <v/>
      </c>
      <c r="C121" s="616"/>
      <c r="D121" s="616"/>
      <c r="E121" s="616"/>
      <c r="F121" s="616"/>
      <c r="G121" s="616"/>
      <c r="H121" s="616"/>
      <c r="I121" s="616"/>
      <c r="J121" s="616"/>
      <c r="K121" s="616"/>
      <c r="L121" s="616"/>
      <c r="M121" s="617"/>
      <c r="N121" s="278"/>
      <c r="O121" s="279"/>
      <c r="P121" s="41"/>
      <c r="Q121" s="41"/>
      <c r="R121" s="41"/>
      <c r="S121" s="41"/>
      <c r="T121" s="41"/>
    </row>
    <row r="122" spans="1:20" s="21" customFormat="1" ht="35.15" customHeight="1" thickBot="1" x14ac:dyDescent="0.35">
      <c r="A122" s="613" t="s">
        <v>3</v>
      </c>
      <c r="B122" s="613" t="s">
        <v>78</v>
      </c>
      <c r="C122" s="613" t="s">
        <v>175</v>
      </c>
      <c r="D122" s="613" t="s">
        <v>4</v>
      </c>
      <c r="E122" s="613" t="s">
        <v>123</v>
      </c>
      <c r="F122" s="613" t="s">
        <v>83</v>
      </c>
      <c r="G122" s="613" t="s">
        <v>84</v>
      </c>
      <c r="H122" s="611" t="s">
        <v>176</v>
      </c>
      <c r="I122" s="612"/>
      <c r="J122" s="613" t="s">
        <v>79</v>
      </c>
      <c r="K122" s="613" t="s">
        <v>80</v>
      </c>
      <c r="L122" s="375" t="s">
        <v>81</v>
      </c>
      <c r="M122" s="375" t="s">
        <v>81</v>
      </c>
      <c r="N122" s="278"/>
      <c r="O122" s="280"/>
      <c r="P122" s="42"/>
      <c r="Q122" s="42"/>
      <c r="R122" s="42"/>
      <c r="S122" s="42"/>
      <c r="T122" s="42"/>
    </row>
    <row r="123" spans="1:20" ht="35.15" customHeight="1" thickBot="1" x14ac:dyDescent="0.35">
      <c r="A123" s="614"/>
      <c r="B123" s="614"/>
      <c r="C123" s="614"/>
      <c r="D123" s="614"/>
      <c r="E123" s="614"/>
      <c r="F123" s="614"/>
      <c r="G123" s="614"/>
      <c r="H123" s="381" t="s">
        <v>177</v>
      </c>
      <c r="I123" s="318" t="s">
        <v>178</v>
      </c>
      <c r="J123" s="614"/>
      <c r="K123" s="614"/>
      <c r="L123" s="376" t="s">
        <v>82</v>
      </c>
      <c r="M123" s="375" t="s">
        <v>85</v>
      </c>
      <c r="N123" s="278"/>
      <c r="O123" s="279"/>
      <c r="P123" s="41"/>
      <c r="Q123" s="41"/>
      <c r="R123" s="41"/>
      <c r="S123" s="41"/>
      <c r="T123" s="41"/>
    </row>
    <row r="124" spans="1:20" ht="35.15" customHeight="1" x14ac:dyDescent="0.3">
      <c r="A124" s="382">
        <v>61</v>
      </c>
      <c r="B124" s="83"/>
      <c r="C124" s="281"/>
      <c r="D124" s="22"/>
      <c r="E124" s="22"/>
      <c r="F124" s="22"/>
      <c r="G124" s="22"/>
      <c r="H124" s="22"/>
      <c r="I124" s="282"/>
      <c r="J124" s="29"/>
      <c r="K124" s="24"/>
      <c r="L124" s="293"/>
      <c r="M124" s="283"/>
      <c r="N124" s="385" t="str">
        <f>IF(AND(COUNTA(B124:K124)&gt;0,M124=""),"Belge tarihi ve Belge numarası yazılmalıdır.","")</f>
        <v/>
      </c>
      <c r="O124" s="153">
        <f>IF(OR(H124="Gündelik",H124="Konaklama"),1000,0)</f>
        <v>0</v>
      </c>
      <c r="P124" s="112">
        <f>IF(AND(OR(H124="Gündelik",H124="Konaklama"),I124&lt;1),0,1)</f>
        <v>1</v>
      </c>
      <c r="Q124" s="112">
        <f>IF(COUNTA(J124:K124)&lt;2,0,1)</f>
        <v>0</v>
      </c>
      <c r="R124" s="112">
        <f>P124*Q124*1000000</f>
        <v>0</v>
      </c>
      <c r="S124" s="41"/>
      <c r="T124" s="41"/>
    </row>
    <row r="125" spans="1:20" ht="35.15" customHeight="1" x14ac:dyDescent="0.3">
      <c r="A125" s="383">
        <v>62</v>
      </c>
      <c r="B125" s="314"/>
      <c r="C125" s="284"/>
      <c r="D125" s="12"/>
      <c r="E125" s="12"/>
      <c r="F125" s="12"/>
      <c r="G125" s="12"/>
      <c r="H125" s="14"/>
      <c r="I125" s="285"/>
      <c r="J125" s="30"/>
      <c r="K125" s="25"/>
      <c r="L125" s="294"/>
      <c r="M125" s="286"/>
      <c r="N125" s="385" t="str">
        <f t="shared" ref="N125:N138" si="20">IF(AND(COUNTA(B125:K125)&gt;0,M125=""),"Belge tarihi ve Belge numarası yazılmalıdır.","")</f>
        <v/>
      </c>
      <c r="O125" s="153">
        <f t="shared" ref="O125:O138" si="21">IF(OR(H125="Gündelik",H125="Konaklama"),1000,0)</f>
        <v>0</v>
      </c>
      <c r="P125" s="112">
        <f t="shared" ref="P125:P138" si="22">IF(AND(OR(H125="Gündelik",H125="Konaklama"),I125&lt;1),0,1)</f>
        <v>1</v>
      </c>
      <c r="Q125" s="112">
        <f t="shared" ref="Q125:Q138" si="23">IF(COUNTA(J125:K125)&lt;2,0,1)</f>
        <v>0</v>
      </c>
      <c r="R125" s="112">
        <f t="shared" ref="R125:R138" si="24">P125*Q125*1000000</f>
        <v>0</v>
      </c>
      <c r="S125" s="41"/>
      <c r="T125" s="41"/>
    </row>
    <row r="126" spans="1:20" ht="35.15" customHeight="1" x14ac:dyDescent="0.3">
      <c r="A126" s="383">
        <v>63</v>
      </c>
      <c r="B126" s="314"/>
      <c r="C126" s="284"/>
      <c r="D126" s="12"/>
      <c r="E126" s="12"/>
      <c r="F126" s="12"/>
      <c r="G126" s="12"/>
      <c r="H126" s="14"/>
      <c r="I126" s="285"/>
      <c r="J126" s="30"/>
      <c r="K126" s="25"/>
      <c r="L126" s="294"/>
      <c r="M126" s="286"/>
      <c r="N126" s="385" t="str">
        <f t="shared" si="20"/>
        <v/>
      </c>
      <c r="O126" s="153">
        <f t="shared" si="21"/>
        <v>0</v>
      </c>
      <c r="P126" s="112">
        <f t="shared" si="22"/>
        <v>1</v>
      </c>
      <c r="Q126" s="112">
        <f t="shared" si="23"/>
        <v>0</v>
      </c>
      <c r="R126" s="112">
        <f t="shared" si="24"/>
        <v>0</v>
      </c>
      <c r="S126" s="41"/>
      <c r="T126" s="41"/>
    </row>
    <row r="127" spans="1:20" ht="35.15" customHeight="1" x14ac:dyDescent="0.3">
      <c r="A127" s="383">
        <v>64</v>
      </c>
      <c r="B127" s="314"/>
      <c r="C127" s="284"/>
      <c r="D127" s="12"/>
      <c r="E127" s="12"/>
      <c r="F127" s="12"/>
      <c r="G127" s="12"/>
      <c r="H127" s="14"/>
      <c r="I127" s="285"/>
      <c r="J127" s="30"/>
      <c r="K127" s="25"/>
      <c r="L127" s="294"/>
      <c r="M127" s="286"/>
      <c r="N127" s="385" t="str">
        <f t="shared" si="20"/>
        <v/>
      </c>
      <c r="O127" s="153">
        <f t="shared" si="21"/>
        <v>0</v>
      </c>
      <c r="P127" s="112">
        <f t="shared" si="22"/>
        <v>1</v>
      </c>
      <c r="Q127" s="112">
        <f t="shared" si="23"/>
        <v>0</v>
      </c>
      <c r="R127" s="112">
        <f t="shared" si="24"/>
        <v>0</v>
      </c>
      <c r="S127" s="41"/>
      <c r="T127" s="41"/>
    </row>
    <row r="128" spans="1:20" ht="35.15" customHeight="1" x14ac:dyDescent="0.3">
      <c r="A128" s="383">
        <v>65</v>
      </c>
      <c r="B128" s="314"/>
      <c r="C128" s="284"/>
      <c r="D128" s="12"/>
      <c r="E128" s="12"/>
      <c r="F128" s="12"/>
      <c r="G128" s="12"/>
      <c r="H128" s="14"/>
      <c r="I128" s="285"/>
      <c r="J128" s="30"/>
      <c r="K128" s="25"/>
      <c r="L128" s="294"/>
      <c r="M128" s="286"/>
      <c r="N128" s="374"/>
      <c r="O128" s="279"/>
      <c r="P128" s="41"/>
      <c r="Q128" s="41"/>
      <c r="R128" s="41"/>
      <c r="S128" s="41"/>
      <c r="T128" s="41"/>
    </row>
    <row r="129" spans="1:20" ht="35.15" customHeight="1" x14ac:dyDescent="0.3">
      <c r="A129" s="383">
        <v>66</v>
      </c>
      <c r="B129" s="314"/>
      <c r="C129" s="284"/>
      <c r="D129" s="12"/>
      <c r="E129" s="12"/>
      <c r="F129" s="12"/>
      <c r="G129" s="12"/>
      <c r="H129" s="14"/>
      <c r="I129" s="285"/>
      <c r="J129" s="30"/>
      <c r="K129" s="25"/>
      <c r="L129" s="294"/>
      <c r="M129" s="286"/>
      <c r="N129" s="374"/>
      <c r="O129" s="279"/>
      <c r="P129" s="41"/>
      <c r="Q129" s="41"/>
      <c r="R129" s="41"/>
      <c r="S129" s="41"/>
      <c r="T129" s="41"/>
    </row>
    <row r="130" spans="1:20" ht="35.15" customHeight="1" x14ac:dyDescent="0.3">
      <c r="A130" s="383">
        <v>67</v>
      </c>
      <c r="B130" s="314"/>
      <c r="C130" s="284"/>
      <c r="D130" s="12"/>
      <c r="E130" s="12"/>
      <c r="F130" s="12"/>
      <c r="G130" s="12"/>
      <c r="H130" s="14"/>
      <c r="I130" s="285"/>
      <c r="J130" s="30"/>
      <c r="K130" s="25"/>
      <c r="L130" s="294"/>
      <c r="M130" s="286"/>
      <c r="N130" s="374"/>
      <c r="O130" s="279"/>
      <c r="P130" s="41"/>
      <c r="Q130" s="41"/>
      <c r="R130" s="41"/>
      <c r="S130" s="41"/>
      <c r="T130" s="41"/>
    </row>
    <row r="131" spans="1:20" ht="35.15" customHeight="1" x14ac:dyDescent="0.3">
      <c r="A131" s="383">
        <v>68</v>
      </c>
      <c r="B131" s="314"/>
      <c r="C131" s="284"/>
      <c r="D131" s="12"/>
      <c r="E131" s="12"/>
      <c r="F131" s="12"/>
      <c r="G131" s="12"/>
      <c r="H131" s="14"/>
      <c r="I131" s="285"/>
      <c r="J131" s="30"/>
      <c r="K131" s="25"/>
      <c r="L131" s="294"/>
      <c r="M131" s="286"/>
      <c r="N131" s="385" t="str">
        <f t="shared" si="20"/>
        <v/>
      </c>
      <c r="O131" s="153">
        <f t="shared" si="21"/>
        <v>0</v>
      </c>
      <c r="P131" s="112">
        <f t="shared" si="22"/>
        <v>1</v>
      </c>
      <c r="Q131" s="112">
        <f t="shared" si="23"/>
        <v>0</v>
      </c>
      <c r="R131" s="112">
        <f t="shared" si="24"/>
        <v>0</v>
      </c>
      <c r="S131" s="41"/>
      <c r="T131" s="41"/>
    </row>
    <row r="132" spans="1:20" ht="35.15" customHeight="1" x14ac:dyDescent="0.3">
      <c r="A132" s="383">
        <v>69</v>
      </c>
      <c r="B132" s="314"/>
      <c r="C132" s="284"/>
      <c r="D132" s="12"/>
      <c r="E132" s="12"/>
      <c r="F132" s="12"/>
      <c r="G132" s="12"/>
      <c r="H132" s="14"/>
      <c r="I132" s="285"/>
      <c r="J132" s="30"/>
      <c r="K132" s="25"/>
      <c r="L132" s="294"/>
      <c r="M132" s="286"/>
      <c r="N132" s="385" t="str">
        <f t="shared" si="20"/>
        <v/>
      </c>
      <c r="O132" s="153">
        <f t="shared" si="21"/>
        <v>0</v>
      </c>
      <c r="P132" s="112">
        <f t="shared" si="22"/>
        <v>1</v>
      </c>
      <c r="Q132" s="112">
        <f t="shared" si="23"/>
        <v>0</v>
      </c>
      <c r="R132" s="112">
        <f t="shared" si="24"/>
        <v>0</v>
      </c>
      <c r="S132" s="41"/>
      <c r="T132" s="41"/>
    </row>
    <row r="133" spans="1:20" ht="35.15" customHeight="1" x14ac:dyDescent="0.3">
      <c r="A133" s="383">
        <v>70</v>
      </c>
      <c r="B133" s="314"/>
      <c r="C133" s="284"/>
      <c r="D133" s="12"/>
      <c r="E133" s="12"/>
      <c r="F133" s="12"/>
      <c r="G133" s="12"/>
      <c r="H133" s="14"/>
      <c r="I133" s="285"/>
      <c r="J133" s="30"/>
      <c r="K133" s="25"/>
      <c r="L133" s="294"/>
      <c r="M133" s="286"/>
      <c r="N133" s="385" t="str">
        <f t="shared" si="20"/>
        <v/>
      </c>
      <c r="O133" s="153">
        <f t="shared" si="21"/>
        <v>0</v>
      </c>
      <c r="P133" s="112">
        <f t="shared" si="22"/>
        <v>1</v>
      </c>
      <c r="Q133" s="112">
        <f t="shared" si="23"/>
        <v>0</v>
      </c>
      <c r="R133" s="112">
        <f t="shared" si="24"/>
        <v>0</v>
      </c>
      <c r="S133" s="41"/>
      <c r="T133" s="41"/>
    </row>
    <row r="134" spans="1:20" ht="35.15" customHeight="1" x14ac:dyDescent="0.3">
      <c r="A134" s="383">
        <v>71</v>
      </c>
      <c r="B134" s="314"/>
      <c r="C134" s="284"/>
      <c r="D134" s="12"/>
      <c r="E134" s="12"/>
      <c r="F134" s="12"/>
      <c r="G134" s="12"/>
      <c r="H134" s="14"/>
      <c r="I134" s="285"/>
      <c r="J134" s="30"/>
      <c r="K134" s="25"/>
      <c r="L134" s="294"/>
      <c r="M134" s="286"/>
      <c r="N134" s="385" t="str">
        <f t="shared" si="20"/>
        <v/>
      </c>
      <c r="O134" s="153">
        <f t="shared" si="21"/>
        <v>0</v>
      </c>
      <c r="P134" s="112">
        <f t="shared" si="22"/>
        <v>1</v>
      </c>
      <c r="Q134" s="112">
        <f t="shared" si="23"/>
        <v>0</v>
      </c>
      <c r="R134" s="112">
        <f t="shared" si="24"/>
        <v>0</v>
      </c>
      <c r="S134" s="41"/>
      <c r="T134" s="41"/>
    </row>
    <row r="135" spans="1:20" ht="35.15" customHeight="1" x14ac:dyDescent="0.3">
      <c r="A135" s="383">
        <v>72</v>
      </c>
      <c r="B135" s="314"/>
      <c r="C135" s="284"/>
      <c r="D135" s="12"/>
      <c r="E135" s="12"/>
      <c r="F135" s="12"/>
      <c r="G135" s="12"/>
      <c r="H135" s="14"/>
      <c r="I135" s="285"/>
      <c r="J135" s="30"/>
      <c r="K135" s="25"/>
      <c r="L135" s="294"/>
      <c r="M135" s="286"/>
      <c r="N135" s="385" t="str">
        <f t="shared" si="20"/>
        <v/>
      </c>
      <c r="O135" s="153">
        <f t="shared" si="21"/>
        <v>0</v>
      </c>
      <c r="P135" s="112">
        <f t="shared" si="22"/>
        <v>1</v>
      </c>
      <c r="Q135" s="112">
        <f t="shared" si="23"/>
        <v>0</v>
      </c>
      <c r="R135" s="112">
        <f t="shared" si="24"/>
        <v>0</v>
      </c>
      <c r="S135" s="41"/>
      <c r="T135" s="41"/>
    </row>
    <row r="136" spans="1:20" ht="35.15" customHeight="1" x14ac:dyDescent="0.3">
      <c r="A136" s="383">
        <v>73</v>
      </c>
      <c r="B136" s="314"/>
      <c r="C136" s="284"/>
      <c r="D136" s="12"/>
      <c r="E136" s="12"/>
      <c r="F136" s="12"/>
      <c r="G136" s="12"/>
      <c r="H136" s="14"/>
      <c r="I136" s="285"/>
      <c r="J136" s="30"/>
      <c r="K136" s="25"/>
      <c r="L136" s="294"/>
      <c r="M136" s="286"/>
      <c r="N136" s="385" t="str">
        <f t="shared" si="20"/>
        <v/>
      </c>
      <c r="O136" s="153">
        <f t="shared" si="21"/>
        <v>0</v>
      </c>
      <c r="P136" s="112">
        <f t="shared" si="22"/>
        <v>1</v>
      </c>
      <c r="Q136" s="112">
        <f t="shared" si="23"/>
        <v>0</v>
      </c>
      <c r="R136" s="112">
        <f t="shared" si="24"/>
        <v>0</v>
      </c>
      <c r="S136" s="41"/>
      <c r="T136" s="41"/>
    </row>
    <row r="137" spans="1:20" ht="35.15" customHeight="1" x14ac:dyDescent="0.3">
      <c r="A137" s="383">
        <v>74</v>
      </c>
      <c r="B137" s="314"/>
      <c r="C137" s="284"/>
      <c r="D137" s="12"/>
      <c r="E137" s="12"/>
      <c r="F137" s="12"/>
      <c r="G137" s="12"/>
      <c r="H137" s="14"/>
      <c r="I137" s="285"/>
      <c r="J137" s="30"/>
      <c r="K137" s="25"/>
      <c r="L137" s="294"/>
      <c r="M137" s="286"/>
      <c r="N137" s="385" t="str">
        <f t="shared" si="20"/>
        <v/>
      </c>
      <c r="O137" s="153">
        <f t="shared" si="21"/>
        <v>0</v>
      </c>
      <c r="P137" s="112">
        <f t="shared" si="22"/>
        <v>1</v>
      </c>
      <c r="Q137" s="112">
        <f t="shared" si="23"/>
        <v>0</v>
      </c>
      <c r="R137" s="112">
        <f t="shared" si="24"/>
        <v>0</v>
      </c>
      <c r="S137" s="41"/>
      <c r="T137" s="41"/>
    </row>
    <row r="138" spans="1:20" ht="35.15" customHeight="1" thickBot="1" x14ac:dyDescent="0.35">
      <c r="A138" s="384">
        <v>75</v>
      </c>
      <c r="B138" s="86"/>
      <c r="C138" s="287"/>
      <c r="D138" s="26"/>
      <c r="E138" s="26"/>
      <c r="F138" s="26"/>
      <c r="G138" s="26"/>
      <c r="H138" s="16"/>
      <c r="I138" s="288"/>
      <c r="J138" s="31"/>
      <c r="K138" s="27"/>
      <c r="L138" s="295"/>
      <c r="M138" s="289"/>
      <c r="N138" s="385" t="str">
        <f t="shared" si="20"/>
        <v/>
      </c>
      <c r="O138" s="153">
        <f t="shared" si="21"/>
        <v>0</v>
      </c>
      <c r="P138" s="112">
        <f t="shared" si="22"/>
        <v>1</v>
      </c>
      <c r="Q138" s="112">
        <f t="shared" si="23"/>
        <v>0</v>
      </c>
      <c r="R138" s="112">
        <f t="shared" si="24"/>
        <v>0</v>
      </c>
      <c r="S138" s="41"/>
      <c r="T138" s="41"/>
    </row>
    <row r="139" spans="1:20" ht="35.15" customHeight="1" thickBot="1" x14ac:dyDescent="0.35">
      <c r="A139" s="112" t="s">
        <v>179</v>
      </c>
      <c r="B139" s="41"/>
      <c r="C139" s="41"/>
      <c r="D139" s="41"/>
      <c r="E139" s="41"/>
      <c r="F139" s="41"/>
      <c r="G139" s="41"/>
      <c r="H139" s="41"/>
      <c r="I139" s="41"/>
      <c r="J139" s="41"/>
      <c r="K139" s="377" t="s">
        <v>33</v>
      </c>
      <c r="L139" s="179">
        <f>SUM(L124:L138)+L110</f>
        <v>0</v>
      </c>
      <c r="M139" s="179">
        <f>SUM(M124:M138)+M110</f>
        <v>0</v>
      </c>
      <c r="N139" s="278"/>
      <c r="O139" s="279"/>
      <c r="P139" s="41"/>
      <c r="Q139" s="41"/>
      <c r="R139" s="41"/>
      <c r="S139" s="112">
        <f>IF(COUNTA(L124:M138)&gt;0,1,0)</f>
        <v>0</v>
      </c>
      <c r="T139" s="41"/>
    </row>
    <row r="140" spans="1:20" ht="35.15" customHeight="1" x14ac:dyDescent="0.3">
      <c r="A140" s="112" t="s">
        <v>132</v>
      </c>
      <c r="B140" s="41"/>
      <c r="C140" s="41"/>
      <c r="D140" s="41"/>
      <c r="E140" s="41"/>
      <c r="F140" s="41"/>
      <c r="G140" s="41"/>
      <c r="H140" s="41"/>
      <c r="I140" s="41"/>
      <c r="J140" s="41"/>
      <c r="K140" s="41"/>
      <c r="L140" s="41"/>
      <c r="M140" s="290"/>
      <c r="N140" s="278"/>
      <c r="O140" s="279"/>
      <c r="P140" s="41"/>
      <c r="Q140" s="41"/>
      <c r="R140" s="41"/>
      <c r="S140" s="41"/>
      <c r="T140" s="41"/>
    </row>
    <row r="141" spans="1:20" ht="35.15" customHeight="1" x14ac:dyDescent="0.3">
      <c r="A141" s="41"/>
      <c r="B141" s="41"/>
      <c r="C141" s="41"/>
      <c r="D141" s="41"/>
      <c r="E141" s="41"/>
      <c r="F141" s="41"/>
      <c r="G141" s="41"/>
      <c r="H141" s="41"/>
      <c r="I141" s="41"/>
      <c r="J141" s="41"/>
      <c r="K141" s="41"/>
      <c r="L141" s="41"/>
      <c r="M141" s="290"/>
      <c r="N141" s="278"/>
      <c r="O141" s="279"/>
      <c r="P141" s="41"/>
      <c r="Q141" s="41"/>
      <c r="R141" s="41"/>
      <c r="S141" s="41"/>
      <c r="T141" s="41"/>
    </row>
    <row r="142" spans="1:20" ht="35.15" customHeight="1" x14ac:dyDescent="0.35">
      <c r="A142" s="41"/>
      <c r="B142" s="243" t="s">
        <v>30</v>
      </c>
      <c r="C142" s="244">
        <f ca="1">IF(imzatarihi&gt;0,imzatarihi,"")</f>
        <v>45653</v>
      </c>
      <c r="D142" s="243" t="s">
        <v>31</v>
      </c>
      <c r="E142" s="245" t="str">
        <f>IF(kurulusyetkilisi&gt;0,kurulusyetkilisi,"")</f>
        <v/>
      </c>
      <c r="F142" s="41"/>
      <c r="G142" s="41"/>
      <c r="H142" s="41"/>
      <c r="I142" s="41"/>
      <c r="J142" s="41"/>
      <c r="K142" s="41"/>
      <c r="L142" s="41"/>
      <c r="M142" s="290"/>
      <c r="N142" s="278"/>
      <c r="O142" s="279"/>
      <c r="P142" s="41"/>
      <c r="Q142" s="41"/>
      <c r="R142" s="41"/>
      <c r="S142" s="41"/>
      <c r="T142" s="41"/>
    </row>
    <row r="143" spans="1:20" ht="35.15" customHeight="1" x14ac:dyDescent="0.35">
      <c r="A143" s="41"/>
      <c r="B143" s="246"/>
      <c r="C143" s="246"/>
      <c r="D143" s="243" t="s">
        <v>32</v>
      </c>
      <c r="E143" s="246"/>
      <c r="F143" s="41"/>
      <c r="G143" s="41"/>
      <c r="H143" s="41"/>
      <c r="I143" s="41"/>
      <c r="J143" s="41"/>
      <c r="K143" s="41"/>
      <c r="L143" s="41"/>
      <c r="M143" s="290"/>
      <c r="N143" s="278"/>
      <c r="O143" s="279"/>
      <c r="P143" s="41"/>
      <c r="Q143" s="41"/>
      <c r="R143" s="41"/>
      <c r="S143" s="41"/>
      <c r="T143" s="41"/>
    </row>
    <row r="144" spans="1:20" ht="35.15" customHeight="1" x14ac:dyDescent="0.3">
      <c r="A144" s="41"/>
      <c r="B144" s="41"/>
      <c r="C144" s="41"/>
      <c r="D144" s="41"/>
      <c r="E144" s="41"/>
      <c r="F144" s="41"/>
      <c r="G144" s="41"/>
      <c r="H144" s="41"/>
      <c r="I144" s="41"/>
      <c r="J144" s="41"/>
      <c r="K144" s="41"/>
      <c r="L144" s="41"/>
      <c r="M144" s="290"/>
      <c r="N144" s="278"/>
      <c r="O144" s="279"/>
      <c r="P144" s="41"/>
      <c r="Q144" s="41"/>
      <c r="R144" s="41"/>
      <c r="S144" s="41"/>
      <c r="T144" s="41"/>
    </row>
    <row r="145" spans="1:20" ht="35.15" customHeight="1" x14ac:dyDescent="0.3">
      <c r="A145" s="41"/>
      <c r="B145" s="41"/>
      <c r="C145" s="41"/>
      <c r="D145" s="41"/>
      <c r="E145" s="41"/>
      <c r="F145" s="41"/>
      <c r="G145" s="41"/>
      <c r="H145" s="41"/>
      <c r="I145" s="41"/>
      <c r="J145" s="41"/>
      <c r="K145" s="41"/>
      <c r="L145" s="41"/>
      <c r="M145" s="290"/>
      <c r="N145" s="278"/>
      <c r="O145" s="279"/>
      <c r="P145" s="41"/>
      <c r="Q145" s="41"/>
      <c r="R145" s="41"/>
      <c r="S145" s="41"/>
      <c r="T145" s="41"/>
    </row>
    <row r="146" spans="1:20" ht="35.15" customHeight="1" x14ac:dyDescent="0.3">
      <c r="A146" s="609" t="s">
        <v>76</v>
      </c>
      <c r="B146" s="609"/>
      <c r="C146" s="609"/>
      <c r="D146" s="609"/>
      <c r="E146" s="609"/>
      <c r="F146" s="609"/>
      <c r="G146" s="609"/>
      <c r="H146" s="609"/>
      <c r="I146" s="609"/>
      <c r="J146" s="609"/>
      <c r="K146" s="609"/>
      <c r="L146" s="609"/>
      <c r="M146" s="609"/>
      <c r="N146" s="278"/>
      <c r="O146" s="279"/>
      <c r="P146" s="41"/>
      <c r="Q146" s="41"/>
      <c r="R146" s="41"/>
      <c r="S146" s="41"/>
      <c r="T146" s="41"/>
    </row>
    <row r="147" spans="1:20" ht="35.15" customHeight="1" x14ac:dyDescent="0.3">
      <c r="A147" s="573" t="str">
        <f>IF(YilDonem&lt;&gt;"",CONCATENATE(YilDonem,". döneme aittir."),"")</f>
        <v/>
      </c>
      <c r="B147" s="573"/>
      <c r="C147" s="573"/>
      <c r="D147" s="573"/>
      <c r="E147" s="573"/>
      <c r="F147" s="573"/>
      <c r="G147" s="573"/>
      <c r="H147" s="573"/>
      <c r="I147" s="573"/>
      <c r="J147" s="573"/>
      <c r="K147" s="573"/>
      <c r="L147" s="573"/>
      <c r="M147" s="573"/>
      <c r="N147" s="278"/>
      <c r="O147" s="279"/>
      <c r="P147" s="41"/>
      <c r="Q147" s="41"/>
      <c r="R147" s="41"/>
      <c r="S147" s="41"/>
      <c r="T147" s="41"/>
    </row>
    <row r="148" spans="1:20" ht="35.15" customHeight="1" thickBot="1" x14ac:dyDescent="0.35">
      <c r="A148" s="610" t="s">
        <v>77</v>
      </c>
      <c r="B148" s="610"/>
      <c r="C148" s="610"/>
      <c r="D148" s="610"/>
      <c r="E148" s="610"/>
      <c r="F148" s="610"/>
      <c r="G148" s="610"/>
      <c r="H148" s="610"/>
      <c r="I148" s="610"/>
      <c r="J148" s="610"/>
      <c r="K148" s="610"/>
      <c r="L148" s="610"/>
      <c r="M148" s="610"/>
      <c r="N148" s="278"/>
      <c r="O148" s="279"/>
      <c r="P148" s="41"/>
      <c r="Q148" s="41"/>
      <c r="R148" s="41"/>
      <c r="S148" s="41"/>
      <c r="T148" s="41"/>
    </row>
    <row r="149" spans="1:20" ht="35.15" customHeight="1" thickBot="1" x14ac:dyDescent="0.35">
      <c r="A149" s="441" t="s">
        <v>212</v>
      </c>
      <c r="B149" s="618" t="str">
        <f>IF(ProjeNo&gt;0,ProjeNo,"")</f>
        <v/>
      </c>
      <c r="C149" s="619"/>
      <c r="D149" s="619"/>
      <c r="E149" s="619"/>
      <c r="F149" s="619"/>
      <c r="G149" s="619"/>
      <c r="H149" s="619"/>
      <c r="I149" s="619"/>
      <c r="J149" s="619"/>
      <c r="K149" s="619"/>
      <c r="L149" s="619"/>
      <c r="M149" s="620"/>
      <c r="N149" s="278"/>
      <c r="O149" s="279"/>
      <c r="P149" s="41"/>
      <c r="Q149" s="41"/>
      <c r="R149" s="41"/>
      <c r="S149" s="41"/>
      <c r="T149" s="41"/>
    </row>
    <row r="150" spans="1:20" ht="35.15" customHeight="1" thickBot="1" x14ac:dyDescent="0.35">
      <c r="A150" s="441" t="s">
        <v>213</v>
      </c>
      <c r="B150" s="615" t="str">
        <f>IF(ProjeAdi&gt;0,ProjeAdi,"")</f>
        <v/>
      </c>
      <c r="C150" s="616"/>
      <c r="D150" s="616"/>
      <c r="E150" s="616"/>
      <c r="F150" s="616"/>
      <c r="G150" s="616"/>
      <c r="H150" s="616"/>
      <c r="I150" s="616"/>
      <c r="J150" s="616"/>
      <c r="K150" s="616"/>
      <c r="L150" s="616"/>
      <c r="M150" s="617"/>
      <c r="N150" s="278"/>
      <c r="O150" s="279"/>
      <c r="P150" s="41"/>
      <c r="Q150" s="41"/>
      <c r="R150" s="41"/>
      <c r="S150" s="41"/>
      <c r="T150" s="41"/>
    </row>
    <row r="151" spans="1:20" s="21" customFormat="1" ht="35.15" customHeight="1" thickBot="1" x14ac:dyDescent="0.35">
      <c r="A151" s="613" t="s">
        <v>3</v>
      </c>
      <c r="B151" s="613" t="s">
        <v>78</v>
      </c>
      <c r="C151" s="613" t="s">
        <v>175</v>
      </c>
      <c r="D151" s="613" t="s">
        <v>4</v>
      </c>
      <c r="E151" s="613" t="s">
        <v>123</v>
      </c>
      <c r="F151" s="613" t="s">
        <v>83</v>
      </c>
      <c r="G151" s="613" t="s">
        <v>84</v>
      </c>
      <c r="H151" s="611" t="s">
        <v>176</v>
      </c>
      <c r="I151" s="612"/>
      <c r="J151" s="613" t="s">
        <v>79</v>
      </c>
      <c r="K151" s="613" t="s">
        <v>80</v>
      </c>
      <c r="L151" s="375" t="s">
        <v>81</v>
      </c>
      <c r="M151" s="375" t="s">
        <v>81</v>
      </c>
      <c r="N151" s="278"/>
      <c r="O151" s="280"/>
      <c r="P151" s="42"/>
      <c r="Q151" s="42"/>
      <c r="R151" s="42"/>
      <c r="S151" s="42"/>
      <c r="T151" s="42"/>
    </row>
    <row r="152" spans="1:20" ht="35.15" customHeight="1" thickBot="1" x14ac:dyDescent="0.35">
      <c r="A152" s="614"/>
      <c r="B152" s="614"/>
      <c r="C152" s="614"/>
      <c r="D152" s="614"/>
      <c r="E152" s="614"/>
      <c r="F152" s="614"/>
      <c r="G152" s="614"/>
      <c r="H152" s="381" t="s">
        <v>177</v>
      </c>
      <c r="I152" s="318" t="s">
        <v>178</v>
      </c>
      <c r="J152" s="614"/>
      <c r="K152" s="614"/>
      <c r="L152" s="376" t="s">
        <v>82</v>
      </c>
      <c r="M152" s="375" t="s">
        <v>85</v>
      </c>
      <c r="N152" s="278"/>
      <c r="O152" s="279"/>
      <c r="P152" s="41"/>
      <c r="Q152" s="41"/>
      <c r="R152" s="41"/>
      <c r="S152" s="41"/>
      <c r="T152" s="41"/>
    </row>
    <row r="153" spans="1:20" ht="35.15" customHeight="1" x14ac:dyDescent="0.3">
      <c r="A153" s="382">
        <v>76</v>
      </c>
      <c r="B153" s="83"/>
      <c r="C153" s="281"/>
      <c r="D153" s="22"/>
      <c r="E153" s="22"/>
      <c r="F153" s="22"/>
      <c r="G153" s="22"/>
      <c r="H153" s="22"/>
      <c r="I153" s="282"/>
      <c r="J153" s="29"/>
      <c r="K153" s="24"/>
      <c r="L153" s="293"/>
      <c r="M153" s="283"/>
      <c r="N153" s="385" t="str">
        <f>IF(AND(COUNTA(B153:K153)&gt;0,M153=""),"Belge tarihi ve Belge numarası yazılmalıdır.","")</f>
        <v/>
      </c>
      <c r="O153" s="153">
        <f>IF(OR(H153="Gündelik",H153="Konaklama"),1000,0)</f>
        <v>0</v>
      </c>
      <c r="P153" s="112">
        <f>IF(AND(OR(H153="Gündelik",H153="Konaklama"),I153&lt;1),0,1)</f>
        <v>1</v>
      </c>
      <c r="Q153" s="112">
        <f>IF(COUNTA(J153:K153)&lt;2,0,1)</f>
        <v>0</v>
      </c>
      <c r="R153" s="112">
        <f>P153*Q153*1000000</f>
        <v>0</v>
      </c>
      <c r="S153" s="41"/>
      <c r="T153" s="41"/>
    </row>
    <row r="154" spans="1:20" ht="35.15" customHeight="1" x14ac:dyDescent="0.3">
      <c r="A154" s="383">
        <v>77</v>
      </c>
      <c r="B154" s="314"/>
      <c r="C154" s="284"/>
      <c r="D154" s="12"/>
      <c r="E154" s="12"/>
      <c r="F154" s="12"/>
      <c r="G154" s="12"/>
      <c r="H154" s="14"/>
      <c r="I154" s="285"/>
      <c r="J154" s="30"/>
      <c r="K154" s="25"/>
      <c r="L154" s="294"/>
      <c r="M154" s="286"/>
      <c r="N154" s="385" t="str">
        <f t="shared" ref="N154:N167" si="25">IF(AND(COUNTA(B154:K154)&gt;0,M154=""),"Belge tarihi ve Belge numarası yazılmalıdır.","")</f>
        <v/>
      </c>
      <c r="O154" s="153">
        <f t="shared" ref="O154:O167" si="26">IF(OR(H154="Gündelik",H154="Konaklama"),1000,0)</f>
        <v>0</v>
      </c>
      <c r="P154" s="112">
        <f t="shared" ref="P154:P167" si="27">IF(AND(OR(H154="Gündelik",H154="Konaklama"),I154&lt;1),0,1)</f>
        <v>1</v>
      </c>
      <c r="Q154" s="112">
        <f t="shared" ref="Q154:Q167" si="28">IF(COUNTA(J154:K154)&lt;2,0,1)</f>
        <v>0</v>
      </c>
      <c r="R154" s="112">
        <f t="shared" ref="R154:R167" si="29">P154*Q154*1000000</f>
        <v>0</v>
      </c>
      <c r="S154" s="41"/>
      <c r="T154" s="41"/>
    </row>
    <row r="155" spans="1:20" ht="35.15" customHeight="1" x14ac:dyDescent="0.3">
      <c r="A155" s="383">
        <v>78</v>
      </c>
      <c r="B155" s="314"/>
      <c r="C155" s="284"/>
      <c r="D155" s="12"/>
      <c r="E155" s="12"/>
      <c r="F155" s="12"/>
      <c r="G155" s="12"/>
      <c r="H155" s="14"/>
      <c r="I155" s="285"/>
      <c r="J155" s="30"/>
      <c r="K155" s="25"/>
      <c r="L155" s="294"/>
      <c r="M155" s="286"/>
      <c r="N155" s="385" t="str">
        <f t="shared" si="25"/>
        <v/>
      </c>
      <c r="O155" s="153">
        <f t="shared" si="26"/>
        <v>0</v>
      </c>
      <c r="P155" s="112">
        <f t="shared" si="27"/>
        <v>1</v>
      </c>
      <c r="Q155" s="112">
        <f t="shared" si="28"/>
        <v>0</v>
      </c>
      <c r="R155" s="112">
        <f t="shared" si="29"/>
        <v>0</v>
      </c>
      <c r="S155" s="41"/>
      <c r="T155" s="41"/>
    </row>
    <row r="156" spans="1:20" ht="35.15" customHeight="1" x14ac:dyDescent="0.3">
      <c r="A156" s="383">
        <v>79</v>
      </c>
      <c r="B156" s="314"/>
      <c r="C156" s="284"/>
      <c r="D156" s="12"/>
      <c r="E156" s="12"/>
      <c r="F156" s="12"/>
      <c r="G156" s="12"/>
      <c r="H156" s="14"/>
      <c r="I156" s="285"/>
      <c r="J156" s="30"/>
      <c r="K156" s="25"/>
      <c r="L156" s="294"/>
      <c r="M156" s="286"/>
      <c r="N156" s="374"/>
      <c r="O156" s="279"/>
      <c r="P156" s="41"/>
      <c r="Q156" s="41"/>
      <c r="R156" s="41"/>
      <c r="S156" s="41"/>
      <c r="T156" s="41"/>
    </row>
    <row r="157" spans="1:20" ht="35.15" customHeight="1" x14ac:dyDescent="0.3">
      <c r="A157" s="383">
        <v>80</v>
      </c>
      <c r="B157" s="314"/>
      <c r="C157" s="284"/>
      <c r="D157" s="12"/>
      <c r="E157" s="12"/>
      <c r="F157" s="12"/>
      <c r="G157" s="12"/>
      <c r="H157" s="14"/>
      <c r="I157" s="285"/>
      <c r="J157" s="30"/>
      <c r="K157" s="25"/>
      <c r="L157" s="294"/>
      <c r="M157" s="286"/>
      <c r="N157" s="374"/>
      <c r="O157" s="279"/>
      <c r="P157" s="41"/>
      <c r="Q157" s="41"/>
      <c r="R157" s="41"/>
      <c r="S157" s="41"/>
      <c r="T157" s="41"/>
    </row>
    <row r="158" spans="1:20" ht="35.15" customHeight="1" x14ac:dyDescent="0.3">
      <c r="A158" s="383">
        <v>81</v>
      </c>
      <c r="B158" s="314"/>
      <c r="C158" s="284"/>
      <c r="D158" s="12"/>
      <c r="E158" s="12"/>
      <c r="F158" s="12"/>
      <c r="G158" s="12"/>
      <c r="H158" s="14"/>
      <c r="I158" s="285"/>
      <c r="J158" s="30"/>
      <c r="K158" s="25"/>
      <c r="L158" s="294"/>
      <c r="M158" s="286"/>
      <c r="N158" s="374"/>
      <c r="O158" s="279"/>
      <c r="P158" s="41"/>
      <c r="Q158" s="41"/>
      <c r="R158" s="41"/>
      <c r="S158" s="41"/>
      <c r="T158" s="41"/>
    </row>
    <row r="159" spans="1:20" ht="35.15" customHeight="1" x14ac:dyDescent="0.3">
      <c r="A159" s="383">
        <v>82</v>
      </c>
      <c r="B159" s="314"/>
      <c r="C159" s="284"/>
      <c r="D159" s="12"/>
      <c r="E159" s="12"/>
      <c r="F159" s="12"/>
      <c r="G159" s="12"/>
      <c r="H159" s="14"/>
      <c r="I159" s="285"/>
      <c r="J159" s="30"/>
      <c r="K159" s="25"/>
      <c r="L159" s="294"/>
      <c r="M159" s="286"/>
      <c r="N159" s="385" t="str">
        <f t="shared" si="25"/>
        <v/>
      </c>
      <c r="O159" s="153">
        <f t="shared" si="26"/>
        <v>0</v>
      </c>
      <c r="P159" s="112">
        <f t="shared" si="27"/>
        <v>1</v>
      </c>
      <c r="Q159" s="112">
        <f t="shared" si="28"/>
        <v>0</v>
      </c>
      <c r="R159" s="112">
        <f t="shared" si="29"/>
        <v>0</v>
      </c>
      <c r="S159" s="41"/>
      <c r="T159" s="41"/>
    </row>
    <row r="160" spans="1:20" ht="35.15" customHeight="1" x14ac:dyDescent="0.3">
      <c r="A160" s="383">
        <v>83</v>
      </c>
      <c r="B160" s="314"/>
      <c r="C160" s="284"/>
      <c r="D160" s="12"/>
      <c r="E160" s="12"/>
      <c r="F160" s="12"/>
      <c r="G160" s="12"/>
      <c r="H160" s="14"/>
      <c r="I160" s="285"/>
      <c r="J160" s="30"/>
      <c r="K160" s="25"/>
      <c r="L160" s="294"/>
      <c r="M160" s="286"/>
      <c r="N160" s="385" t="str">
        <f t="shared" si="25"/>
        <v/>
      </c>
      <c r="O160" s="153">
        <f t="shared" si="26"/>
        <v>0</v>
      </c>
      <c r="P160" s="112">
        <f t="shared" si="27"/>
        <v>1</v>
      </c>
      <c r="Q160" s="112">
        <f t="shared" si="28"/>
        <v>0</v>
      </c>
      <c r="R160" s="112">
        <f t="shared" si="29"/>
        <v>0</v>
      </c>
      <c r="S160" s="41"/>
      <c r="T160" s="41"/>
    </row>
    <row r="161" spans="1:20" ht="35.15" customHeight="1" x14ac:dyDescent="0.3">
      <c r="A161" s="383">
        <v>84</v>
      </c>
      <c r="B161" s="314"/>
      <c r="C161" s="284"/>
      <c r="D161" s="12"/>
      <c r="E161" s="12"/>
      <c r="F161" s="12"/>
      <c r="G161" s="12"/>
      <c r="H161" s="14"/>
      <c r="I161" s="285"/>
      <c r="J161" s="30"/>
      <c r="K161" s="25"/>
      <c r="L161" s="294"/>
      <c r="M161" s="286"/>
      <c r="N161" s="385" t="str">
        <f t="shared" si="25"/>
        <v/>
      </c>
      <c r="O161" s="153">
        <f t="shared" si="26"/>
        <v>0</v>
      </c>
      <c r="P161" s="112">
        <f t="shared" si="27"/>
        <v>1</v>
      </c>
      <c r="Q161" s="112">
        <f t="shared" si="28"/>
        <v>0</v>
      </c>
      <c r="R161" s="112">
        <f t="shared" si="29"/>
        <v>0</v>
      </c>
      <c r="S161" s="41"/>
      <c r="T161" s="41"/>
    </row>
    <row r="162" spans="1:20" ht="35.15" customHeight="1" x14ac:dyDescent="0.3">
      <c r="A162" s="383">
        <v>85</v>
      </c>
      <c r="B162" s="314"/>
      <c r="C162" s="284"/>
      <c r="D162" s="12"/>
      <c r="E162" s="12"/>
      <c r="F162" s="12"/>
      <c r="G162" s="12"/>
      <c r="H162" s="14"/>
      <c r="I162" s="285"/>
      <c r="J162" s="30"/>
      <c r="K162" s="25"/>
      <c r="L162" s="294"/>
      <c r="M162" s="286"/>
      <c r="N162" s="385" t="str">
        <f t="shared" si="25"/>
        <v/>
      </c>
      <c r="O162" s="153">
        <f t="shared" si="26"/>
        <v>0</v>
      </c>
      <c r="P162" s="112">
        <f t="shared" si="27"/>
        <v>1</v>
      </c>
      <c r="Q162" s="112">
        <f t="shared" si="28"/>
        <v>0</v>
      </c>
      <c r="R162" s="112">
        <f t="shared" si="29"/>
        <v>0</v>
      </c>
      <c r="S162" s="41"/>
      <c r="T162" s="41"/>
    </row>
    <row r="163" spans="1:20" ht="35.15" customHeight="1" x14ac:dyDescent="0.3">
      <c r="A163" s="383">
        <v>86</v>
      </c>
      <c r="B163" s="314"/>
      <c r="C163" s="284"/>
      <c r="D163" s="12"/>
      <c r="E163" s="12"/>
      <c r="F163" s="12"/>
      <c r="G163" s="12"/>
      <c r="H163" s="14"/>
      <c r="I163" s="285"/>
      <c r="J163" s="30"/>
      <c r="K163" s="25"/>
      <c r="L163" s="294"/>
      <c r="M163" s="286"/>
      <c r="N163" s="385" t="str">
        <f t="shared" si="25"/>
        <v/>
      </c>
      <c r="O163" s="153">
        <f t="shared" si="26"/>
        <v>0</v>
      </c>
      <c r="P163" s="112">
        <f t="shared" si="27"/>
        <v>1</v>
      </c>
      <c r="Q163" s="112">
        <f t="shared" si="28"/>
        <v>0</v>
      </c>
      <c r="R163" s="112">
        <f t="shared" si="29"/>
        <v>0</v>
      </c>
      <c r="S163" s="41"/>
      <c r="T163" s="41"/>
    </row>
    <row r="164" spans="1:20" ht="35.15" customHeight="1" x14ac:dyDescent="0.3">
      <c r="A164" s="383">
        <v>87</v>
      </c>
      <c r="B164" s="314"/>
      <c r="C164" s="284"/>
      <c r="D164" s="12"/>
      <c r="E164" s="12"/>
      <c r="F164" s="12"/>
      <c r="G164" s="12"/>
      <c r="H164" s="14"/>
      <c r="I164" s="285"/>
      <c r="J164" s="30"/>
      <c r="K164" s="25"/>
      <c r="L164" s="294"/>
      <c r="M164" s="286"/>
      <c r="N164" s="385" t="str">
        <f t="shared" si="25"/>
        <v/>
      </c>
      <c r="O164" s="153">
        <f t="shared" si="26"/>
        <v>0</v>
      </c>
      <c r="P164" s="112">
        <f t="shared" si="27"/>
        <v>1</v>
      </c>
      <c r="Q164" s="112">
        <f t="shared" si="28"/>
        <v>0</v>
      </c>
      <c r="R164" s="112">
        <f t="shared" si="29"/>
        <v>0</v>
      </c>
      <c r="S164" s="41"/>
      <c r="T164" s="41"/>
    </row>
    <row r="165" spans="1:20" ht="35.15" customHeight="1" x14ac:dyDescent="0.3">
      <c r="A165" s="383">
        <v>88</v>
      </c>
      <c r="B165" s="314"/>
      <c r="C165" s="284"/>
      <c r="D165" s="12"/>
      <c r="E165" s="12"/>
      <c r="F165" s="12"/>
      <c r="G165" s="12"/>
      <c r="H165" s="14"/>
      <c r="I165" s="285"/>
      <c r="J165" s="30"/>
      <c r="K165" s="25"/>
      <c r="L165" s="294"/>
      <c r="M165" s="286"/>
      <c r="N165" s="385" t="str">
        <f t="shared" si="25"/>
        <v/>
      </c>
      <c r="O165" s="153">
        <f t="shared" si="26"/>
        <v>0</v>
      </c>
      <c r="P165" s="112">
        <f t="shared" si="27"/>
        <v>1</v>
      </c>
      <c r="Q165" s="112">
        <f t="shared" si="28"/>
        <v>0</v>
      </c>
      <c r="R165" s="112">
        <f t="shared" si="29"/>
        <v>0</v>
      </c>
      <c r="S165" s="41"/>
      <c r="T165" s="41"/>
    </row>
    <row r="166" spans="1:20" ht="35.15" customHeight="1" x14ac:dyDescent="0.3">
      <c r="A166" s="383">
        <v>89</v>
      </c>
      <c r="B166" s="314"/>
      <c r="C166" s="284"/>
      <c r="D166" s="12"/>
      <c r="E166" s="12"/>
      <c r="F166" s="12"/>
      <c r="G166" s="12"/>
      <c r="H166" s="14"/>
      <c r="I166" s="285"/>
      <c r="J166" s="30"/>
      <c r="K166" s="25"/>
      <c r="L166" s="294"/>
      <c r="M166" s="286"/>
      <c r="N166" s="385" t="str">
        <f t="shared" si="25"/>
        <v/>
      </c>
      <c r="O166" s="153">
        <f t="shared" si="26"/>
        <v>0</v>
      </c>
      <c r="P166" s="112">
        <f t="shared" si="27"/>
        <v>1</v>
      </c>
      <c r="Q166" s="112">
        <f t="shared" si="28"/>
        <v>0</v>
      </c>
      <c r="R166" s="112">
        <f t="shared" si="29"/>
        <v>0</v>
      </c>
      <c r="S166" s="41"/>
      <c r="T166" s="41"/>
    </row>
    <row r="167" spans="1:20" ht="35.15" customHeight="1" thickBot="1" x14ac:dyDescent="0.35">
      <c r="A167" s="384">
        <v>90</v>
      </c>
      <c r="B167" s="86"/>
      <c r="C167" s="287"/>
      <c r="D167" s="26"/>
      <c r="E167" s="26"/>
      <c r="F167" s="26"/>
      <c r="G167" s="26"/>
      <c r="H167" s="16"/>
      <c r="I167" s="288"/>
      <c r="J167" s="31"/>
      <c r="K167" s="27"/>
      <c r="L167" s="295"/>
      <c r="M167" s="289"/>
      <c r="N167" s="385" t="str">
        <f t="shared" si="25"/>
        <v/>
      </c>
      <c r="O167" s="153">
        <f t="shared" si="26"/>
        <v>0</v>
      </c>
      <c r="P167" s="112">
        <f t="shared" si="27"/>
        <v>1</v>
      </c>
      <c r="Q167" s="112">
        <f t="shared" si="28"/>
        <v>0</v>
      </c>
      <c r="R167" s="112">
        <f t="shared" si="29"/>
        <v>0</v>
      </c>
      <c r="S167" s="41"/>
      <c r="T167" s="41"/>
    </row>
    <row r="168" spans="1:20" ht="35.15" customHeight="1" thickBot="1" x14ac:dyDescent="0.35">
      <c r="A168" s="112" t="s">
        <v>179</v>
      </c>
      <c r="B168" s="41"/>
      <c r="C168" s="41"/>
      <c r="D168" s="41"/>
      <c r="E168" s="41"/>
      <c r="F168" s="41"/>
      <c r="G168" s="41"/>
      <c r="H168" s="41"/>
      <c r="I168" s="41"/>
      <c r="J168" s="41"/>
      <c r="K168" s="377" t="s">
        <v>33</v>
      </c>
      <c r="L168" s="179">
        <f>SUM(L153:L167)+L139</f>
        <v>0</v>
      </c>
      <c r="M168" s="179">
        <f>SUM(M153:M167)+M139</f>
        <v>0</v>
      </c>
      <c r="N168" s="278"/>
      <c r="O168" s="279"/>
      <c r="P168" s="41"/>
      <c r="Q168" s="41"/>
      <c r="R168" s="41"/>
      <c r="S168" s="112">
        <f>IF(COUNTA(L153:M167)&gt;0,1,0)</f>
        <v>0</v>
      </c>
      <c r="T168" s="41"/>
    </row>
    <row r="169" spans="1:20" ht="35.15" customHeight="1" x14ac:dyDescent="0.3">
      <c r="A169" s="112" t="s">
        <v>132</v>
      </c>
      <c r="B169" s="41"/>
      <c r="C169" s="41"/>
      <c r="D169" s="41"/>
      <c r="E169" s="41"/>
      <c r="F169" s="41"/>
      <c r="G169" s="41"/>
      <c r="H169" s="41"/>
      <c r="I169" s="41"/>
      <c r="J169" s="41"/>
      <c r="K169" s="41"/>
      <c r="L169" s="41"/>
      <c r="M169" s="290"/>
      <c r="N169" s="278"/>
      <c r="O169" s="279"/>
      <c r="P169" s="41"/>
      <c r="Q169" s="41"/>
      <c r="R169" s="41"/>
      <c r="S169" s="41"/>
      <c r="T169" s="41"/>
    </row>
    <row r="170" spans="1:20" ht="35.15" customHeight="1" x14ac:dyDescent="0.3">
      <c r="A170" s="41"/>
      <c r="B170" s="41"/>
      <c r="C170" s="41"/>
      <c r="D170" s="41"/>
      <c r="E170" s="41"/>
      <c r="F170" s="41"/>
      <c r="G170" s="41"/>
      <c r="H170" s="41"/>
      <c r="I170" s="41"/>
      <c r="J170" s="41"/>
      <c r="K170" s="41"/>
      <c r="L170" s="41"/>
      <c r="M170" s="290"/>
      <c r="N170" s="278"/>
      <c r="O170" s="279"/>
      <c r="P170" s="41"/>
      <c r="Q170" s="41"/>
      <c r="R170" s="41"/>
      <c r="S170" s="41"/>
      <c r="T170" s="41"/>
    </row>
    <row r="171" spans="1:20" ht="35.15" customHeight="1" x14ac:dyDescent="0.35">
      <c r="A171" s="41"/>
      <c r="B171" s="243" t="s">
        <v>30</v>
      </c>
      <c r="C171" s="244">
        <f ca="1">IF(imzatarihi&gt;0,imzatarihi,"")</f>
        <v>45653</v>
      </c>
      <c r="D171" s="243" t="s">
        <v>31</v>
      </c>
      <c r="E171" s="245" t="str">
        <f>IF(kurulusyetkilisi&gt;0,kurulusyetkilisi,"")</f>
        <v/>
      </c>
      <c r="F171" s="41"/>
      <c r="G171" s="41"/>
      <c r="H171" s="41"/>
      <c r="I171" s="41"/>
      <c r="J171" s="41"/>
      <c r="K171" s="41"/>
      <c r="L171" s="41"/>
      <c r="M171" s="290"/>
      <c r="N171" s="278"/>
      <c r="O171" s="279"/>
      <c r="P171" s="41"/>
      <c r="Q171" s="41"/>
      <c r="R171" s="41"/>
      <c r="S171" s="41"/>
      <c r="T171" s="41"/>
    </row>
    <row r="172" spans="1:20" ht="35.15" customHeight="1" x14ac:dyDescent="0.35">
      <c r="A172" s="41"/>
      <c r="B172" s="246"/>
      <c r="C172" s="246"/>
      <c r="D172" s="243" t="s">
        <v>32</v>
      </c>
      <c r="E172" s="246"/>
      <c r="F172" s="41"/>
      <c r="G172" s="41"/>
      <c r="H172" s="41"/>
      <c r="I172" s="41"/>
      <c r="J172" s="41"/>
      <c r="K172" s="41"/>
      <c r="L172" s="41"/>
      <c r="M172" s="290"/>
      <c r="N172" s="278"/>
      <c r="O172" s="279"/>
      <c r="P172" s="41"/>
      <c r="Q172" s="41"/>
      <c r="R172" s="41"/>
      <c r="S172" s="41"/>
      <c r="T172" s="41"/>
    </row>
    <row r="173" spans="1:20" ht="35.15" customHeight="1" x14ac:dyDescent="0.3">
      <c r="A173" s="41"/>
      <c r="B173" s="41"/>
      <c r="C173" s="41"/>
      <c r="D173" s="41"/>
      <c r="E173" s="41"/>
      <c r="F173" s="41"/>
      <c r="G173" s="41"/>
      <c r="H173" s="41"/>
      <c r="I173" s="41"/>
      <c r="J173" s="41"/>
      <c r="K173" s="41"/>
      <c r="L173" s="41"/>
      <c r="M173" s="290"/>
      <c r="N173" s="278"/>
      <c r="O173" s="279"/>
      <c r="P173" s="41"/>
      <c r="Q173" s="41"/>
      <c r="R173" s="41"/>
      <c r="S173" s="41"/>
      <c r="T173" s="41"/>
    </row>
    <row r="174" spans="1:20" ht="35.15" customHeight="1" x14ac:dyDescent="0.3">
      <c r="A174" s="41"/>
      <c r="B174" s="41"/>
      <c r="C174" s="41"/>
      <c r="D174" s="41"/>
      <c r="E174" s="41"/>
      <c r="F174" s="41"/>
      <c r="G174" s="41"/>
      <c r="H174" s="41"/>
      <c r="I174" s="41"/>
      <c r="J174" s="41"/>
      <c r="K174" s="41"/>
      <c r="L174" s="41"/>
      <c r="M174" s="290"/>
      <c r="N174" s="278"/>
      <c r="O174" s="279"/>
      <c r="P174" s="41"/>
      <c r="Q174" s="41"/>
      <c r="R174" s="41"/>
      <c r="S174" s="41"/>
      <c r="T174" s="41"/>
    </row>
    <row r="175" spans="1:20" ht="35.15" customHeight="1" x14ac:dyDescent="0.3">
      <c r="A175" s="609" t="s">
        <v>76</v>
      </c>
      <c r="B175" s="609"/>
      <c r="C175" s="609"/>
      <c r="D175" s="609"/>
      <c r="E175" s="609"/>
      <c r="F175" s="609"/>
      <c r="G175" s="609"/>
      <c r="H175" s="609"/>
      <c r="I175" s="609"/>
      <c r="J175" s="609"/>
      <c r="K175" s="609"/>
      <c r="L175" s="609"/>
      <c r="M175" s="609"/>
      <c r="N175" s="278"/>
      <c r="O175" s="279"/>
      <c r="P175" s="41"/>
      <c r="Q175" s="41"/>
      <c r="R175" s="41"/>
      <c r="S175" s="41"/>
      <c r="T175" s="41"/>
    </row>
    <row r="176" spans="1:20" ht="35.15" customHeight="1" x14ac:dyDescent="0.3">
      <c r="A176" s="573" t="str">
        <f>IF(YilDonem&lt;&gt;"",CONCATENATE(YilDonem,". döneme aittir."),"")</f>
        <v/>
      </c>
      <c r="B176" s="573"/>
      <c r="C176" s="573"/>
      <c r="D176" s="573"/>
      <c r="E176" s="573"/>
      <c r="F176" s="573"/>
      <c r="G176" s="573"/>
      <c r="H176" s="573"/>
      <c r="I176" s="573"/>
      <c r="J176" s="573"/>
      <c r="K176" s="573"/>
      <c r="L176" s="573"/>
      <c r="M176" s="573"/>
      <c r="N176" s="278"/>
      <c r="O176" s="279"/>
      <c r="P176" s="41"/>
      <c r="Q176" s="41"/>
      <c r="R176" s="41"/>
      <c r="S176" s="41"/>
      <c r="T176" s="41"/>
    </row>
    <row r="177" spans="1:20" ht="35.15" customHeight="1" thickBot="1" x14ac:dyDescent="0.35">
      <c r="A177" s="610" t="s">
        <v>77</v>
      </c>
      <c r="B177" s="610"/>
      <c r="C177" s="610"/>
      <c r="D177" s="610"/>
      <c r="E177" s="610"/>
      <c r="F177" s="610"/>
      <c r="G177" s="610"/>
      <c r="H177" s="610"/>
      <c r="I177" s="610"/>
      <c r="J177" s="610"/>
      <c r="K177" s="610"/>
      <c r="L177" s="610"/>
      <c r="M177" s="610"/>
      <c r="N177" s="278"/>
      <c r="O177" s="279"/>
      <c r="P177" s="41"/>
      <c r="Q177" s="41"/>
      <c r="R177" s="41"/>
      <c r="S177" s="41"/>
      <c r="T177" s="41"/>
    </row>
    <row r="178" spans="1:20" ht="35.15" customHeight="1" thickBot="1" x14ac:dyDescent="0.35">
      <c r="A178" s="441" t="s">
        <v>212</v>
      </c>
      <c r="B178" s="618" t="str">
        <f>IF(ProjeNo&gt;0,ProjeNo,"")</f>
        <v/>
      </c>
      <c r="C178" s="619"/>
      <c r="D178" s="619"/>
      <c r="E178" s="619"/>
      <c r="F178" s="619"/>
      <c r="G178" s="619"/>
      <c r="H178" s="619"/>
      <c r="I178" s="619"/>
      <c r="J178" s="619"/>
      <c r="K178" s="619"/>
      <c r="L178" s="619"/>
      <c r="M178" s="620"/>
      <c r="N178" s="278"/>
      <c r="O178" s="279"/>
      <c r="P178" s="41"/>
      <c r="Q178" s="41"/>
      <c r="R178" s="41"/>
      <c r="S178" s="41"/>
      <c r="T178" s="41"/>
    </row>
    <row r="179" spans="1:20" ht="35.15" customHeight="1" thickBot="1" x14ac:dyDescent="0.35">
      <c r="A179" s="441" t="s">
        <v>213</v>
      </c>
      <c r="B179" s="615" t="str">
        <f>IF(ProjeAdi&gt;0,ProjeAdi,"")</f>
        <v/>
      </c>
      <c r="C179" s="616"/>
      <c r="D179" s="616"/>
      <c r="E179" s="616"/>
      <c r="F179" s="616"/>
      <c r="G179" s="616"/>
      <c r="H179" s="616"/>
      <c r="I179" s="616"/>
      <c r="J179" s="616"/>
      <c r="K179" s="616"/>
      <c r="L179" s="616"/>
      <c r="M179" s="617"/>
      <c r="N179" s="278"/>
      <c r="O179" s="279"/>
      <c r="P179" s="41"/>
      <c r="Q179" s="41"/>
      <c r="R179" s="41"/>
      <c r="S179" s="41"/>
      <c r="T179" s="41"/>
    </row>
    <row r="180" spans="1:20" s="21" customFormat="1" ht="35.15" customHeight="1" thickBot="1" x14ac:dyDescent="0.35">
      <c r="A180" s="613" t="s">
        <v>3</v>
      </c>
      <c r="B180" s="613" t="s">
        <v>78</v>
      </c>
      <c r="C180" s="613" t="s">
        <v>175</v>
      </c>
      <c r="D180" s="613" t="s">
        <v>4</v>
      </c>
      <c r="E180" s="613" t="s">
        <v>123</v>
      </c>
      <c r="F180" s="613" t="s">
        <v>83</v>
      </c>
      <c r="G180" s="613" t="s">
        <v>84</v>
      </c>
      <c r="H180" s="611" t="s">
        <v>176</v>
      </c>
      <c r="I180" s="612"/>
      <c r="J180" s="613" t="s">
        <v>79</v>
      </c>
      <c r="K180" s="613" t="s">
        <v>80</v>
      </c>
      <c r="L180" s="375" t="s">
        <v>81</v>
      </c>
      <c r="M180" s="375" t="s">
        <v>81</v>
      </c>
      <c r="N180" s="278"/>
      <c r="O180" s="280"/>
      <c r="P180" s="42"/>
      <c r="Q180" s="42"/>
      <c r="R180" s="42"/>
      <c r="S180" s="42"/>
      <c r="T180" s="42"/>
    </row>
    <row r="181" spans="1:20" ht="35.15" customHeight="1" thickBot="1" x14ac:dyDescent="0.35">
      <c r="A181" s="614"/>
      <c r="B181" s="614"/>
      <c r="C181" s="614"/>
      <c r="D181" s="614"/>
      <c r="E181" s="614"/>
      <c r="F181" s="614"/>
      <c r="G181" s="614"/>
      <c r="H181" s="381" t="s">
        <v>177</v>
      </c>
      <c r="I181" s="318" t="s">
        <v>178</v>
      </c>
      <c r="J181" s="614"/>
      <c r="K181" s="614"/>
      <c r="L181" s="376" t="s">
        <v>82</v>
      </c>
      <c r="M181" s="375" t="s">
        <v>85</v>
      </c>
      <c r="N181" s="278"/>
      <c r="O181" s="279"/>
      <c r="P181" s="41"/>
      <c r="Q181" s="41"/>
      <c r="R181" s="41"/>
      <c r="S181" s="41"/>
      <c r="T181" s="41"/>
    </row>
    <row r="182" spans="1:20" ht="35.15" customHeight="1" x14ac:dyDescent="0.3">
      <c r="A182" s="382">
        <v>91</v>
      </c>
      <c r="B182" s="83"/>
      <c r="C182" s="281"/>
      <c r="D182" s="22"/>
      <c r="E182" s="22"/>
      <c r="F182" s="22"/>
      <c r="G182" s="22"/>
      <c r="H182" s="22"/>
      <c r="I182" s="282"/>
      <c r="J182" s="29"/>
      <c r="K182" s="24"/>
      <c r="L182" s="293"/>
      <c r="M182" s="283"/>
      <c r="N182" s="385" t="str">
        <f>IF(AND(COUNTA(B182:K182)&gt;0,M182=""),"Belge tarihi ve Belge numarası yazılmalıdır.","")</f>
        <v/>
      </c>
      <c r="O182" s="153">
        <f>IF(OR(H182="Gündelik",H182="Konaklama"),1000,0)</f>
        <v>0</v>
      </c>
      <c r="P182" s="112">
        <f>IF(AND(OR(H182="Gündelik",H182="Konaklama"),I182&lt;1),0,1)</f>
        <v>1</v>
      </c>
      <c r="Q182" s="112">
        <f>IF(COUNTA(J182:K182)&lt;2,0,1)</f>
        <v>0</v>
      </c>
      <c r="R182" s="112">
        <f>P182*Q182*1000000</f>
        <v>0</v>
      </c>
      <c r="S182" s="41"/>
      <c r="T182" s="41"/>
    </row>
    <row r="183" spans="1:20" ht="35.15" customHeight="1" x14ac:dyDescent="0.3">
      <c r="A183" s="383">
        <v>92</v>
      </c>
      <c r="B183" s="314"/>
      <c r="C183" s="284"/>
      <c r="D183" s="12"/>
      <c r="E183" s="12"/>
      <c r="F183" s="12"/>
      <c r="G183" s="12"/>
      <c r="H183" s="14"/>
      <c r="I183" s="285"/>
      <c r="J183" s="30"/>
      <c r="K183" s="25"/>
      <c r="L183" s="294"/>
      <c r="M183" s="286"/>
      <c r="N183" s="385" t="str">
        <f t="shared" ref="N183:N196" si="30">IF(AND(COUNTA(B183:K183)&gt;0,M183=""),"Belge tarihi ve Belge numarası yazılmalıdır.","")</f>
        <v/>
      </c>
      <c r="O183" s="153">
        <f t="shared" ref="O183:O196" si="31">IF(OR(H183="Gündelik",H183="Konaklama"),1000,0)</f>
        <v>0</v>
      </c>
      <c r="P183" s="112">
        <f t="shared" ref="P183:P196" si="32">IF(AND(OR(H183="Gündelik",H183="Konaklama"),I183&lt;1),0,1)</f>
        <v>1</v>
      </c>
      <c r="Q183" s="112">
        <f t="shared" ref="Q183:Q196" si="33">IF(COUNTA(J183:K183)&lt;2,0,1)</f>
        <v>0</v>
      </c>
      <c r="R183" s="112">
        <f t="shared" ref="R183:R196" si="34">P183*Q183*1000000</f>
        <v>0</v>
      </c>
      <c r="S183" s="41"/>
      <c r="T183" s="41"/>
    </row>
    <row r="184" spans="1:20" ht="35.15" customHeight="1" x14ac:dyDescent="0.3">
      <c r="A184" s="383">
        <v>93</v>
      </c>
      <c r="B184" s="314"/>
      <c r="C184" s="284"/>
      <c r="D184" s="12"/>
      <c r="E184" s="12"/>
      <c r="F184" s="12"/>
      <c r="G184" s="12"/>
      <c r="H184" s="14"/>
      <c r="I184" s="285"/>
      <c r="J184" s="30"/>
      <c r="K184" s="25"/>
      <c r="L184" s="294"/>
      <c r="M184" s="286"/>
      <c r="N184" s="385" t="str">
        <f t="shared" si="30"/>
        <v/>
      </c>
      <c r="O184" s="153">
        <f t="shared" si="31"/>
        <v>0</v>
      </c>
      <c r="P184" s="112">
        <f t="shared" si="32"/>
        <v>1</v>
      </c>
      <c r="Q184" s="112">
        <f t="shared" si="33"/>
        <v>0</v>
      </c>
      <c r="R184" s="112">
        <f t="shared" si="34"/>
        <v>0</v>
      </c>
      <c r="S184" s="41"/>
      <c r="T184" s="41"/>
    </row>
    <row r="185" spans="1:20" ht="35.15" customHeight="1" x14ac:dyDescent="0.3">
      <c r="A185" s="383">
        <v>94</v>
      </c>
      <c r="B185" s="314"/>
      <c r="C185" s="284"/>
      <c r="D185" s="12"/>
      <c r="E185" s="12"/>
      <c r="F185" s="12"/>
      <c r="G185" s="12"/>
      <c r="H185" s="14"/>
      <c r="I185" s="285"/>
      <c r="J185" s="30"/>
      <c r="K185" s="25"/>
      <c r="L185" s="294"/>
      <c r="M185" s="286"/>
      <c r="N185" s="374"/>
      <c r="O185" s="279"/>
      <c r="P185" s="41"/>
      <c r="Q185" s="41"/>
      <c r="R185" s="41"/>
      <c r="S185" s="41"/>
      <c r="T185" s="41"/>
    </row>
    <row r="186" spans="1:20" ht="35.15" customHeight="1" x14ac:dyDescent="0.3">
      <c r="A186" s="383">
        <v>95</v>
      </c>
      <c r="B186" s="314"/>
      <c r="C186" s="284"/>
      <c r="D186" s="12"/>
      <c r="E186" s="12"/>
      <c r="F186" s="12"/>
      <c r="G186" s="12"/>
      <c r="H186" s="14"/>
      <c r="I186" s="285"/>
      <c r="J186" s="30"/>
      <c r="K186" s="25"/>
      <c r="L186" s="294"/>
      <c r="M186" s="286"/>
      <c r="N186" s="374"/>
      <c r="O186" s="279"/>
      <c r="P186" s="41"/>
      <c r="Q186" s="41"/>
      <c r="R186" s="41"/>
      <c r="S186" s="41"/>
      <c r="T186" s="41"/>
    </row>
    <row r="187" spans="1:20" ht="35.15" customHeight="1" x14ac:dyDescent="0.3">
      <c r="A187" s="383">
        <v>96</v>
      </c>
      <c r="B187" s="314"/>
      <c r="C187" s="284"/>
      <c r="D187" s="12"/>
      <c r="E187" s="12"/>
      <c r="F187" s="12"/>
      <c r="G187" s="12"/>
      <c r="H187" s="14"/>
      <c r="I187" s="285"/>
      <c r="J187" s="30"/>
      <c r="K187" s="25"/>
      <c r="L187" s="294"/>
      <c r="M187" s="286"/>
      <c r="N187" s="374"/>
      <c r="O187" s="279"/>
      <c r="P187" s="41"/>
      <c r="Q187" s="41"/>
      <c r="R187" s="41"/>
      <c r="S187" s="41"/>
      <c r="T187" s="41"/>
    </row>
    <row r="188" spans="1:20" ht="35.15" customHeight="1" x14ac:dyDescent="0.3">
      <c r="A188" s="383">
        <v>97</v>
      </c>
      <c r="B188" s="314"/>
      <c r="C188" s="284"/>
      <c r="D188" s="12"/>
      <c r="E188" s="12"/>
      <c r="F188" s="12"/>
      <c r="G188" s="12"/>
      <c r="H188" s="14"/>
      <c r="I188" s="285"/>
      <c r="J188" s="30"/>
      <c r="K188" s="25"/>
      <c r="L188" s="294"/>
      <c r="M188" s="286"/>
      <c r="N188" s="385" t="str">
        <f t="shared" si="30"/>
        <v/>
      </c>
      <c r="O188" s="153">
        <f t="shared" si="31"/>
        <v>0</v>
      </c>
      <c r="P188" s="112">
        <f t="shared" si="32"/>
        <v>1</v>
      </c>
      <c r="Q188" s="112">
        <f t="shared" si="33"/>
        <v>0</v>
      </c>
      <c r="R188" s="112">
        <f t="shared" si="34"/>
        <v>0</v>
      </c>
      <c r="S188" s="41"/>
      <c r="T188" s="41"/>
    </row>
    <row r="189" spans="1:20" ht="35.15" customHeight="1" x14ac:dyDescent="0.3">
      <c r="A189" s="383">
        <v>98</v>
      </c>
      <c r="B189" s="314"/>
      <c r="C189" s="284"/>
      <c r="D189" s="12"/>
      <c r="E189" s="12"/>
      <c r="F189" s="12"/>
      <c r="G189" s="12"/>
      <c r="H189" s="14"/>
      <c r="I189" s="285"/>
      <c r="J189" s="30"/>
      <c r="K189" s="25"/>
      <c r="L189" s="294"/>
      <c r="M189" s="286"/>
      <c r="N189" s="385" t="str">
        <f t="shared" si="30"/>
        <v/>
      </c>
      <c r="O189" s="153">
        <f t="shared" si="31"/>
        <v>0</v>
      </c>
      <c r="P189" s="112">
        <f t="shared" si="32"/>
        <v>1</v>
      </c>
      <c r="Q189" s="112">
        <f t="shared" si="33"/>
        <v>0</v>
      </c>
      <c r="R189" s="112">
        <f t="shared" si="34"/>
        <v>0</v>
      </c>
      <c r="S189" s="41"/>
      <c r="T189" s="41"/>
    </row>
    <row r="190" spans="1:20" ht="35.15" customHeight="1" x14ac:dyDescent="0.3">
      <c r="A190" s="383">
        <v>99</v>
      </c>
      <c r="B190" s="314"/>
      <c r="C190" s="284"/>
      <c r="D190" s="12"/>
      <c r="E190" s="12"/>
      <c r="F190" s="12"/>
      <c r="G190" s="12"/>
      <c r="H190" s="14"/>
      <c r="I190" s="285"/>
      <c r="J190" s="30"/>
      <c r="K190" s="25"/>
      <c r="L190" s="294"/>
      <c r="M190" s="286"/>
      <c r="N190" s="385" t="str">
        <f t="shared" si="30"/>
        <v/>
      </c>
      <c r="O190" s="153">
        <f t="shared" si="31"/>
        <v>0</v>
      </c>
      <c r="P190" s="112">
        <f t="shared" si="32"/>
        <v>1</v>
      </c>
      <c r="Q190" s="112">
        <f t="shared" si="33"/>
        <v>0</v>
      </c>
      <c r="R190" s="112">
        <f t="shared" si="34"/>
        <v>0</v>
      </c>
      <c r="S190" s="41"/>
      <c r="T190" s="41"/>
    </row>
    <row r="191" spans="1:20" ht="35.15" customHeight="1" x14ac:dyDescent="0.3">
      <c r="A191" s="383">
        <v>100</v>
      </c>
      <c r="B191" s="314"/>
      <c r="C191" s="284"/>
      <c r="D191" s="12"/>
      <c r="E191" s="12"/>
      <c r="F191" s="12"/>
      <c r="G191" s="12"/>
      <c r="H191" s="14"/>
      <c r="I191" s="285"/>
      <c r="J191" s="30"/>
      <c r="K191" s="25"/>
      <c r="L191" s="294"/>
      <c r="M191" s="286"/>
      <c r="N191" s="385" t="str">
        <f t="shared" si="30"/>
        <v/>
      </c>
      <c r="O191" s="153">
        <f t="shared" si="31"/>
        <v>0</v>
      </c>
      <c r="P191" s="112">
        <f t="shared" si="32"/>
        <v>1</v>
      </c>
      <c r="Q191" s="112">
        <f t="shared" si="33"/>
        <v>0</v>
      </c>
      <c r="R191" s="112">
        <f t="shared" si="34"/>
        <v>0</v>
      </c>
      <c r="S191" s="41"/>
      <c r="T191" s="41"/>
    </row>
    <row r="192" spans="1:20" ht="35.15" customHeight="1" x14ac:dyDescent="0.3">
      <c r="A192" s="383">
        <v>101</v>
      </c>
      <c r="B192" s="314"/>
      <c r="C192" s="284"/>
      <c r="D192" s="12"/>
      <c r="E192" s="12"/>
      <c r="F192" s="12"/>
      <c r="G192" s="12"/>
      <c r="H192" s="14"/>
      <c r="I192" s="285"/>
      <c r="J192" s="30"/>
      <c r="K192" s="25"/>
      <c r="L192" s="294"/>
      <c r="M192" s="286"/>
      <c r="N192" s="385" t="str">
        <f t="shared" si="30"/>
        <v/>
      </c>
      <c r="O192" s="153">
        <f t="shared" si="31"/>
        <v>0</v>
      </c>
      <c r="P192" s="112">
        <f t="shared" si="32"/>
        <v>1</v>
      </c>
      <c r="Q192" s="112">
        <f t="shared" si="33"/>
        <v>0</v>
      </c>
      <c r="R192" s="112">
        <f t="shared" si="34"/>
        <v>0</v>
      </c>
      <c r="S192" s="41"/>
      <c r="T192" s="41"/>
    </row>
    <row r="193" spans="1:20" ht="35.15" customHeight="1" x14ac:dyDescent="0.3">
      <c r="A193" s="383">
        <v>102</v>
      </c>
      <c r="B193" s="314"/>
      <c r="C193" s="284"/>
      <c r="D193" s="12"/>
      <c r="E193" s="12"/>
      <c r="F193" s="12"/>
      <c r="G193" s="12"/>
      <c r="H193" s="14"/>
      <c r="I193" s="285"/>
      <c r="J193" s="30"/>
      <c r="K193" s="25"/>
      <c r="L193" s="294"/>
      <c r="M193" s="286"/>
      <c r="N193" s="385" t="str">
        <f t="shared" si="30"/>
        <v/>
      </c>
      <c r="O193" s="153">
        <f t="shared" si="31"/>
        <v>0</v>
      </c>
      <c r="P193" s="112">
        <f t="shared" si="32"/>
        <v>1</v>
      </c>
      <c r="Q193" s="112">
        <f t="shared" si="33"/>
        <v>0</v>
      </c>
      <c r="R193" s="112">
        <f t="shared" si="34"/>
        <v>0</v>
      </c>
      <c r="S193" s="41"/>
      <c r="T193" s="41"/>
    </row>
    <row r="194" spans="1:20" ht="35.15" customHeight="1" x14ac:dyDescent="0.3">
      <c r="A194" s="383">
        <v>103</v>
      </c>
      <c r="B194" s="314"/>
      <c r="C194" s="284"/>
      <c r="D194" s="12"/>
      <c r="E194" s="12"/>
      <c r="F194" s="12"/>
      <c r="G194" s="12"/>
      <c r="H194" s="14"/>
      <c r="I194" s="285"/>
      <c r="J194" s="30"/>
      <c r="K194" s="25"/>
      <c r="L194" s="294"/>
      <c r="M194" s="286"/>
      <c r="N194" s="385" t="str">
        <f t="shared" si="30"/>
        <v/>
      </c>
      <c r="O194" s="153">
        <f t="shared" si="31"/>
        <v>0</v>
      </c>
      <c r="P194" s="112">
        <f t="shared" si="32"/>
        <v>1</v>
      </c>
      <c r="Q194" s="112">
        <f t="shared" si="33"/>
        <v>0</v>
      </c>
      <c r="R194" s="112">
        <f t="shared" si="34"/>
        <v>0</v>
      </c>
      <c r="S194" s="41"/>
      <c r="T194" s="41"/>
    </row>
    <row r="195" spans="1:20" ht="35.15" customHeight="1" x14ac:dyDescent="0.3">
      <c r="A195" s="383">
        <v>104</v>
      </c>
      <c r="B195" s="314"/>
      <c r="C195" s="284"/>
      <c r="D195" s="12"/>
      <c r="E195" s="12"/>
      <c r="F195" s="12"/>
      <c r="G195" s="12"/>
      <c r="H195" s="14"/>
      <c r="I195" s="285"/>
      <c r="J195" s="30"/>
      <c r="K195" s="25"/>
      <c r="L195" s="294"/>
      <c r="M195" s="286"/>
      <c r="N195" s="385" t="str">
        <f t="shared" si="30"/>
        <v/>
      </c>
      <c r="O195" s="153">
        <f t="shared" si="31"/>
        <v>0</v>
      </c>
      <c r="P195" s="112">
        <f t="shared" si="32"/>
        <v>1</v>
      </c>
      <c r="Q195" s="112">
        <f t="shared" si="33"/>
        <v>0</v>
      </c>
      <c r="R195" s="112">
        <f t="shared" si="34"/>
        <v>0</v>
      </c>
      <c r="S195" s="41"/>
      <c r="T195" s="41"/>
    </row>
    <row r="196" spans="1:20" ht="35.15" customHeight="1" thickBot="1" x14ac:dyDescent="0.35">
      <c r="A196" s="384">
        <v>105</v>
      </c>
      <c r="B196" s="86"/>
      <c r="C196" s="287"/>
      <c r="D196" s="26"/>
      <c r="E196" s="26"/>
      <c r="F196" s="26"/>
      <c r="G196" s="26"/>
      <c r="H196" s="16"/>
      <c r="I196" s="288"/>
      <c r="J196" s="31"/>
      <c r="K196" s="27"/>
      <c r="L196" s="295"/>
      <c r="M196" s="289"/>
      <c r="N196" s="385" t="str">
        <f t="shared" si="30"/>
        <v/>
      </c>
      <c r="O196" s="153">
        <f t="shared" si="31"/>
        <v>0</v>
      </c>
      <c r="P196" s="112">
        <f t="shared" si="32"/>
        <v>1</v>
      </c>
      <c r="Q196" s="112">
        <f t="shared" si="33"/>
        <v>0</v>
      </c>
      <c r="R196" s="112">
        <f t="shared" si="34"/>
        <v>0</v>
      </c>
      <c r="S196" s="41"/>
      <c r="T196" s="41"/>
    </row>
    <row r="197" spans="1:20" ht="35.15" customHeight="1" thickBot="1" x14ac:dyDescent="0.35">
      <c r="A197" s="112" t="s">
        <v>179</v>
      </c>
      <c r="B197" s="41"/>
      <c r="C197" s="41"/>
      <c r="D197" s="41"/>
      <c r="E197" s="41"/>
      <c r="F197" s="41"/>
      <c r="G197" s="41"/>
      <c r="H197" s="41"/>
      <c r="I197" s="41"/>
      <c r="J197" s="41"/>
      <c r="K197" s="377" t="s">
        <v>33</v>
      </c>
      <c r="L197" s="179">
        <f>SUM(L182:L196)+L168</f>
        <v>0</v>
      </c>
      <c r="M197" s="179">
        <f>SUM(M182:M196)+M168</f>
        <v>0</v>
      </c>
      <c r="N197" s="278"/>
      <c r="O197" s="279"/>
      <c r="P197" s="41"/>
      <c r="Q197" s="41"/>
      <c r="R197" s="41"/>
      <c r="S197" s="112">
        <f>IF(COUNTA(L182:M196)&gt;0,1,0)</f>
        <v>0</v>
      </c>
      <c r="T197" s="41"/>
    </row>
    <row r="198" spans="1:20" ht="35.15" customHeight="1" x14ac:dyDescent="0.3">
      <c r="A198" s="112" t="s">
        <v>132</v>
      </c>
      <c r="B198" s="41"/>
      <c r="C198" s="41"/>
      <c r="D198" s="41"/>
      <c r="E198" s="41"/>
      <c r="F198" s="41"/>
      <c r="G198" s="41"/>
      <c r="H198" s="41"/>
      <c r="I198" s="41"/>
      <c r="J198" s="41"/>
      <c r="K198" s="41"/>
      <c r="L198" s="41"/>
      <c r="M198" s="290"/>
      <c r="N198" s="278"/>
      <c r="O198" s="279"/>
      <c r="P198" s="41"/>
      <c r="Q198" s="41"/>
      <c r="R198" s="41"/>
      <c r="S198" s="41"/>
      <c r="T198" s="41"/>
    </row>
    <row r="199" spans="1:20" ht="35.15" customHeight="1" x14ac:dyDescent="0.3">
      <c r="A199" s="41"/>
      <c r="B199" s="41"/>
      <c r="C199" s="41"/>
      <c r="D199" s="41"/>
      <c r="E199" s="41"/>
      <c r="F199" s="41"/>
      <c r="G199" s="41"/>
      <c r="H199" s="41"/>
      <c r="I199" s="41"/>
      <c r="J199" s="41"/>
      <c r="K199" s="41"/>
      <c r="L199" s="41"/>
      <c r="M199" s="290"/>
      <c r="N199" s="278"/>
      <c r="O199" s="279"/>
      <c r="P199" s="41"/>
      <c r="Q199" s="41"/>
      <c r="R199" s="41"/>
      <c r="S199" s="41"/>
      <c r="T199" s="41"/>
    </row>
    <row r="200" spans="1:20" ht="35.15" customHeight="1" x14ac:dyDescent="0.35">
      <c r="A200" s="41"/>
      <c r="B200" s="243" t="s">
        <v>30</v>
      </c>
      <c r="C200" s="244">
        <f ca="1">IF(imzatarihi&gt;0,imzatarihi,"")</f>
        <v>45653</v>
      </c>
      <c r="D200" s="243" t="s">
        <v>31</v>
      </c>
      <c r="E200" s="245" t="str">
        <f>IF(kurulusyetkilisi&gt;0,kurulusyetkilisi,"")</f>
        <v/>
      </c>
      <c r="F200" s="41"/>
      <c r="G200" s="41"/>
      <c r="H200" s="41"/>
      <c r="I200" s="41"/>
      <c r="J200" s="41"/>
      <c r="K200" s="41"/>
      <c r="L200" s="41"/>
      <c r="M200" s="290"/>
      <c r="N200" s="278"/>
      <c r="O200" s="279"/>
      <c r="P200" s="41"/>
      <c r="Q200" s="41"/>
      <c r="R200" s="41"/>
      <c r="S200" s="41"/>
      <c r="T200" s="41"/>
    </row>
    <row r="201" spans="1:20" ht="35.15" customHeight="1" x14ac:dyDescent="0.35">
      <c r="A201" s="41"/>
      <c r="B201" s="246"/>
      <c r="C201" s="246"/>
      <c r="D201" s="243" t="s">
        <v>32</v>
      </c>
      <c r="E201" s="246"/>
      <c r="F201" s="41"/>
      <c r="G201" s="41"/>
      <c r="H201" s="41"/>
      <c r="I201" s="41"/>
      <c r="J201" s="41"/>
      <c r="K201" s="41"/>
      <c r="L201" s="41"/>
      <c r="M201" s="290"/>
      <c r="N201" s="278"/>
      <c r="O201" s="279"/>
      <c r="P201" s="41"/>
      <c r="Q201" s="41"/>
      <c r="R201" s="41"/>
      <c r="S201" s="41"/>
      <c r="T201" s="41"/>
    </row>
    <row r="202" spans="1:20" ht="35.15" customHeight="1" x14ac:dyDescent="0.3">
      <c r="A202" s="41"/>
      <c r="B202" s="41"/>
      <c r="C202" s="41"/>
      <c r="D202" s="41"/>
      <c r="E202" s="41"/>
      <c r="F202" s="41"/>
      <c r="G202" s="41"/>
      <c r="H202" s="41"/>
      <c r="I202" s="41"/>
      <c r="J202" s="41"/>
      <c r="K202" s="41"/>
      <c r="L202" s="41"/>
      <c r="M202" s="290"/>
      <c r="N202" s="278"/>
      <c r="O202" s="279"/>
      <c r="P202" s="41"/>
      <c r="Q202" s="41"/>
      <c r="R202" s="41"/>
      <c r="S202" s="41"/>
      <c r="T202" s="41"/>
    </row>
    <row r="203" spans="1:20" ht="35.15" customHeight="1" x14ac:dyDescent="0.3">
      <c r="A203" s="41"/>
      <c r="B203" s="41"/>
      <c r="C203" s="41"/>
      <c r="D203" s="41"/>
      <c r="E203" s="41"/>
      <c r="F203" s="41"/>
      <c r="G203" s="41"/>
      <c r="H203" s="41"/>
      <c r="I203" s="41"/>
      <c r="J203" s="41"/>
      <c r="K203" s="41"/>
      <c r="L203" s="41"/>
      <c r="M203" s="290"/>
      <c r="N203" s="278"/>
      <c r="O203" s="279"/>
      <c r="P203" s="41"/>
      <c r="Q203" s="41"/>
      <c r="R203" s="41"/>
      <c r="S203" s="41"/>
      <c r="T203" s="41"/>
    </row>
    <row r="204" spans="1:20" ht="35.15" customHeight="1" x14ac:dyDescent="0.3">
      <c r="A204" s="609" t="s">
        <v>76</v>
      </c>
      <c r="B204" s="609"/>
      <c r="C204" s="609"/>
      <c r="D204" s="609"/>
      <c r="E204" s="609"/>
      <c r="F204" s="609"/>
      <c r="G204" s="609"/>
      <c r="H204" s="609"/>
      <c r="I204" s="609"/>
      <c r="J204" s="609"/>
      <c r="K204" s="609"/>
      <c r="L204" s="609"/>
      <c r="M204" s="609"/>
      <c r="N204" s="278"/>
      <c r="O204" s="279"/>
      <c r="P204" s="41"/>
      <c r="Q204" s="41"/>
      <c r="R204" s="41"/>
      <c r="S204" s="41"/>
      <c r="T204" s="41"/>
    </row>
    <row r="205" spans="1:20" ht="35.15" customHeight="1" x14ac:dyDescent="0.3">
      <c r="A205" s="573" t="str">
        <f>IF(YilDonem&lt;&gt;"",CONCATENATE(YilDonem,". döneme aittir."),"")</f>
        <v/>
      </c>
      <c r="B205" s="573"/>
      <c r="C205" s="573"/>
      <c r="D205" s="573"/>
      <c r="E205" s="573"/>
      <c r="F205" s="573"/>
      <c r="G205" s="573"/>
      <c r="H205" s="573"/>
      <c r="I205" s="573"/>
      <c r="J205" s="573"/>
      <c r="K205" s="573"/>
      <c r="L205" s="573"/>
      <c r="M205" s="573"/>
      <c r="N205" s="278"/>
      <c r="O205" s="279"/>
      <c r="P205" s="41"/>
      <c r="Q205" s="41"/>
      <c r="R205" s="41"/>
      <c r="S205" s="41"/>
      <c r="T205" s="41"/>
    </row>
    <row r="206" spans="1:20" ht="35.15" customHeight="1" thickBot="1" x14ac:dyDescent="0.35">
      <c r="A206" s="610" t="s">
        <v>77</v>
      </c>
      <c r="B206" s="610"/>
      <c r="C206" s="610"/>
      <c r="D206" s="610"/>
      <c r="E206" s="610"/>
      <c r="F206" s="610"/>
      <c r="G206" s="610"/>
      <c r="H206" s="610"/>
      <c r="I206" s="610"/>
      <c r="J206" s="610"/>
      <c r="K206" s="610"/>
      <c r="L206" s="610"/>
      <c r="M206" s="610"/>
      <c r="N206" s="278"/>
      <c r="O206" s="279"/>
      <c r="P206" s="41"/>
      <c r="Q206" s="41"/>
      <c r="R206" s="41"/>
      <c r="S206" s="41"/>
      <c r="T206" s="41"/>
    </row>
    <row r="207" spans="1:20" ht="35.15" customHeight="1" thickBot="1" x14ac:dyDescent="0.35">
      <c r="A207" s="441" t="s">
        <v>212</v>
      </c>
      <c r="B207" s="618" t="str">
        <f>IF(ProjeNo&gt;0,ProjeNo,"")</f>
        <v/>
      </c>
      <c r="C207" s="619"/>
      <c r="D207" s="619"/>
      <c r="E207" s="619"/>
      <c r="F207" s="619"/>
      <c r="G207" s="619"/>
      <c r="H207" s="619"/>
      <c r="I207" s="619"/>
      <c r="J207" s="619"/>
      <c r="K207" s="619"/>
      <c r="L207" s="619"/>
      <c r="M207" s="620"/>
      <c r="N207" s="278"/>
      <c r="O207" s="279"/>
      <c r="P207" s="41"/>
      <c r="Q207" s="41"/>
      <c r="R207" s="41"/>
      <c r="S207" s="41"/>
      <c r="T207" s="41"/>
    </row>
    <row r="208" spans="1:20" ht="35.15" customHeight="1" thickBot="1" x14ac:dyDescent="0.35">
      <c r="A208" s="441" t="s">
        <v>213</v>
      </c>
      <c r="B208" s="615" t="str">
        <f>IF(ProjeAdi&gt;0,ProjeAdi,"")</f>
        <v/>
      </c>
      <c r="C208" s="616"/>
      <c r="D208" s="616"/>
      <c r="E208" s="616"/>
      <c r="F208" s="616"/>
      <c r="G208" s="616"/>
      <c r="H208" s="616"/>
      <c r="I208" s="616"/>
      <c r="J208" s="616"/>
      <c r="K208" s="616"/>
      <c r="L208" s="616"/>
      <c r="M208" s="617"/>
      <c r="N208" s="278"/>
      <c r="O208" s="279"/>
      <c r="P208" s="41"/>
      <c r="Q208" s="41"/>
      <c r="R208" s="41"/>
      <c r="S208" s="41"/>
      <c r="T208" s="41"/>
    </row>
    <row r="209" spans="1:20" s="21" customFormat="1" ht="35.15" customHeight="1" thickBot="1" x14ac:dyDescent="0.35">
      <c r="A209" s="613" t="s">
        <v>3</v>
      </c>
      <c r="B209" s="613" t="s">
        <v>78</v>
      </c>
      <c r="C209" s="613" t="s">
        <v>175</v>
      </c>
      <c r="D209" s="613" t="s">
        <v>4</v>
      </c>
      <c r="E209" s="613" t="s">
        <v>123</v>
      </c>
      <c r="F209" s="613" t="s">
        <v>83</v>
      </c>
      <c r="G209" s="613" t="s">
        <v>84</v>
      </c>
      <c r="H209" s="611" t="s">
        <v>176</v>
      </c>
      <c r="I209" s="612"/>
      <c r="J209" s="613" t="s">
        <v>79</v>
      </c>
      <c r="K209" s="613" t="s">
        <v>80</v>
      </c>
      <c r="L209" s="375" t="s">
        <v>81</v>
      </c>
      <c r="M209" s="375" t="s">
        <v>81</v>
      </c>
      <c r="N209" s="278"/>
      <c r="O209" s="280"/>
      <c r="P209" s="42"/>
      <c r="Q209" s="42"/>
      <c r="R209" s="42"/>
      <c r="S209" s="42"/>
      <c r="T209" s="42"/>
    </row>
    <row r="210" spans="1:20" ht="35.15" customHeight="1" thickBot="1" x14ac:dyDescent="0.35">
      <c r="A210" s="614"/>
      <c r="B210" s="614"/>
      <c r="C210" s="614"/>
      <c r="D210" s="614"/>
      <c r="E210" s="614"/>
      <c r="F210" s="614"/>
      <c r="G210" s="614"/>
      <c r="H210" s="381" t="s">
        <v>177</v>
      </c>
      <c r="I210" s="318" t="s">
        <v>178</v>
      </c>
      <c r="J210" s="614"/>
      <c r="K210" s="614"/>
      <c r="L210" s="376" t="s">
        <v>82</v>
      </c>
      <c r="M210" s="375" t="s">
        <v>85</v>
      </c>
      <c r="N210" s="278"/>
      <c r="O210" s="279"/>
      <c r="P210" s="41"/>
      <c r="Q210" s="41"/>
      <c r="R210" s="41"/>
      <c r="S210" s="41"/>
      <c r="T210" s="41"/>
    </row>
    <row r="211" spans="1:20" ht="35.15" customHeight="1" x14ac:dyDescent="0.3">
      <c r="A211" s="382">
        <v>106</v>
      </c>
      <c r="B211" s="83"/>
      <c r="C211" s="281"/>
      <c r="D211" s="22"/>
      <c r="E211" s="22"/>
      <c r="F211" s="22"/>
      <c r="G211" s="22"/>
      <c r="H211" s="22"/>
      <c r="I211" s="282"/>
      <c r="J211" s="29"/>
      <c r="K211" s="24"/>
      <c r="L211" s="293"/>
      <c r="M211" s="283"/>
      <c r="N211" s="385" t="str">
        <f>IF(AND(COUNTA(B211:K211)&gt;0,M211=""),"Belge tarihi ve Belge numarası yazılmalıdır.","")</f>
        <v/>
      </c>
      <c r="O211" s="153">
        <f>IF(OR(H211="Gündelik",H211="Konaklama"),1000,0)</f>
        <v>0</v>
      </c>
      <c r="P211" s="112">
        <f>IF(AND(OR(H211="Gündelik",H211="Konaklama"),I211&lt;1),0,1)</f>
        <v>1</v>
      </c>
      <c r="Q211" s="112">
        <f>IF(COUNTA(J211:K211)&lt;2,0,1)</f>
        <v>0</v>
      </c>
      <c r="R211" s="112">
        <f>P211*Q211*1000000</f>
        <v>0</v>
      </c>
      <c r="S211" s="41"/>
      <c r="T211" s="41"/>
    </row>
    <row r="212" spans="1:20" ht="35.15" customHeight="1" x14ac:dyDescent="0.3">
      <c r="A212" s="383">
        <v>107</v>
      </c>
      <c r="B212" s="314"/>
      <c r="C212" s="284"/>
      <c r="D212" s="12"/>
      <c r="E212" s="12"/>
      <c r="F212" s="12"/>
      <c r="G212" s="12"/>
      <c r="H212" s="14"/>
      <c r="I212" s="285"/>
      <c r="J212" s="30"/>
      <c r="K212" s="25"/>
      <c r="L212" s="294"/>
      <c r="M212" s="286"/>
      <c r="N212" s="385" t="str">
        <f t="shared" ref="N212:N225" si="35">IF(AND(COUNTA(B212:K212)&gt;0,M212=""),"Belge tarihi ve Belge numarası yazılmalıdır.","")</f>
        <v/>
      </c>
      <c r="O212" s="153">
        <f t="shared" ref="O212:O225" si="36">IF(OR(H212="Gündelik",H212="Konaklama"),1000,0)</f>
        <v>0</v>
      </c>
      <c r="P212" s="112">
        <f t="shared" ref="P212:P225" si="37">IF(AND(OR(H212="Gündelik",H212="Konaklama"),I212&lt;1),0,1)</f>
        <v>1</v>
      </c>
      <c r="Q212" s="112">
        <f t="shared" ref="Q212:Q225" si="38">IF(COUNTA(J212:K212)&lt;2,0,1)</f>
        <v>0</v>
      </c>
      <c r="R212" s="112">
        <f t="shared" ref="R212:R225" si="39">P212*Q212*1000000</f>
        <v>0</v>
      </c>
      <c r="S212" s="41"/>
      <c r="T212" s="41"/>
    </row>
    <row r="213" spans="1:20" ht="35.15" customHeight="1" x14ac:dyDescent="0.3">
      <c r="A213" s="383">
        <v>108</v>
      </c>
      <c r="B213" s="314"/>
      <c r="C213" s="284"/>
      <c r="D213" s="12"/>
      <c r="E213" s="12"/>
      <c r="F213" s="12"/>
      <c r="G213" s="12"/>
      <c r="H213" s="14"/>
      <c r="I213" s="285"/>
      <c r="J213" s="30"/>
      <c r="K213" s="25"/>
      <c r="L213" s="294"/>
      <c r="M213" s="286"/>
      <c r="N213" s="385" t="str">
        <f t="shared" si="35"/>
        <v/>
      </c>
      <c r="O213" s="153">
        <f t="shared" si="36"/>
        <v>0</v>
      </c>
      <c r="P213" s="112">
        <f t="shared" si="37"/>
        <v>1</v>
      </c>
      <c r="Q213" s="112">
        <f t="shared" si="38"/>
        <v>0</v>
      </c>
      <c r="R213" s="112">
        <f t="shared" si="39"/>
        <v>0</v>
      </c>
      <c r="S213" s="41"/>
      <c r="T213" s="41"/>
    </row>
    <row r="214" spans="1:20" ht="35.15" customHeight="1" x14ac:dyDescent="0.3">
      <c r="A214" s="383">
        <v>109</v>
      </c>
      <c r="B214" s="314"/>
      <c r="C214" s="284"/>
      <c r="D214" s="12"/>
      <c r="E214" s="12"/>
      <c r="F214" s="12"/>
      <c r="G214" s="12"/>
      <c r="H214" s="14"/>
      <c r="I214" s="285"/>
      <c r="J214" s="30"/>
      <c r="K214" s="25"/>
      <c r="L214" s="294"/>
      <c r="M214" s="286"/>
      <c r="N214" s="374"/>
      <c r="O214" s="279"/>
      <c r="P214" s="41"/>
      <c r="Q214" s="41"/>
      <c r="R214" s="41"/>
      <c r="S214" s="41"/>
      <c r="T214" s="41"/>
    </row>
    <row r="215" spans="1:20" ht="35.15" customHeight="1" x14ac:dyDescent="0.3">
      <c r="A215" s="383">
        <v>110</v>
      </c>
      <c r="B215" s="314"/>
      <c r="C215" s="284"/>
      <c r="D215" s="12"/>
      <c r="E215" s="12"/>
      <c r="F215" s="12"/>
      <c r="G215" s="12"/>
      <c r="H215" s="14"/>
      <c r="I215" s="285"/>
      <c r="J215" s="30"/>
      <c r="K215" s="25"/>
      <c r="L215" s="294"/>
      <c r="M215" s="286"/>
      <c r="N215" s="374"/>
      <c r="O215" s="279"/>
      <c r="P215" s="41"/>
      <c r="Q215" s="41"/>
      <c r="R215" s="41"/>
      <c r="S215" s="41"/>
      <c r="T215" s="41"/>
    </row>
    <row r="216" spans="1:20" ht="35.15" customHeight="1" x14ac:dyDescent="0.3">
      <c r="A216" s="383">
        <v>111</v>
      </c>
      <c r="B216" s="314"/>
      <c r="C216" s="284"/>
      <c r="D216" s="12"/>
      <c r="E216" s="12"/>
      <c r="F216" s="12"/>
      <c r="G216" s="12"/>
      <c r="H216" s="14"/>
      <c r="I216" s="285"/>
      <c r="J216" s="30"/>
      <c r="K216" s="25"/>
      <c r="L216" s="294"/>
      <c r="M216" s="286"/>
      <c r="N216" s="374"/>
      <c r="O216" s="279"/>
      <c r="P216" s="41"/>
      <c r="Q216" s="41"/>
      <c r="R216" s="41"/>
      <c r="S216" s="41"/>
      <c r="T216" s="41"/>
    </row>
    <row r="217" spans="1:20" ht="34.5" customHeight="1" x14ac:dyDescent="0.3">
      <c r="A217" s="383">
        <v>112</v>
      </c>
      <c r="B217" s="314"/>
      <c r="C217" s="284"/>
      <c r="D217" s="12"/>
      <c r="E217" s="12"/>
      <c r="F217" s="12"/>
      <c r="G217" s="12"/>
      <c r="H217" s="14"/>
      <c r="I217" s="285"/>
      <c r="J217" s="30"/>
      <c r="K217" s="25"/>
      <c r="L217" s="294"/>
      <c r="M217" s="286"/>
      <c r="N217" s="385" t="str">
        <f t="shared" si="35"/>
        <v/>
      </c>
      <c r="O217" s="153">
        <f t="shared" si="36"/>
        <v>0</v>
      </c>
      <c r="P217" s="112">
        <f t="shared" si="37"/>
        <v>1</v>
      </c>
      <c r="Q217" s="112">
        <f t="shared" si="38"/>
        <v>0</v>
      </c>
      <c r="R217" s="112">
        <f t="shared" si="39"/>
        <v>0</v>
      </c>
      <c r="S217" s="41"/>
      <c r="T217" s="41"/>
    </row>
    <row r="218" spans="1:20" ht="35.15" customHeight="1" x14ac:dyDescent="0.3">
      <c r="A218" s="383">
        <v>113</v>
      </c>
      <c r="B218" s="314"/>
      <c r="C218" s="284"/>
      <c r="D218" s="12"/>
      <c r="E218" s="12"/>
      <c r="F218" s="12"/>
      <c r="G218" s="12"/>
      <c r="H218" s="14"/>
      <c r="I218" s="285"/>
      <c r="J218" s="30"/>
      <c r="K218" s="25"/>
      <c r="L218" s="294"/>
      <c r="M218" s="286"/>
      <c r="N218" s="385" t="str">
        <f t="shared" si="35"/>
        <v/>
      </c>
      <c r="O218" s="153">
        <f t="shared" si="36"/>
        <v>0</v>
      </c>
      <c r="P218" s="112">
        <f t="shared" si="37"/>
        <v>1</v>
      </c>
      <c r="Q218" s="112">
        <f t="shared" si="38"/>
        <v>0</v>
      </c>
      <c r="R218" s="112">
        <f t="shared" si="39"/>
        <v>0</v>
      </c>
      <c r="S218" s="41"/>
      <c r="T218" s="41"/>
    </row>
    <row r="219" spans="1:20" ht="35.15" customHeight="1" x14ac:dyDescent="0.3">
      <c r="A219" s="383">
        <v>114</v>
      </c>
      <c r="B219" s="314"/>
      <c r="C219" s="284"/>
      <c r="D219" s="12"/>
      <c r="E219" s="12"/>
      <c r="F219" s="12"/>
      <c r="G219" s="12"/>
      <c r="H219" s="14"/>
      <c r="I219" s="285"/>
      <c r="J219" s="30"/>
      <c r="K219" s="25"/>
      <c r="L219" s="294"/>
      <c r="M219" s="286"/>
      <c r="N219" s="385" t="str">
        <f t="shared" si="35"/>
        <v/>
      </c>
      <c r="O219" s="153">
        <f t="shared" si="36"/>
        <v>0</v>
      </c>
      <c r="P219" s="112">
        <f t="shared" si="37"/>
        <v>1</v>
      </c>
      <c r="Q219" s="112">
        <f t="shared" si="38"/>
        <v>0</v>
      </c>
      <c r="R219" s="112">
        <f t="shared" si="39"/>
        <v>0</v>
      </c>
      <c r="S219" s="41"/>
      <c r="T219" s="41"/>
    </row>
    <row r="220" spans="1:20" ht="35.15" customHeight="1" x14ac:dyDescent="0.3">
      <c r="A220" s="383">
        <v>115</v>
      </c>
      <c r="B220" s="314"/>
      <c r="C220" s="284"/>
      <c r="D220" s="12"/>
      <c r="E220" s="12"/>
      <c r="F220" s="12"/>
      <c r="G220" s="12"/>
      <c r="H220" s="14"/>
      <c r="I220" s="285"/>
      <c r="J220" s="30"/>
      <c r="K220" s="25"/>
      <c r="L220" s="294"/>
      <c r="M220" s="286"/>
      <c r="N220" s="385" t="str">
        <f t="shared" si="35"/>
        <v/>
      </c>
      <c r="O220" s="153">
        <f t="shared" si="36"/>
        <v>0</v>
      </c>
      <c r="P220" s="112">
        <f t="shared" si="37"/>
        <v>1</v>
      </c>
      <c r="Q220" s="112">
        <f t="shared" si="38"/>
        <v>0</v>
      </c>
      <c r="R220" s="112">
        <f t="shared" si="39"/>
        <v>0</v>
      </c>
      <c r="S220" s="41"/>
      <c r="T220" s="41"/>
    </row>
    <row r="221" spans="1:20" ht="35.15" customHeight="1" x14ac:dyDescent="0.3">
      <c r="A221" s="383">
        <v>116</v>
      </c>
      <c r="B221" s="314"/>
      <c r="C221" s="284"/>
      <c r="D221" s="12"/>
      <c r="E221" s="12"/>
      <c r="F221" s="12"/>
      <c r="G221" s="12"/>
      <c r="H221" s="14"/>
      <c r="I221" s="285"/>
      <c r="J221" s="30"/>
      <c r="K221" s="25"/>
      <c r="L221" s="294"/>
      <c r="M221" s="286"/>
      <c r="N221" s="385" t="str">
        <f t="shared" si="35"/>
        <v/>
      </c>
      <c r="O221" s="153">
        <f t="shared" si="36"/>
        <v>0</v>
      </c>
      <c r="P221" s="112">
        <f t="shared" si="37"/>
        <v>1</v>
      </c>
      <c r="Q221" s="112">
        <f t="shared" si="38"/>
        <v>0</v>
      </c>
      <c r="R221" s="112">
        <f t="shared" si="39"/>
        <v>0</v>
      </c>
      <c r="S221" s="41"/>
      <c r="T221" s="41"/>
    </row>
    <row r="222" spans="1:20" ht="35.15" customHeight="1" x14ac:dyDescent="0.3">
      <c r="A222" s="383">
        <v>117</v>
      </c>
      <c r="B222" s="314"/>
      <c r="C222" s="284"/>
      <c r="D222" s="12"/>
      <c r="E222" s="12"/>
      <c r="F222" s="12"/>
      <c r="G222" s="12"/>
      <c r="H222" s="14"/>
      <c r="I222" s="285"/>
      <c r="J222" s="30"/>
      <c r="K222" s="25"/>
      <c r="L222" s="294"/>
      <c r="M222" s="286"/>
      <c r="N222" s="385" t="str">
        <f t="shared" si="35"/>
        <v/>
      </c>
      <c r="O222" s="153">
        <f t="shared" si="36"/>
        <v>0</v>
      </c>
      <c r="P222" s="112">
        <f t="shared" si="37"/>
        <v>1</v>
      </c>
      <c r="Q222" s="112">
        <f t="shared" si="38"/>
        <v>0</v>
      </c>
      <c r="R222" s="112">
        <f t="shared" si="39"/>
        <v>0</v>
      </c>
      <c r="S222" s="41"/>
      <c r="T222" s="41"/>
    </row>
    <row r="223" spans="1:20" ht="35.15" customHeight="1" x14ac:dyDescent="0.3">
      <c r="A223" s="383">
        <v>118</v>
      </c>
      <c r="B223" s="314"/>
      <c r="C223" s="284"/>
      <c r="D223" s="12"/>
      <c r="E223" s="12"/>
      <c r="F223" s="12"/>
      <c r="G223" s="12"/>
      <c r="H223" s="14"/>
      <c r="I223" s="285"/>
      <c r="J223" s="30"/>
      <c r="K223" s="25"/>
      <c r="L223" s="294"/>
      <c r="M223" s="286"/>
      <c r="N223" s="385" t="str">
        <f t="shared" si="35"/>
        <v/>
      </c>
      <c r="O223" s="153">
        <f t="shared" si="36"/>
        <v>0</v>
      </c>
      <c r="P223" s="112">
        <f t="shared" si="37"/>
        <v>1</v>
      </c>
      <c r="Q223" s="112">
        <f t="shared" si="38"/>
        <v>0</v>
      </c>
      <c r="R223" s="112">
        <f t="shared" si="39"/>
        <v>0</v>
      </c>
      <c r="S223" s="41"/>
      <c r="T223" s="41"/>
    </row>
    <row r="224" spans="1:20" ht="35.15" customHeight="1" x14ac:dyDescent="0.3">
      <c r="A224" s="383">
        <v>119</v>
      </c>
      <c r="B224" s="314"/>
      <c r="C224" s="284"/>
      <c r="D224" s="12"/>
      <c r="E224" s="12"/>
      <c r="F224" s="12"/>
      <c r="G224" s="12"/>
      <c r="H224" s="14"/>
      <c r="I224" s="285"/>
      <c r="J224" s="30"/>
      <c r="K224" s="25"/>
      <c r="L224" s="294"/>
      <c r="M224" s="286"/>
      <c r="N224" s="385" t="str">
        <f t="shared" si="35"/>
        <v/>
      </c>
      <c r="O224" s="153">
        <f t="shared" si="36"/>
        <v>0</v>
      </c>
      <c r="P224" s="112">
        <f t="shared" si="37"/>
        <v>1</v>
      </c>
      <c r="Q224" s="112">
        <f t="shared" si="38"/>
        <v>0</v>
      </c>
      <c r="R224" s="112">
        <f t="shared" si="39"/>
        <v>0</v>
      </c>
      <c r="S224" s="41"/>
      <c r="T224" s="41"/>
    </row>
    <row r="225" spans="1:20" ht="35.15" customHeight="1" thickBot="1" x14ac:dyDescent="0.35">
      <c r="A225" s="384">
        <v>120</v>
      </c>
      <c r="B225" s="86"/>
      <c r="C225" s="287"/>
      <c r="D225" s="26"/>
      <c r="E225" s="26"/>
      <c r="F225" s="26"/>
      <c r="G225" s="26"/>
      <c r="H225" s="16"/>
      <c r="I225" s="288"/>
      <c r="J225" s="31"/>
      <c r="K225" s="27"/>
      <c r="L225" s="295"/>
      <c r="M225" s="289"/>
      <c r="N225" s="385" t="str">
        <f t="shared" si="35"/>
        <v/>
      </c>
      <c r="O225" s="153">
        <f t="shared" si="36"/>
        <v>0</v>
      </c>
      <c r="P225" s="112">
        <f t="shared" si="37"/>
        <v>1</v>
      </c>
      <c r="Q225" s="112">
        <f t="shared" si="38"/>
        <v>0</v>
      </c>
      <c r="R225" s="112">
        <f t="shared" si="39"/>
        <v>0</v>
      </c>
      <c r="S225" s="41"/>
      <c r="T225" s="41"/>
    </row>
    <row r="226" spans="1:20" ht="35.15" customHeight="1" thickBot="1" x14ac:dyDescent="0.35">
      <c r="A226" s="112" t="s">
        <v>179</v>
      </c>
      <c r="B226" s="41"/>
      <c r="C226" s="41"/>
      <c r="D226" s="41"/>
      <c r="E226" s="41"/>
      <c r="F226" s="41"/>
      <c r="G226" s="41"/>
      <c r="H226" s="41"/>
      <c r="I226" s="41"/>
      <c r="J226" s="41"/>
      <c r="K226" s="377" t="s">
        <v>33</v>
      </c>
      <c r="L226" s="179">
        <f>SUM(L211:L225)+L197</f>
        <v>0</v>
      </c>
      <c r="M226" s="179">
        <f>SUM(M211:M225)+M197</f>
        <v>0</v>
      </c>
      <c r="N226" s="278"/>
      <c r="O226" s="279"/>
      <c r="P226" s="41"/>
      <c r="Q226" s="41"/>
      <c r="R226" s="41"/>
      <c r="S226" s="112">
        <f>IF(COUNTA(L211:M225)&gt;0,1,0)</f>
        <v>0</v>
      </c>
      <c r="T226" s="41"/>
    </row>
    <row r="227" spans="1:20" ht="35.15" customHeight="1" x14ac:dyDescent="0.3">
      <c r="A227" s="112" t="s">
        <v>132</v>
      </c>
      <c r="B227" s="41"/>
      <c r="C227" s="41"/>
      <c r="D227" s="41"/>
      <c r="E227" s="41"/>
      <c r="F227" s="41"/>
      <c r="G227" s="41"/>
      <c r="H227" s="41"/>
      <c r="I227" s="41"/>
      <c r="J227" s="41"/>
      <c r="K227" s="41"/>
      <c r="L227" s="41"/>
      <c r="M227" s="290"/>
      <c r="N227" s="278"/>
      <c r="O227" s="279"/>
      <c r="P227" s="41"/>
      <c r="Q227" s="41"/>
      <c r="R227" s="41"/>
      <c r="S227" s="41"/>
      <c r="T227" s="41"/>
    </row>
    <row r="228" spans="1:20" ht="35.15" customHeight="1" x14ac:dyDescent="0.3">
      <c r="A228" s="41"/>
      <c r="B228" s="41"/>
      <c r="C228" s="41"/>
      <c r="D228" s="41"/>
      <c r="E228" s="41"/>
      <c r="F228" s="41"/>
      <c r="G228" s="41"/>
      <c r="H228" s="41"/>
      <c r="I228" s="41"/>
      <c r="J228" s="41"/>
      <c r="K228" s="41"/>
      <c r="L228" s="41"/>
      <c r="M228" s="290"/>
      <c r="N228" s="278"/>
      <c r="O228" s="279"/>
      <c r="P228" s="41"/>
      <c r="Q228" s="41"/>
      <c r="R228" s="41"/>
      <c r="S228" s="41"/>
      <c r="T228" s="41"/>
    </row>
    <row r="229" spans="1:20" ht="35.15" customHeight="1" x14ac:dyDescent="0.35">
      <c r="A229" s="41"/>
      <c r="B229" s="243" t="s">
        <v>30</v>
      </c>
      <c r="C229" s="244">
        <f ca="1">IF(imzatarihi&gt;0,imzatarihi,"")</f>
        <v>45653</v>
      </c>
      <c r="D229" s="243" t="s">
        <v>31</v>
      </c>
      <c r="E229" s="245" t="str">
        <f>IF(kurulusyetkilisi&gt;0,kurulusyetkilisi,"")</f>
        <v/>
      </c>
      <c r="F229" s="41"/>
      <c r="G229" s="41"/>
      <c r="H229" s="41"/>
      <c r="I229" s="41"/>
      <c r="J229" s="41"/>
      <c r="K229" s="41"/>
      <c r="L229" s="41"/>
      <c r="M229" s="290"/>
      <c r="N229" s="278"/>
      <c r="O229" s="279"/>
      <c r="P229" s="41"/>
      <c r="Q229" s="41"/>
      <c r="R229" s="41"/>
      <c r="S229" s="41"/>
      <c r="T229" s="41"/>
    </row>
    <row r="230" spans="1:20" ht="35.15" customHeight="1" x14ac:dyDescent="0.35">
      <c r="A230" s="41"/>
      <c r="B230" s="246"/>
      <c r="C230" s="246"/>
      <c r="D230" s="243" t="s">
        <v>32</v>
      </c>
      <c r="E230" s="246"/>
      <c r="F230" s="41"/>
      <c r="G230" s="41"/>
      <c r="H230" s="41"/>
      <c r="I230" s="41"/>
      <c r="J230" s="41"/>
      <c r="K230" s="41"/>
      <c r="L230" s="41"/>
      <c r="M230" s="290"/>
      <c r="N230" s="278"/>
      <c r="O230" s="279"/>
      <c r="P230" s="41"/>
      <c r="Q230" s="41"/>
      <c r="R230" s="41"/>
      <c r="S230" s="41"/>
      <c r="T230" s="41"/>
    </row>
    <row r="231" spans="1:20" ht="35.15" customHeight="1" x14ac:dyDescent="0.3">
      <c r="A231" s="41"/>
      <c r="B231" s="41"/>
      <c r="C231" s="41"/>
      <c r="D231" s="41"/>
      <c r="E231" s="41"/>
      <c r="F231" s="41"/>
      <c r="G231" s="41"/>
      <c r="H231" s="41"/>
      <c r="I231" s="41"/>
      <c r="J231" s="41"/>
      <c r="K231" s="41"/>
      <c r="L231" s="41"/>
      <c r="M231" s="290"/>
      <c r="N231" s="278"/>
      <c r="O231" s="279"/>
      <c r="P231" s="41"/>
      <c r="Q231" s="41"/>
      <c r="R231" s="41"/>
      <c r="S231" s="41"/>
      <c r="T231" s="41"/>
    </row>
    <row r="232" spans="1:20" ht="35.15" customHeight="1" x14ac:dyDescent="0.3">
      <c r="A232" s="41"/>
      <c r="B232" s="41"/>
      <c r="C232" s="41"/>
      <c r="D232" s="41"/>
      <c r="E232" s="41"/>
      <c r="F232" s="41"/>
      <c r="G232" s="41"/>
      <c r="H232" s="41"/>
      <c r="I232" s="41"/>
      <c r="J232" s="41"/>
      <c r="K232" s="41"/>
      <c r="L232" s="41"/>
      <c r="M232" s="290"/>
      <c r="N232" s="278"/>
      <c r="O232" s="279"/>
      <c r="P232" s="41"/>
      <c r="Q232" s="41"/>
      <c r="R232" s="41"/>
      <c r="S232" s="41"/>
      <c r="T232" s="41"/>
    </row>
    <row r="233" spans="1:20" ht="35.15" customHeight="1" x14ac:dyDescent="0.3">
      <c r="A233" s="609" t="s">
        <v>76</v>
      </c>
      <c r="B233" s="609"/>
      <c r="C233" s="609"/>
      <c r="D233" s="609"/>
      <c r="E233" s="609"/>
      <c r="F233" s="609"/>
      <c r="G233" s="609"/>
      <c r="H233" s="609"/>
      <c r="I233" s="609"/>
      <c r="J233" s="609"/>
      <c r="K233" s="609"/>
      <c r="L233" s="609"/>
      <c r="M233" s="609"/>
      <c r="N233" s="278"/>
      <c r="O233" s="279"/>
      <c r="P233" s="41"/>
      <c r="Q233" s="41"/>
      <c r="R233" s="41"/>
      <c r="S233" s="41"/>
      <c r="T233" s="41"/>
    </row>
    <row r="234" spans="1:20" ht="35.15" customHeight="1" x14ac:dyDescent="0.3">
      <c r="A234" s="573" t="str">
        <f>IF(YilDonem&lt;&gt;"",CONCATENATE(YilDonem,". döneme aittir."),"")</f>
        <v/>
      </c>
      <c r="B234" s="573"/>
      <c r="C234" s="573"/>
      <c r="D234" s="573"/>
      <c r="E234" s="573"/>
      <c r="F234" s="573"/>
      <c r="G234" s="573"/>
      <c r="H234" s="573"/>
      <c r="I234" s="573"/>
      <c r="J234" s="573"/>
      <c r="K234" s="573"/>
      <c r="L234" s="573"/>
      <c r="M234" s="573"/>
      <c r="N234" s="278"/>
      <c r="O234" s="279"/>
      <c r="P234" s="41"/>
      <c r="Q234" s="41"/>
      <c r="R234" s="41"/>
      <c r="S234" s="41"/>
      <c r="T234" s="41"/>
    </row>
    <row r="235" spans="1:20" ht="35.15" customHeight="1" thickBot="1" x14ac:dyDescent="0.35">
      <c r="A235" s="610" t="s">
        <v>77</v>
      </c>
      <c r="B235" s="610"/>
      <c r="C235" s="610"/>
      <c r="D235" s="610"/>
      <c r="E235" s="610"/>
      <c r="F235" s="610"/>
      <c r="G235" s="610"/>
      <c r="H235" s="610"/>
      <c r="I235" s="610"/>
      <c r="J235" s="610"/>
      <c r="K235" s="610"/>
      <c r="L235" s="610"/>
      <c r="M235" s="610"/>
      <c r="N235" s="278"/>
      <c r="O235" s="279"/>
      <c r="P235" s="41"/>
      <c r="Q235" s="41"/>
      <c r="R235" s="41"/>
      <c r="S235" s="41"/>
      <c r="T235" s="41"/>
    </row>
    <row r="236" spans="1:20" ht="35.15" customHeight="1" thickBot="1" x14ac:dyDescent="0.35">
      <c r="A236" s="441" t="s">
        <v>212</v>
      </c>
      <c r="B236" s="618" t="str">
        <f>IF(ProjeNo&gt;0,ProjeNo,"")</f>
        <v/>
      </c>
      <c r="C236" s="619"/>
      <c r="D236" s="619"/>
      <c r="E236" s="619"/>
      <c r="F236" s="619"/>
      <c r="G236" s="619"/>
      <c r="H236" s="619"/>
      <c r="I236" s="619"/>
      <c r="J236" s="619"/>
      <c r="K236" s="619"/>
      <c r="L236" s="619"/>
      <c r="M236" s="620"/>
      <c r="N236" s="278"/>
      <c r="O236" s="279"/>
      <c r="P236" s="41"/>
      <c r="Q236" s="41"/>
      <c r="R236" s="41"/>
      <c r="S236" s="41"/>
      <c r="T236" s="41"/>
    </row>
    <row r="237" spans="1:20" ht="35.15" customHeight="1" thickBot="1" x14ac:dyDescent="0.35">
      <c r="A237" s="441" t="s">
        <v>213</v>
      </c>
      <c r="B237" s="615" t="str">
        <f>IF(ProjeAdi&gt;0,ProjeAdi,"")</f>
        <v/>
      </c>
      <c r="C237" s="616"/>
      <c r="D237" s="616"/>
      <c r="E237" s="616"/>
      <c r="F237" s="616"/>
      <c r="G237" s="616"/>
      <c r="H237" s="616"/>
      <c r="I237" s="616"/>
      <c r="J237" s="616"/>
      <c r="K237" s="616"/>
      <c r="L237" s="616"/>
      <c r="M237" s="617"/>
      <c r="N237" s="278"/>
      <c r="O237" s="279"/>
      <c r="P237" s="41"/>
      <c r="Q237" s="41"/>
      <c r="R237" s="41"/>
      <c r="S237" s="41"/>
      <c r="T237" s="41"/>
    </row>
    <row r="238" spans="1:20" s="21" customFormat="1" ht="35.15" customHeight="1" thickBot="1" x14ac:dyDescent="0.35">
      <c r="A238" s="613" t="s">
        <v>3</v>
      </c>
      <c r="B238" s="613" t="s">
        <v>78</v>
      </c>
      <c r="C238" s="613" t="s">
        <v>175</v>
      </c>
      <c r="D238" s="613" t="s">
        <v>4</v>
      </c>
      <c r="E238" s="613" t="s">
        <v>123</v>
      </c>
      <c r="F238" s="613" t="s">
        <v>83</v>
      </c>
      <c r="G238" s="613" t="s">
        <v>84</v>
      </c>
      <c r="H238" s="611" t="s">
        <v>176</v>
      </c>
      <c r="I238" s="612"/>
      <c r="J238" s="613" t="s">
        <v>79</v>
      </c>
      <c r="K238" s="613" t="s">
        <v>80</v>
      </c>
      <c r="L238" s="375" t="s">
        <v>81</v>
      </c>
      <c r="M238" s="375" t="s">
        <v>81</v>
      </c>
      <c r="N238" s="278"/>
      <c r="O238" s="280"/>
      <c r="P238" s="42"/>
      <c r="Q238" s="42"/>
      <c r="R238" s="42"/>
      <c r="S238" s="42"/>
      <c r="T238" s="42"/>
    </row>
    <row r="239" spans="1:20" ht="35.15" customHeight="1" thickBot="1" x14ac:dyDescent="0.35">
      <c r="A239" s="614"/>
      <c r="B239" s="614"/>
      <c r="C239" s="614"/>
      <c r="D239" s="614"/>
      <c r="E239" s="614"/>
      <c r="F239" s="614"/>
      <c r="G239" s="614"/>
      <c r="H239" s="381" t="s">
        <v>177</v>
      </c>
      <c r="I239" s="318" t="s">
        <v>178</v>
      </c>
      <c r="J239" s="614"/>
      <c r="K239" s="614"/>
      <c r="L239" s="376" t="s">
        <v>82</v>
      </c>
      <c r="M239" s="375" t="s">
        <v>85</v>
      </c>
      <c r="N239" s="278"/>
      <c r="O239" s="279"/>
      <c r="P239" s="41"/>
      <c r="Q239" s="41"/>
      <c r="R239" s="41"/>
      <c r="S239" s="41"/>
      <c r="T239" s="41"/>
    </row>
    <row r="240" spans="1:20" ht="35.15" customHeight="1" x14ac:dyDescent="0.3">
      <c r="A240" s="382">
        <v>121</v>
      </c>
      <c r="B240" s="36"/>
      <c r="C240" s="281"/>
      <c r="D240" s="22"/>
      <c r="E240" s="22"/>
      <c r="F240" s="22"/>
      <c r="G240" s="22"/>
      <c r="H240" s="22"/>
      <c r="I240" s="282"/>
      <c r="J240" s="29"/>
      <c r="K240" s="24"/>
      <c r="L240" s="293"/>
      <c r="M240" s="283"/>
      <c r="N240" s="385" t="str">
        <f>IF(AND(COUNTA(B240:K240)&gt;0,M240=""),"Belge tarihi ve Belge numarası yazılmalıdır.","")</f>
        <v/>
      </c>
      <c r="O240" s="153">
        <f>IF(OR(H240="Gündelik",H240="Konaklama"),1000,0)</f>
        <v>0</v>
      </c>
      <c r="P240" s="112">
        <f>IF(AND(OR(H240="Gündelik",H240="Konaklama"),I240&lt;1),0,1)</f>
        <v>1</v>
      </c>
      <c r="Q240" s="112">
        <f>IF(COUNTA(J240:K240)&lt;2,0,1)</f>
        <v>0</v>
      </c>
      <c r="R240" s="112">
        <f>P240*Q240*1000000</f>
        <v>0</v>
      </c>
      <c r="S240" s="41"/>
      <c r="T240" s="41"/>
    </row>
    <row r="241" spans="1:20" ht="35.15" customHeight="1" x14ac:dyDescent="0.3">
      <c r="A241" s="383">
        <v>122</v>
      </c>
      <c r="B241" s="15"/>
      <c r="C241" s="284"/>
      <c r="D241" s="12"/>
      <c r="E241" s="12"/>
      <c r="F241" s="12"/>
      <c r="G241" s="12"/>
      <c r="H241" s="14"/>
      <c r="I241" s="285"/>
      <c r="J241" s="30"/>
      <c r="K241" s="25"/>
      <c r="L241" s="294"/>
      <c r="M241" s="286"/>
      <c r="N241" s="385" t="str">
        <f t="shared" ref="N241:N254" si="40">IF(AND(COUNTA(B241:K241)&gt;0,M241=""),"Belge tarihi ve Belge numarası yazılmalıdır.","")</f>
        <v/>
      </c>
      <c r="O241" s="153">
        <f t="shared" ref="O241:O254" si="41">IF(OR(H241="Gündelik",H241="Konaklama"),1000,0)</f>
        <v>0</v>
      </c>
      <c r="P241" s="112">
        <f t="shared" ref="P241:P254" si="42">IF(AND(OR(H241="Gündelik",H241="Konaklama"),I241&lt;1),0,1)</f>
        <v>1</v>
      </c>
      <c r="Q241" s="112">
        <f t="shared" ref="Q241:Q254" si="43">IF(COUNTA(J241:K241)&lt;2,0,1)</f>
        <v>0</v>
      </c>
      <c r="R241" s="112">
        <f t="shared" ref="R241:R254" si="44">P241*Q241*1000000</f>
        <v>0</v>
      </c>
      <c r="S241" s="41"/>
      <c r="T241" s="41"/>
    </row>
    <row r="242" spans="1:20" ht="35.15" customHeight="1" x14ac:dyDescent="0.3">
      <c r="A242" s="383">
        <v>123</v>
      </c>
      <c r="B242" s="15"/>
      <c r="C242" s="284"/>
      <c r="D242" s="12"/>
      <c r="E242" s="12"/>
      <c r="F242" s="12"/>
      <c r="G242" s="12"/>
      <c r="H242" s="14"/>
      <c r="I242" s="285"/>
      <c r="J242" s="30"/>
      <c r="K242" s="25"/>
      <c r="L242" s="294"/>
      <c r="M242" s="286"/>
      <c r="N242" s="385" t="str">
        <f t="shared" si="40"/>
        <v/>
      </c>
      <c r="O242" s="153">
        <f t="shared" si="41"/>
        <v>0</v>
      </c>
      <c r="P242" s="112">
        <f t="shared" si="42"/>
        <v>1</v>
      </c>
      <c r="Q242" s="112">
        <f t="shared" si="43"/>
        <v>0</v>
      </c>
      <c r="R242" s="112">
        <f t="shared" si="44"/>
        <v>0</v>
      </c>
      <c r="S242" s="41"/>
      <c r="T242" s="41"/>
    </row>
    <row r="243" spans="1:20" ht="35.15" customHeight="1" x14ac:dyDescent="0.3">
      <c r="A243" s="383">
        <v>124</v>
      </c>
      <c r="B243" s="15"/>
      <c r="C243" s="284"/>
      <c r="D243" s="12"/>
      <c r="E243" s="12"/>
      <c r="F243" s="12"/>
      <c r="G243" s="12"/>
      <c r="H243" s="14"/>
      <c r="I243" s="285"/>
      <c r="J243" s="30"/>
      <c r="K243" s="25"/>
      <c r="L243" s="294"/>
      <c r="M243" s="286"/>
      <c r="N243" s="374"/>
      <c r="O243" s="279"/>
      <c r="P243" s="41"/>
      <c r="Q243" s="41"/>
      <c r="R243" s="41"/>
      <c r="S243" s="41"/>
      <c r="T243" s="41"/>
    </row>
    <row r="244" spans="1:20" ht="35.15" customHeight="1" x14ac:dyDescent="0.3">
      <c r="A244" s="383">
        <v>125</v>
      </c>
      <c r="B244" s="15"/>
      <c r="C244" s="284"/>
      <c r="D244" s="12"/>
      <c r="E244" s="12"/>
      <c r="F244" s="12"/>
      <c r="G244" s="12"/>
      <c r="H244" s="14"/>
      <c r="I244" s="285"/>
      <c r="J244" s="30"/>
      <c r="K244" s="25"/>
      <c r="L244" s="294"/>
      <c r="M244" s="286"/>
      <c r="N244" s="374"/>
      <c r="O244" s="279"/>
      <c r="P244" s="41"/>
      <c r="Q244" s="41"/>
      <c r="R244" s="41"/>
      <c r="S244" s="41"/>
      <c r="T244" s="41"/>
    </row>
    <row r="245" spans="1:20" ht="35.15" customHeight="1" x14ac:dyDescent="0.3">
      <c r="A245" s="383">
        <v>126</v>
      </c>
      <c r="B245" s="15"/>
      <c r="C245" s="284"/>
      <c r="D245" s="12"/>
      <c r="E245" s="12"/>
      <c r="F245" s="12"/>
      <c r="G245" s="12"/>
      <c r="H245" s="14"/>
      <c r="I245" s="285"/>
      <c r="J245" s="30"/>
      <c r="K245" s="25"/>
      <c r="L245" s="294"/>
      <c r="M245" s="286"/>
      <c r="N245" s="374"/>
      <c r="O245" s="279"/>
      <c r="P245" s="41"/>
      <c r="Q245" s="41"/>
      <c r="R245" s="41"/>
      <c r="S245" s="41"/>
      <c r="T245" s="41"/>
    </row>
    <row r="246" spans="1:20" ht="35.15" customHeight="1" x14ac:dyDescent="0.3">
      <c r="A246" s="383">
        <v>127</v>
      </c>
      <c r="B246" s="15"/>
      <c r="C246" s="284"/>
      <c r="D246" s="12"/>
      <c r="E246" s="12"/>
      <c r="F246" s="12"/>
      <c r="G246" s="12"/>
      <c r="H246" s="14"/>
      <c r="I246" s="285"/>
      <c r="J246" s="30"/>
      <c r="K246" s="25"/>
      <c r="L246" s="294"/>
      <c r="M246" s="286"/>
      <c r="N246" s="385" t="str">
        <f t="shared" si="40"/>
        <v/>
      </c>
      <c r="O246" s="153">
        <f t="shared" si="41"/>
        <v>0</v>
      </c>
      <c r="P246" s="112">
        <f t="shared" si="42"/>
        <v>1</v>
      </c>
      <c r="Q246" s="112">
        <f t="shared" si="43"/>
        <v>0</v>
      </c>
      <c r="R246" s="112">
        <f t="shared" si="44"/>
        <v>0</v>
      </c>
      <c r="S246" s="41"/>
      <c r="T246" s="41"/>
    </row>
    <row r="247" spans="1:20" ht="35.15" customHeight="1" x14ac:dyDescent="0.3">
      <c r="A247" s="383">
        <v>128</v>
      </c>
      <c r="B247" s="15"/>
      <c r="C247" s="284"/>
      <c r="D247" s="12"/>
      <c r="E247" s="12"/>
      <c r="F247" s="12"/>
      <c r="G247" s="12"/>
      <c r="H247" s="14"/>
      <c r="I247" s="285"/>
      <c r="J247" s="30"/>
      <c r="K247" s="25"/>
      <c r="L247" s="294"/>
      <c r="M247" s="286"/>
      <c r="N247" s="385" t="str">
        <f t="shared" si="40"/>
        <v/>
      </c>
      <c r="O247" s="153">
        <f t="shared" si="41"/>
        <v>0</v>
      </c>
      <c r="P247" s="112">
        <f t="shared" si="42"/>
        <v>1</v>
      </c>
      <c r="Q247" s="112">
        <f t="shared" si="43"/>
        <v>0</v>
      </c>
      <c r="R247" s="112">
        <f t="shared" si="44"/>
        <v>0</v>
      </c>
      <c r="S247" s="41"/>
      <c r="T247" s="41"/>
    </row>
    <row r="248" spans="1:20" ht="35.15" customHeight="1" x14ac:dyDescent="0.3">
      <c r="A248" s="383">
        <v>129</v>
      </c>
      <c r="B248" s="15"/>
      <c r="C248" s="284"/>
      <c r="D248" s="12"/>
      <c r="E248" s="12"/>
      <c r="F248" s="12"/>
      <c r="G248" s="12"/>
      <c r="H248" s="14"/>
      <c r="I248" s="285"/>
      <c r="J248" s="30"/>
      <c r="K248" s="25"/>
      <c r="L248" s="294"/>
      <c r="M248" s="286"/>
      <c r="N248" s="385" t="str">
        <f t="shared" si="40"/>
        <v/>
      </c>
      <c r="O248" s="153">
        <f t="shared" si="41"/>
        <v>0</v>
      </c>
      <c r="P248" s="112">
        <f t="shared" si="42"/>
        <v>1</v>
      </c>
      <c r="Q248" s="112">
        <f t="shared" si="43"/>
        <v>0</v>
      </c>
      <c r="R248" s="112">
        <f t="shared" si="44"/>
        <v>0</v>
      </c>
      <c r="S248" s="41"/>
      <c r="T248" s="41"/>
    </row>
    <row r="249" spans="1:20" ht="35.15" customHeight="1" x14ac:dyDescent="0.3">
      <c r="A249" s="383">
        <v>130</v>
      </c>
      <c r="B249" s="15"/>
      <c r="C249" s="284"/>
      <c r="D249" s="12"/>
      <c r="E249" s="12"/>
      <c r="F249" s="12"/>
      <c r="G249" s="12"/>
      <c r="H249" s="14"/>
      <c r="I249" s="285"/>
      <c r="J249" s="30"/>
      <c r="K249" s="25"/>
      <c r="L249" s="294"/>
      <c r="M249" s="286"/>
      <c r="N249" s="385" t="str">
        <f t="shared" si="40"/>
        <v/>
      </c>
      <c r="O249" s="153">
        <f t="shared" si="41"/>
        <v>0</v>
      </c>
      <c r="P249" s="112">
        <f t="shared" si="42"/>
        <v>1</v>
      </c>
      <c r="Q249" s="112">
        <f t="shared" si="43"/>
        <v>0</v>
      </c>
      <c r="R249" s="112">
        <f t="shared" si="44"/>
        <v>0</v>
      </c>
      <c r="S249" s="41"/>
      <c r="T249" s="41"/>
    </row>
    <row r="250" spans="1:20" ht="35.15" customHeight="1" x14ac:dyDescent="0.3">
      <c r="A250" s="383">
        <v>131</v>
      </c>
      <c r="B250" s="15"/>
      <c r="C250" s="284"/>
      <c r="D250" s="12"/>
      <c r="E250" s="12"/>
      <c r="F250" s="12"/>
      <c r="G250" s="12"/>
      <c r="H250" s="14"/>
      <c r="I250" s="285"/>
      <c r="J250" s="30"/>
      <c r="K250" s="25"/>
      <c r="L250" s="294"/>
      <c r="M250" s="286"/>
      <c r="N250" s="385" t="str">
        <f t="shared" si="40"/>
        <v/>
      </c>
      <c r="O250" s="153">
        <f t="shared" si="41"/>
        <v>0</v>
      </c>
      <c r="P250" s="112">
        <f t="shared" si="42"/>
        <v>1</v>
      </c>
      <c r="Q250" s="112">
        <f t="shared" si="43"/>
        <v>0</v>
      </c>
      <c r="R250" s="112">
        <f t="shared" si="44"/>
        <v>0</v>
      </c>
      <c r="S250" s="41"/>
      <c r="T250" s="41"/>
    </row>
    <row r="251" spans="1:20" ht="35.15" customHeight="1" x14ac:dyDescent="0.3">
      <c r="A251" s="383">
        <v>132</v>
      </c>
      <c r="B251" s="15"/>
      <c r="C251" s="284"/>
      <c r="D251" s="12"/>
      <c r="E251" s="12"/>
      <c r="F251" s="12"/>
      <c r="G251" s="12"/>
      <c r="H251" s="14"/>
      <c r="I251" s="285"/>
      <c r="J251" s="30"/>
      <c r="K251" s="25"/>
      <c r="L251" s="294"/>
      <c r="M251" s="286"/>
      <c r="N251" s="385" t="str">
        <f t="shared" si="40"/>
        <v/>
      </c>
      <c r="O251" s="153">
        <f t="shared" si="41"/>
        <v>0</v>
      </c>
      <c r="P251" s="112">
        <f t="shared" si="42"/>
        <v>1</v>
      </c>
      <c r="Q251" s="112">
        <f t="shared" si="43"/>
        <v>0</v>
      </c>
      <c r="R251" s="112">
        <f t="shared" si="44"/>
        <v>0</v>
      </c>
      <c r="S251" s="41"/>
      <c r="T251" s="41"/>
    </row>
    <row r="252" spans="1:20" ht="35.15" customHeight="1" x14ac:dyDescent="0.3">
      <c r="A252" s="383">
        <v>133</v>
      </c>
      <c r="B252" s="15"/>
      <c r="C252" s="284"/>
      <c r="D252" s="12"/>
      <c r="E252" s="12"/>
      <c r="F252" s="12"/>
      <c r="G252" s="12"/>
      <c r="H252" s="14"/>
      <c r="I252" s="285"/>
      <c r="J252" s="30"/>
      <c r="K252" s="25"/>
      <c r="L252" s="294"/>
      <c r="M252" s="286"/>
      <c r="N252" s="385" t="str">
        <f t="shared" si="40"/>
        <v/>
      </c>
      <c r="O252" s="153">
        <f t="shared" si="41"/>
        <v>0</v>
      </c>
      <c r="P252" s="112">
        <f t="shared" si="42"/>
        <v>1</v>
      </c>
      <c r="Q252" s="112">
        <f t="shared" si="43"/>
        <v>0</v>
      </c>
      <c r="R252" s="112">
        <f t="shared" si="44"/>
        <v>0</v>
      </c>
      <c r="S252" s="41"/>
      <c r="T252" s="41"/>
    </row>
    <row r="253" spans="1:20" ht="35.15" customHeight="1" x14ac:dyDescent="0.3">
      <c r="A253" s="383">
        <v>134</v>
      </c>
      <c r="B253" s="15"/>
      <c r="C253" s="284"/>
      <c r="D253" s="12"/>
      <c r="E253" s="12"/>
      <c r="F253" s="12"/>
      <c r="G253" s="12"/>
      <c r="H253" s="14"/>
      <c r="I253" s="285"/>
      <c r="J253" s="30"/>
      <c r="K253" s="25"/>
      <c r="L253" s="294"/>
      <c r="M253" s="286"/>
      <c r="N253" s="385" t="str">
        <f t="shared" si="40"/>
        <v/>
      </c>
      <c r="O253" s="153">
        <f t="shared" si="41"/>
        <v>0</v>
      </c>
      <c r="P253" s="112">
        <f t="shared" si="42"/>
        <v>1</v>
      </c>
      <c r="Q253" s="112">
        <f t="shared" si="43"/>
        <v>0</v>
      </c>
      <c r="R253" s="112">
        <f t="shared" si="44"/>
        <v>0</v>
      </c>
      <c r="S253" s="41"/>
      <c r="T253" s="41"/>
    </row>
    <row r="254" spans="1:20" ht="35.15" customHeight="1" thickBot="1" x14ac:dyDescent="0.35">
      <c r="A254" s="384">
        <v>135</v>
      </c>
      <c r="B254" s="17"/>
      <c r="C254" s="287"/>
      <c r="D254" s="26"/>
      <c r="E254" s="26"/>
      <c r="F254" s="26"/>
      <c r="G254" s="26"/>
      <c r="H254" s="16"/>
      <c r="I254" s="288"/>
      <c r="J254" s="31"/>
      <c r="K254" s="27"/>
      <c r="L254" s="295"/>
      <c r="M254" s="289"/>
      <c r="N254" s="385" t="str">
        <f t="shared" si="40"/>
        <v/>
      </c>
      <c r="O254" s="153">
        <f t="shared" si="41"/>
        <v>0</v>
      </c>
      <c r="P254" s="112">
        <f t="shared" si="42"/>
        <v>1</v>
      </c>
      <c r="Q254" s="112">
        <f t="shared" si="43"/>
        <v>0</v>
      </c>
      <c r="R254" s="112">
        <f t="shared" si="44"/>
        <v>0</v>
      </c>
      <c r="S254" s="41"/>
      <c r="T254" s="41"/>
    </row>
    <row r="255" spans="1:20" ht="35.15" customHeight="1" thickBot="1" x14ac:dyDescent="0.35">
      <c r="A255" s="112" t="s">
        <v>179</v>
      </c>
      <c r="B255" s="41"/>
      <c r="C255" s="41"/>
      <c r="D255" s="41"/>
      <c r="E255" s="41"/>
      <c r="F255" s="41"/>
      <c r="G255" s="41"/>
      <c r="H255" s="41"/>
      <c r="I255" s="41"/>
      <c r="J255" s="41"/>
      <c r="K255" s="377" t="s">
        <v>33</v>
      </c>
      <c r="L255" s="179">
        <f>SUM(L240:L254)+L226</f>
        <v>0</v>
      </c>
      <c r="M255" s="179">
        <f>SUM(M240:M254)+M226</f>
        <v>0</v>
      </c>
      <c r="N255" s="278"/>
      <c r="O255" s="279"/>
      <c r="P255" s="41"/>
      <c r="Q255" s="41"/>
      <c r="R255" s="41"/>
      <c r="S255" s="112">
        <f>IF(COUNTA(L240:M254)&gt;0,1,0)</f>
        <v>0</v>
      </c>
      <c r="T255" s="41"/>
    </row>
    <row r="256" spans="1:20" ht="35.15" customHeight="1" x14ac:dyDescent="0.3">
      <c r="A256" s="112" t="s">
        <v>132</v>
      </c>
      <c r="B256" s="41"/>
      <c r="C256" s="41"/>
      <c r="D256" s="41"/>
      <c r="E256" s="41"/>
      <c r="F256" s="41"/>
      <c r="G256" s="41"/>
      <c r="H256" s="41"/>
      <c r="I256" s="41"/>
      <c r="J256" s="41"/>
      <c r="K256" s="41"/>
      <c r="L256" s="41"/>
      <c r="M256" s="290"/>
      <c r="N256" s="278"/>
      <c r="O256" s="279"/>
      <c r="P256" s="41"/>
      <c r="Q256" s="41"/>
      <c r="R256" s="41"/>
      <c r="S256" s="41"/>
      <c r="T256" s="41"/>
    </row>
    <row r="257" spans="1:20" ht="35.15" customHeight="1" x14ac:dyDescent="0.3">
      <c r="A257" s="41"/>
      <c r="B257" s="41"/>
      <c r="C257" s="41"/>
      <c r="D257" s="41"/>
      <c r="E257" s="41"/>
      <c r="F257" s="41"/>
      <c r="G257" s="41"/>
      <c r="H257" s="41"/>
      <c r="I257" s="41"/>
      <c r="J257" s="41"/>
      <c r="K257" s="41"/>
      <c r="L257" s="41"/>
      <c r="M257" s="290"/>
      <c r="N257" s="278"/>
      <c r="O257" s="279"/>
      <c r="P257" s="41"/>
      <c r="Q257" s="41"/>
      <c r="R257" s="41"/>
      <c r="S257" s="41"/>
      <c r="T257" s="41"/>
    </row>
    <row r="258" spans="1:20" ht="35.15" customHeight="1" x14ac:dyDescent="0.35">
      <c r="A258" s="41"/>
      <c r="B258" s="243" t="s">
        <v>30</v>
      </c>
      <c r="C258" s="244">
        <f ca="1">IF(imzatarihi&gt;0,imzatarihi,"")</f>
        <v>45653</v>
      </c>
      <c r="D258" s="243" t="s">
        <v>31</v>
      </c>
      <c r="E258" s="245" t="str">
        <f>IF(kurulusyetkilisi&gt;0,kurulusyetkilisi,"")</f>
        <v/>
      </c>
      <c r="F258" s="41"/>
      <c r="G258" s="41"/>
      <c r="H258" s="41"/>
      <c r="I258" s="41"/>
      <c r="J258" s="41"/>
      <c r="K258" s="41"/>
      <c r="L258" s="41"/>
      <c r="M258" s="290"/>
      <c r="N258" s="278"/>
      <c r="O258" s="279"/>
      <c r="P258" s="41"/>
      <c r="Q258" s="41"/>
      <c r="R258" s="41"/>
      <c r="S258" s="41"/>
      <c r="T258" s="41"/>
    </row>
    <row r="259" spans="1:20" ht="35.15" customHeight="1" x14ac:dyDescent="0.35">
      <c r="A259" s="41"/>
      <c r="B259" s="246"/>
      <c r="C259" s="246"/>
      <c r="D259" s="243" t="s">
        <v>32</v>
      </c>
      <c r="E259" s="246"/>
      <c r="F259" s="41"/>
      <c r="G259" s="41"/>
      <c r="H259" s="41"/>
      <c r="I259" s="41"/>
      <c r="J259" s="41"/>
      <c r="K259" s="41"/>
      <c r="L259" s="41"/>
      <c r="M259" s="290"/>
      <c r="N259" s="278"/>
      <c r="O259" s="279"/>
      <c r="P259" s="41"/>
      <c r="Q259" s="41"/>
      <c r="R259" s="41"/>
      <c r="S259" s="41"/>
      <c r="T259" s="41"/>
    </row>
  </sheetData>
  <sheetProtection algorithmName="SHA-512" hashValue="YJ4XbYMiIcjS6Q7zcArMm6Lk810eAWaTWNnlxWCELLSTy9Xa/TmQnYWMOOYAbkcK4NL419ronJaXzGfbw8q2pg==" saltValue="TASbee1KpDm5FgemMzZlxA==" spinCount="100000" sheet="1" objects="1" scenarios="1"/>
  <mergeCells count="135">
    <mergeCell ref="B5:M5"/>
    <mergeCell ref="B4:M4"/>
    <mergeCell ref="F238:F239"/>
    <mergeCell ref="G238:G239"/>
    <mergeCell ref="A238:A239"/>
    <mergeCell ref="B238:B239"/>
    <mergeCell ref="C238:C239"/>
    <mergeCell ref="D238:D239"/>
    <mergeCell ref="E238:E239"/>
    <mergeCell ref="H238:I238"/>
    <mergeCell ref="F209:F210"/>
    <mergeCell ref="G209:G210"/>
    <mergeCell ref="A209:A210"/>
    <mergeCell ref="K64:K65"/>
    <mergeCell ref="B63:M63"/>
    <mergeCell ref="B209:B210"/>
    <mergeCell ref="C209:C210"/>
    <mergeCell ref="D209:D210"/>
    <mergeCell ref="E209:E210"/>
    <mergeCell ref="H209:I209"/>
    <mergeCell ref="J209:J210"/>
    <mergeCell ref="K209:K210"/>
    <mergeCell ref="G180:G181"/>
    <mergeCell ref="A180:A181"/>
    <mergeCell ref="A205:M205"/>
    <mergeCell ref="A206:M206"/>
    <mergeCell ref="A175:M175"/>
    <mergeCell ref="A176:M176"/>
    <mergeCell ref="A88:M88"/>
    <mergeCell ref="A89:M89"/>
    <mergeCell ref="A90:M90"/>
    <mergeCell ref="J93:J94"/>
    <mergeCell ref="K93:K94"/>
    <mergeCell ref="H93:I93"/>
    <mergeCell ref="A146:M146"/>
    <mergeCell ref="A147:M147"/>
    <mergeCell ref="A148:M148"/>
    <mergeCell ref="H151:I151"/>
    <mergeCell ref="J151:J152"/>
    <mergeCell ref="K151:K152"/>
    <mergeCell ref="A151:A152"/>
    <mergeCell ref="B151:B152"/>
    <mergeCell ref="C151:C152"/>
    <mergeCell ref="D151:D152"/>
    <mergeCell ref="B120:M120"/>
    <mergeCell ref="B121:M121"/>
    <mergeCell ref="B149:M149"/>
    <mergeCell ref="B150:M150"/>
    <mergeCell ref="C64:C65"/>
    <mergeCell ref="D64:D65"/>
    <mergeCell ref="A93:A94"/>
    <mergeCell ref="B93:B94"/>
    <mergeCell ref="C93:C94"/>
    <mergeCell ref="D93:D94"/>
    <mergeCell ref="E93:E94"/>
    <mergeCell ref="F93:F94"/>
    <mergeCell ref="G93:G94"/>
    <mergeCell ref="B91:M91"/>
    <mergeCell ref="E64:E65"/>
    <mergeCell ref="F64:F65"/>
    <mergeCell ref="B92:M92"/>
    <mergeCell ref="A1:M1"/>
    <mergeCell ref="A2:M2"/>
    <mergeCell ref="A3:M3"/>
    <mergeCell ref="H6:I6"/>
    <mergeCell ref="J6:J7"/>
    <mergeCell ref="K6:K7"/>
    <mergeCell ref="G64:G65"/>
    <mergeCell ref="B6:B7"/>
    <mergeCell ref="C6:C7"/>
    <mergeCell ref="D6:D7"/>
    <mergeCell ref="E6:E7"/>
    <mergeCell ref="F6:F7"/>
    <mergeCell ref="A6:A7"/>
    <mergeCell ref="G6:G7"/>
    <mergeCell ref="A60:M60"/>
    <mergeCell ref="A61:M61"/>
    <mergeCell ref="A64:A65"/>
    <mergeCell ref="B64:B65"/>
    <mergeCell ref="H64:I64"/>
    <mergeCell ref="J64:J65"/>
    <mergeCell ref="B33:M33"/>
    <mergeCell ref="B34:M34"/>
    <mergeCell ref="B62:M62"/>
    <mergeCell ref="A30:M30"/>
    <mergeCell ref="A235:M235"/>
    <mergeCell ref="F180:F181"/>
    <mergeCell ref="E151:E152"/>
    <mergeCell ref="F151:F152"/>
    <mergeCell ref="G151:G152"/>
    <mergeCell ref="A233:M233"/>
    <mergeCell ref="A234:M234"/>
    <mergeCell ref="J238:J239"/>
    <mergeCell ref="K238:K239"/>
    <mergeCell ref="A177:M177"/>
    <mergeCell ref="B237:M237"/>
    <mergeCell ref="B178:M178"/>
    <mergeCell ref="B179:M179"/>
    <mergeCell ref="B207:M207"/>
    <mergeCell ref="B208:M208"/>
    <mergeCell ref="B236:M236"/>
    <mergeCell ref="H180:I180"/>
    <mergeCell ref="J180:J181"/>
    <mergeCell ref="K180:K181"/>
    <mergeCell ref="A204:M204"/>
    <mergeCell ref="B180:B181"/>
    <mergeCell ref="C180:C181"/>
    <mergeCell ref="D180:D181"/>
    <mergeCell ref="E180:E181"/>
    <mergeCell ref="A31:M31"/>
    <mergeCell ref="A32:M32"/>
    <mergeCell ref="H35:I35"/>
    <mergeCell ref="J35:J36"/>
    <mergeCell ref="K35:K36"/>
    <mergeCell ref="A59:M59"/>
    <mergeCell ref="E35:E36"/>
    <mergeCell ref="F35:F36"/>
    <mergeCell ref="G35:G36"/>
    <mergeCell ref="A35:A36"/>
    <mergeCell ref="B35:B36"/>
    <mergeCell ref="C35:C36"/>
    <mergeCell ref="D35:D36"/>
    <mergeCell ref="A117:M117"/>
    <mergeCell ref="A118:M118"/>
    <mergeCell ref="A119:M119"/>
    <mergeCell ref="H122:I122"/>
    <mergeCell ref="A122:A123"/>
    <mergeCell ref="B122:B123"/>
    <mergeCell ref="C122:C123"/>
    <mergeCell ref="D122:D123"/>
    <mergeCell ref="E122:E123"/>
    <mergeCell ref="F122:F123"/>
    <mergeCell ref="G122:G123"/>
    <mergeCell ref="J122:J123"/>
    <mergeCell ref="K122:K123"/>
  </mergeCells>
  <dataValidations count="6">
    <dataValidation type="list" allowBlank="1" showInputMessage="1" showErrorMessage="1" sqref="C211:C225 C37:C51 C66:C80 C95:C109 C124:C138 C153:C167 C182:C196 C240:C254" xr:uid="{00000000-0002-0000-0F00-000000000000}">
      <formula1>$O$1:$O$2</formula1>
    </dataValidation>
    <dataValidation type="decimal" allowBlank="1" showInputMessage="1" showErrorMessage="1" error="Gündelik ve Konaklama için Gün Sayısının doldurulması zorunludur. Ulaşım için Belge Tarihi ve Numarasının doldurulması zorunludur._x000a__x000a_" prompt="Gündelik ve Konaklama için Gün Sayısının doldurulması zorunludur. Ulaşım için Belge Tarihi ve Numarasının doldurulması zorunludur._x000a_" sqref="M240:M254 M37:M51 M66:M80 M95:M109 M124:M138 M153:M167 M182:M196 M211:M225 M8:M22" xr:uid="{00000000-0002-0000-0F00-000001000000}">
      <formula1>0</formula1>
      <formula2>R8</formula2>
    </dataValidation>
    <dataValidation type="whole" allowBlank="1" showInputMessage="1" showErrorMessage="1" error="Ulaşım seçilmesi durumunda gün sayısı belirtilmemelidir." sqref="I8:I22 I37:I51 I66:I80 I95:I109 I124:I138 I153:I167 I182:I196 I211:I225 I240:I254" xr:uid="{00000000-0002-0000-0F00-000002000000}">
      <formula1>0</formula1>
      <formula2>O8</formula2>
    </dataValidation>
    <dataValidation type="decimal" allowBlank="1" showInputMessage="1" showErrorMessage="1" error="Gündelik ve Konaklama için Gün Sayısının doldurulması zorunludur. Ulaşım için Belge Tarihi ve Numarasının doldurulması zorunludur._x000a__x000a_" prompt="Gündelik ve Konaklama için Gün Sayısının doldurulması zorunludur. Ulaşım için Belge Tarihi ve Numarasının doldurulması zorunludur._x000a_" sqref="L8:L22" xr:uid="{00000000-0002-0000-0F00-000003000000}">
      <formula1>0</formula1>
      <formula2>R8</formula2>
    </dataValidation>
    <dataValidation type="list" allowBlank="1" showInputMessage="1" showErrorMessage="1" sqref="C8:C22" xr:uid="{00000000-0002-0000-0F00-000004000000}">
      <formula1>seyahatEkonKod</formula1>
    </dataValidation>
    <dataValidation type="list" allowBlank="1" showInputMessage="1" showErrorMessage="1" sqref="H8:H22 H37:H51 H66:H80 H95:H109 H124:H138 H153:H167 H182:H196 H211:H225 H240:H254" xr:uid="{00000000-0002-0000-0F00-000005000000}">
      <formula1>"Gündelik,Konaklama,Ulaşım (Otobüs),Ulaşım (Tren),Ulaşım (Gemi),Ulaşım (Uçak),Ulaşım (Özel Araç)"</formula1>
    </dataValidation>
  </dataValidations>
  <printOptions horizontalCentered="1"/>
  <pageMargins left="0.19685039370078741" right="0.19685039370078741" top="0.74803149606299213" bottom="0.74803149606299213" header="0.31496062992125984" footer="0.31496062992125984"/>
  <pageSetup paperSize="9" scale="44" orientation="landscape" r:id="rId1"/>
  <rowBreaks count="8" manualBreakCount="8">
    <brk id="29" max="10" man="1"/>
    <brk id="58" max="10" man="1"/>
    <brk id="87" max="10" man="1"/>
    <brk id="116" max="10" man="1"/>
    <brk id="145" max="10" man="1"/>
    <brk id="174" max="10" man="1"/>
    <brk id="203" max="10" man="1"/>
    <brk id="232" max="10" man="1"/>
  </rowBreaks>
  <ignoredErrors>
    <ignoredError sqref="N20:N22 N46:N51 N72:N80 N103:N109 N131:N138 N159:N167 N188:N196 N217:N225 N246:N254 N8:N16 N37:N42 N66:N68 N95:N99 N124:N127 N153:N155 N182:N184 N211:N213 N240:N242" formulaRang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5"/>
  <dimension ref="A1:S208"/>
  <sheetViews>
    <sheetView showGridLines="0" zoomScale="90" zoomScaleNormal="90" workbookViewId="0">
      <selection activeCell="I8" sqref="I8"/>
    </sheetView>
  </sheetViews>
  <sheetFormatPr defaultColWidth="8.75" defaultRowHeight="16.3" x14ac:dyDescent="0.3"/>
  <cols>
    <col min="1" max="1" width="11.125" style="19" customWidth="1"/>
    <col min="2" max="2" width="14.75" style="19" customWidth="1"/>
    <col min="3" max="3" width="35.75" style="19" customWidth="1"/>
    <col min="4" max="4" width="50.75" style="19" customWidth="1"/>
    <col min="5" max="5" width="10.75" style="19" customWidth="1"/>
    <col min="6" max="6" width="16.75" style="19" customWidth="1"/>
    <col min="7" max="7" width="30.75" style="19" customWidth="1"/>
    <col min="8" max="9" width="16.75" style="19" customWidth="1"/>
    <col min="10" max="10" width="49.25" customWidth="1"/>
    <col min="11" max="11" width="10.75" style="20" hidden="1" customWidth="1"/>
    <col min="12" max="12" width="21.25" style="57" hidden="1" customWidth="1"/>
    <col min="13" max="18" width="8.75" style="19" hidden="1" customWidth="1"/>
    <col min="19" max="19" width="74.75" style="19" hidden="1" customWidth="1"/>
    <col min="20" max="16384" width="8.75" style="19"/>
  </cols>
  <sheetData>
    <row r="1" spans="1:19" x14ac:dyDescent="0.3">
      <c r="A1" s="609" t="s">
        <v>86</v>
      </c>
      <c r="B1" s="609"/>
      <c r="C1" s="609"/>
      <c r="D1" s="609"/>
      <c r="E1" s="609"/>
      <c r="F1" s="609"/>
      <c r="G1" s="609"/>
      <c r="H1" s="609"/>
      <c r="I1" s="609"/>
      <c r="J1" s="2"/>
      <c r="K1" s="386"/>
      <c r="L1" s="387"/>
      <c r="M1" s="41"/>
      <c r="N1" s="102" t="str">
        <f>CONCATENATE("A1:I",SUM(M:M)*30)</f>
        <v>A1:I30</v>
      </c>
      <c r="S1" s="425" t="s">
        <v>184</v>
      </c>
    </row>
    <row r="2" spans="1:19" x14ac:dyDescent="0.3">
      <c r="A2" s="573" t="str">
        <f>IF(YilDonem&lt;&gt;"",CONCATENATE(YilDonem," dönemine aittir."),"")</f>
        <v/>
      </c>
      <c r="B2" s="573"/>
      <c r="C2" s="573"/>
      <c r="D2" s="573"/>
      <c r="E2" s="573"/>
      <c r="F2" s="573"/>
      <c r="G2" s="573"/>
      <c r="H2" s="573"/>
      <c r="I2" s="573"/>
      <c r="J2" s="2"/>
      <c r="K2" s="386"/>
      <c r="L2" s="387"/>
      <c r="M2" s="41"/>
      <c r="N2" s="41"/>
      <c r="S2" s="425" t="s">
        <v>185</v>
      </c>
    </row>
    <row r="3" spans="1:19" ht="16.149999999999999" customHeight="1" thickBot="1" x14ac:dyDescent="0.35">
      <c r="A3" s="622" t="s">
        <v>87</v>
      </c>
      <c r="B3" s="622"/>
      <c r="C3" s="622"/>
      <c r="D3" s="622"/>
      <c r="E3" s="622"/>
      <c r="F3" s="622"/>
      <c r="G3" s="622"/>
      <c r="H3" s="622"/>
      <c r="I3" s="622"/>
      <c r="J3" s="2"/>
      <c r="K3" s="386"/>
      <c r="L3" s="387"/>
      <c r="M3" s="41"/>
      <c r="N3" s="41"/>
      <c r="S3" s="425" t="s">
        <v>186</v>
      </c>
    </row>
    <row r="4" spans="1:19" ht="31.6" customHeight="1" thickBot="1" x14ac:dyDescent="0.35">
      <c r="A4" s="451" t="s">
        <v>212</v>
      </c>
      <c r="B4" s="618" t="str">
        <f>IF(ProjeNo&gt;0,ProjeNo,"")</f>
        <v/>
      </c>
      <c r="C4" s="619"/>
      <c r="D4" s="619"/>
      <c r="E4" s="619"/>
      <c r="F4" s="619"/>
      <c r="G4" s="619"/>
      <c r="H4" s="619"/>
      <c r="I4" s="620"/>
      <c r="J4" s="2"/>
      <c r="K4" s="386"/>
      <c r="L4" s="387"/>
      <c r="M4" s="41"/>
      <c r="N4" s="41"/>
      <c r="S4" s="425" t="s">
        <v>187</v>
      </c>
    </row>
    <row r="5" spans="1:19" ht="31.6" customHeight="1" thickBot="1" x14ac:dyDescent="0.35">
      <c r="A5" s="451" t="s">
        <v>213</v>
      </c>
      <c r="B5" s="615" t="str">
        <f>IF(ProjeAdi&gt;0,ProjeAdi,"")</f>
        <v/>
      </c>
      <c r="C5" s="616"/>
      <c r="D5" s="616"/>
      <c r="E5" s="616"/>
      <c r="F5" s="616"/>
      <c r="G5" s="616"/>
      <c r="H5" s="616"/>
      <c r="I5" s="617"/>
      <c r="J5" s="2"/>
      <c r="K5" s="386"/>
      <c r="L5" s="387"/>
      <c r="M5" s="41"/>
      <c r="N5" s="41"/>
      <c r="S5" s="425" t="s">
        <v>188</v>
      </c>
    </row>
    <row r="6" spans="1:19" s="21" customFormat="1" ht="37.200000000000003" customHeight="1" thickBot="1" x14ac:dyDescent="0.35">
      <c r="A6" s="613" t="s">
        <v>3</v>
      </c>
      <c r="B6" s="613" t="s">
        <v>88</v>
      </c>
      <c r="C6" s="613" t="s">
        <v>175</v>
      </c>
      <c r="D6" s="613" t="s">
        <v>89</v>
      </c>
      <c r="E6" s="613" t="s">
        <v>90</v>
      </c>
      <c r="F6" s="613" t="s">
        <v>79</v>
      </c>
      <c r="G6" s="613" t="s">
        <v>80</v>
      </c>
      <c r="H6" s="392" t="s">
        <v>81</v>
      </c>
      <c r="I6" s="392" t="s">
        <v>81</v>
      </c>
      <c r="J6" s="58"/>
      <c r="K6" s="388"/>
      <c r="L6" s="389"/>
      <c r="M6" s="42"/>
      <c r="N6" s="42"/>
      <c r="S6" s="425" t="s">
        <v>189</v>
      </c>
    </row>
    <row r="7" spans="1:19" ht="18" customHeight="1" thickBot="1" x14ac:dyDescent="0.35">
      <c r="A7" s="614"/>
      <c r="B7" s="614"/>
      <c r="C7" s="614"/>
      <c r="D7" s="614"/>
      <c r="E7" s="614"/>
      <c r="F7" s="614"/>
      <c r="G7" s="614"/>
      <c r="H7" s="392" t="s">
        <v>82</v>
      </c>
      <c r="I7" s="392" t="s">
        <v>85</v>
      </c>
      <c r="J7" s="2"/>
      <c r="K7" s="386"/>
      <c r="L7" s="387"/>
      <c r="M7" s="41"/>
      <c r="N7" s="41"/>
      <c r="S7" s="425" t="s">
        <v>190</v>
      </c>
    </row>
    <row r="8" spans="1:19" ht="26.7" customHeight="1" x14ac:dyDescent="0.3">
      <c r="A8" s="382">
        <v>1</v>
      </c>
      <c r="B8" s="426"/>
      <c r="C8" s="442"/>
      <c r="D8" s="427"/>
      <c r="E8" s="426"/>
      <c r="F8" s="428"/>
      <c r="G8" s="427"/>
      <c r="H8" s="429"/>
      <c r="I8" s="430"/>
      <c r="J8" s="114" t="str">
        <f t="shared" ref="J8:J22" si="0">IF(AND(D8&lt;&gt;"",K8=1),"Belge Tarihi,Belge Numarası ve KDV Dahil Tutar doldurulduktan sonra KDV Hariç Tutar doldurulabilir.","")</f>
        <v/>
      </c>
      <c r="K8" s="108">
        <f t="shared" ref="K8:K22" si="1">IF(COUNTA(F8:G8)+COUNTA(I8)=3,0,1)</f>
        <v>1</v>
      </c>
      <c r="L8" s="116">
        <f>IF(K8=1,0,100000000)</f>
        <v>0</v>
      </c>
      <c r="M8" s="41"/>
      <c r="N8" s="41"/>
      <c r="S8" s="425" t="s">
        <v>191</v>
      </c>
    </row>
    <row r="9" spans="1:19" ht="26.7" customHeight="1" x14ac:dyDescent="0.3">
      <c r="A9" s="393">
        <v>2</v>
      </c>
      <c r="B9" s="431"/>
      <c r="C9" s="443"/>
      <c r="D9" s="432"/>
      <c r="E9" s="431"/>
      <c r="F9" s="433"/>
      <c r="G9" s="432"/>
      <c r="H9" s="434"/>
      <c r="I9" s="435"/>
      <c r="J9" s="114" t="str">
        <f t="shared" si="0"/>
        <v/>
      </c>
      <c r="K9" s="108">
        <f t="shared" si="1"/>
        <v>1</v>
      </c>
      <c r="L9" s="116">
        <f t="shared" ref="L9:L22" si="2">IF(K9=1,0,100000000)</f>
        <v>0</v>
      </c>
      <c r="M9" s="41"/>
      <c r="N9" s="41"/>
      <c r="S9" s="425" t="s">
        <v>192</v>
      </c>
    </row>
    <row r="10" spans="1:19" ht="26.7" customHeight="1" x14ac:dyDescent="0.3">
      <c r="A10" s="393">
        <v>3</v>
      </c>
      <c r="B10" s="431"/>
      <c r="C10" s="443"/>
      <c r="D10" s="432"/>
      <c r="E10" s="431"/>
      <c r="F10" s="433"/>
      <c r="G10" s="432"/>
      <c r="H10" s="434"/>
      <c r="I10" s="435"/>
      <c r="J10" s="114" t="str">
        <f t="shared" si="0"/>
        <v/>
      </c>
      <c r="K10" s="108">
        <f t="shared" si="1"/>
        <v>1</v>
      </c>
      <c r="L10" s="116">
        <f t="shared" si="2"/>
        <v>0</v>
      </c>
      <c r="M10" s="41"/>
      <c r="N10" s="41"/>
      <c r="S10" s="425" t="s">
        <v>193</v>
      </c>
    </row>
    <row r="11" spans="1:19" ht="26.7" customHeight="1" x14ac:dyDescent="0.3">
      <c r="A11" s="393">
        <v>4</v>
      </c>
      <c r="B11" s="431"/>
      <c r="C11" s="443"/>
      <c r="D11" s="432"/>
      <c r="E11" s="431"/>
      <c r="F11" s="433"/>
      <c r="G11" s="432"/>
      <c r="H11" s="434"/>
      <c r="I11" s="435"/>
      <c r="J11" s="114" t="str">
        <f t="shared" si="0"/>
        <v/>
      </c>
      <c r="K11" s="108">
        <f t="shared" si="1"/>
        <v>1</v>
      </c>
      <c r="L11" s="116">
        <f t="shared" si="2"/>
        <v>0</v>
      </c>
      <c r="M11" s="41"/>
      <c r="N11" s="41"/>
      <c r="S11" s="425" t="s">
        <v>194</v>
      </c>
    </row>
    <row r="12" spans="1:19" ht="26.7" customHeight="1" x14ac:dyDescent="0.3">
      <c r="A12" s="393">
        <v>5</v>
      </c>
      <c r="B12" s="431"/>
      <c r="C12" s="443"/>
      <c r="D12" s="432"/>
      <c r="E12" s="431"/>
      <c r="F12" s="433"/>
      <c r="G12" s="432"/>
      <c r="H12" s="434"/>
      <c r="I12" s="435"/>
      <c r="J12" s="114" t="str">
        <f t="shared" si="0"/>
        <v/>
      </c>
      <c r="K12" s="108">
        <f t="shared" si="1"/>
        <v>1</v>
      </c>
      <c r="L12" s="116">
        <f t="shared" si="2"/>
        <v>0</v>
      </c>
      <c r="M12" s="41"/>
      <c r="N12" s="41"/>
      <c r="S12" s="425" t="s">
        <v>195</v>
      </c>
    </row>
    <row r="13" spans="1:19" ht="26.7" customHeight="1" x14ac:dyDescent="0.3">
      <c r="A13" s="393">
        <v>6</v>
      </c>
      <c r="B13" s="431"/>
      <c r="C13" s="443"/>
      <c r="D13" s="432"/>
      <c r="E13" s="431"/>
      <c r="F13" s="433"/>
      <c r="G13" s="432"/>
      <c r="H13" s="434"/>
      <c r="I13" s="435"/>
      <c r="J13" s="114" t="str">
        <f t="shared" si="0"/>
        <v/>
      </c>
      <c r="K13" s="108">
        <f t="shared" si="1"/>
        <v>1</v>
      </c>
      <c r="L13" s="116">
        <f t="shared" si="2"/>
        <v>0</v>
      </c>
      <c r="M13" s="41"/>
      <c r="N13" s="41"/>
      <c r="S13" s="425" t="s">
        <v>196</v>
      </c>
    </row>
    <row r="14" spans="1:19" ht="26.7" customHeight="1" x14ac:dyDescent="0.3">
      <c r="A14" s="393">
        <v>7</v>
      </c>
      <c r="B14" s="431"/>
      <c r="C14" s="443"/>
      <c r="D14" s="432"/>
      <c r="E14" s="431"/>
      <c r="F14" s="433"/>
      <c r="G14" s="432"/>
      <c r="H14" s="434"/>
      <c r="I14" s="435"/>
      <c r="J14" s="114" t="str">
        <f t="shared" si="0"/>
        <v/>
      </c>
      <c r="K14" s="108">
        <f t="shared" si="1"/>
        <v>1</v>
      </c>
      <c r="L14" s="116">
        <f t="shared" si="2"/>
        <v>0</v>
      </c>
      <c r="M14" s="41"/>
      <c r="N14" s="41"/>
      <c r="S14" s="425" t="s">
        <v>197</v>
      </c>
    </row>
    <row r="15" spans="1:19" ht="26.7" customHeight="1" x14ac:dyDescent="0.3">
      <c r="A15" s="393">
        <v>8</v>
      </c>
      <c r="B15" s="431"/>
      <c r="C15" s="443"/>
      <c r="D15" s="432"/>
      <c r="E15" s="431"/>
      <c r="F15" s="433"/>
      <c r="G15" s="432"/>
      <c r="H15" s="434"/>
      <c r="I15" s="435"/>
      <c r="J15" s="114" t="str">
        <f t="shared" si="0"/>
        <v/>
      </c>
      <c r="K15" s="108">
        <f t="shared" si="1"/>
        <v>1</v>
      </c>
      <c r="L15" s="116">
        <f t="shared" si="2"/>
        <v>0</v>
      </c>
      <c r="M15" s="41"/>
      <c r="N15" s="41"/>
    </row>
    <row r="16" spans="1:19" ht="26.7" customHeight="1" x14ac:dyDescent="0.3">
      <c r="A16" s="393">
        <v>9</v>
      </c>
      <c r="B16" s="431"/>
      <c r="C16" s="443"/>
      <c r="D16" s="432"/>
      <c r="E16" s="431"/>
      <c r="F16" s="433"/>
      <c r="G16" s="432"/>
      <c r="H16" s="434"/>
      <c r="I16" s="435"/>
      <c r="J16" s="114" t="str">
        <f t="shared" si="0"/>
        <v/>
      </c>
      <c r="K16" s="108">
        <f t="shared" si="1"/>
        <v>1</v>
      </c>
      <c r="L16" s="116">
        <f t="shared" si="2"/>
        <v>0</v>
      </c>
      <c r="M16" s="41"/>
      <c r="N16" s="41"/>
    </row>
    <row r="17" spans="1:14" ht="26.7" customHeight="1" x14ac:dyDescent="0.3">
      <c r="A17" s="393">
        <v>10</v>
      </c>
      <c r="B17" s="431"/>
      <c r="C17" s="443"/>
      <c r="D17" s="432"/>
      <c r="E17" s="431"/>
      <c r="F17" s="433"/>
      <c r="G17" s="432"/>
      <c r="H17" s="434"/>
      <c r="I17" s="435"/>
      <c r="J17" s="114" t="str">
        <f t="shared" si="0"/>
        <v/>
      </c>
      <c r="K17" s="108">
        <f t="shared" si="1"/>
        <v>1</v>
      </c>
      <c r="L17" s="116">
        <f t="shared" si="2"/>
        <v>0</v>
      </c>
      <c r="M17" s="41"/>
      <c r="N17" s="41"/>
    </row>
    <row r="18" spans="1:14" ht="26.7" customHeight="1" x14ac:dyDescent="0.3">
      <c r="A18" s="393">
        <v>11</v>
      </c>
      <c r="B18" s="431"/>
      <c r="C18" s="443"/>
      <c r="D18" s="432"/>
      <c r="E18" s="431"/>
      <c r="F18" s="433"/>
      <c r="G18" s="432"/>
      <c r="H18" s="434"/>
      <c r="I18" s="435"/>
      <c r="J18" s="114" t="str">
        <f t="shared" si="0"/>
        <v/>
      </c>
      <c r="K18" s="108">
        <f t="shared" si="1"/>
        <v>1</v>
      </c>
      <c r="L18" s="116">
        <f t="shared" si="2"/>
        <v>0</v>
      </c>
      <c r="M18" s="41"/>
      <c r="N18" s="41"/>
    </row>
    <row r="19" spans="1:14" ht="26.7" customHeight="1" x14ac:dyDescent="0.3">
      <c r="A19" s="393">
        <v>12</v>
      </c>
      <c r="B19" s="431"/>
      <c r="C19" s="443"/>
      <c r="D19" s="432"/>
      <c r="E19" s="431"/>
      <c r="F19" s="433"/>
      <c r="G19" s="432"/>
      <c r="H19" s="434"/>
      <c r="I19" s="435"/>
      <c r="J19" s="114" t="str">
        <f t="shared" si="0"/>
        <v/>
      </c>
      <c r="K19" s="108">
        <f t="shared" si="1"/>
        <v>1</v>
      </c>
      <c r="L19" s="116">
        <f t="shared" si="2"/>
        <v>0</v>
      </c>
      <c r="M19" s="41"/>
      <c r="N19" s="41"/>
    </row>
    <row r="20" spans="1:14" ht="26.7" customHeight="1" x14ac:dyDescent="0.3">
      <c r="A20" s="393">
        <v>13</v>
      </c>
      <c r="B20" s="431"/>
      <c r="C20" s="443"/>
      <c r="D20" s="432"/>
      <c r="E20" s="431"/>
      <c r="F20" s="433"/>
      <c r="G20" s="432"/>
      <c r="H20" s="434"/>
      <c r="I20" s="435"/>
      <c r="J20" s="114" t="str">
        <f t="shared" si="0"/>
        <v/>
      </c>
      <c r="K20" s="108">
        <f t="shared" si="1"/>
        <v>1</v>
      </c>
      <c r="L20" s="116">
        <f t="shared" si="2"/>
        <v>0</v>
      </c>
      <c r="M20" s="41"/>
      <c r="N20" s="41"/>
    </row>
    <row r="21" spans="1:14" ht="26.7" customHeight="1" x14ac:dyDescent="0.3">
      <c r="A21" s="393">
        <v>14</v>
      </c>
      <c r="B21" s="431"/>
      <c r="C21" s="443"/>
      <c r="D21" s="432"/>
      <c r="E21" s="431"/>
      <c r="F21" s="433"/>
      <c r="G21" s="432"/>
      <c r="H21" s="434"/>
      <c r="I21" s="435"/>
      <c r="J21" s="114" t="str">
        <f t="shared" si="0"/>
        <v/>
      </c>
      <c r="K21" s="108">
        <f t="shared" si="1"/>
        <v>1</v>
      </c>
      <c r="L21" s="116">
        <f t="shared" si="2"/>
        <v>0</v>
      </c>
      <c r="M21" s="41"/>
      <c r="N21" s="41"/>
    </row>
    <row r="22" spans="1:14" ht="26.7" customHeight="1" thickBot="1" x14ac:dyDescent="0.35">
      <c r="A22" s="394">
        <v>15</v>
      </c>
      <c r="B22" s="436"/>
      <c r="C22" s="444"/>
      <c r="D22" s="437"/>
      <c r="E22" s="436"/>
      <c r="F22" s="438"/>
      <c r="G22" s="437"/>
      <c r="H22" s="439"/>
      <c r="I22" s="440"/>
      <c r="J22" s="114" t="str">
        <f t="shared" si="0"/>
        <v/>
      </c>
      <c r="K22" s="108">
        <f t="shared" si="1"/>
        <v>1</v>
      </c>
      <c r="L22" s="116">
        <f t="shared" si="2"/>
        <v>0</v>
      </c>
      <c r="M22" s="112">
        <v>1</v>
      </c>
      <c r="N22" s="41"/>
    </row>
    <row r="23" spans="1:14" ht="17" thickBot="1" x14ac:dyDescent="0.35">
      <c r="A23" s="41"/>
      <c r="B23" s="41"/>
      <c r="C23" s="41"/>
      <c r="D23" s="41"/>
      <c r="E23" s="41"/>
      <c r="F23" s="41"/>
      <c r="G23" s="380" t="s">
        <v>33</v>
      </c>
      <c r="H23" s="183">
        <f>SUM(H8:H22)</f>
        <v>0</v>
      </c>
      <c r="I23" s="183">
        <f>SUM(I8:I22)</f>
        <v>0</v>
      </c>
      <c r="J23" s="59"/>
      <c r="K23" s="386"/>
      <c r="L23" s="387"/>
      <c r="M23" s="41"/>
      <c r="N23" s="41"/>
    </row>
    <row r="24" spans="1:14" x14ac:dyDescent="0.3">
      <c r="A24" s="41"/>
      <c r="B24" s="41"/>
      <c r="C24" s="41"/>
      <c r="D24" s="41"/>
      <c r="E24" s="41"/>
      <c r="F24" s="41"/>
      <c r="G24" s="41"/>
      <c r="H24" s="41"/>
      <c r="I24" s="41"/>
      <c r="J24" s="59"/>
      <c r="K24" s="386"/>
      <c r="L24" s="387"/>
      <c r="M24" s="41"/>
      <c r="N24" s="41"/>
    </row>
    <row r="25" spans="1:14" x14ac:dyDescent="0.3">
      <c r="A25" s="395" t="s">
        <v>132</v>
      </c>
      <c r="B25" s="391"/>
      <c r="C25" s="391"/>
      <c r="D25" s="391"/>
      <c r="E25" s="391"/>
      <c r="F25" s="391"/>
      <c r="G25" s="391"/>
      <c r="H25" s="391"/>
      <c r="I25" s="391"/>
      <c r="J25" s="59"/>
      <c r="K25" s="386"/>
      <c r="L25" s="387"/>
      <c r="M25" s="41"/>
      <c r="N25" s="41"/>
    </row>
    <row r="26" spans="1:14" x14ac:dyDescent="0.3">
      <c r="A26" s="41"/>
      <c r="B26" s="41"/>
      <c r="C26" s="41"/>
      <c r="D26" s="41"/>
      <c r="E26" s="41"/>
      <c r="F26" s="41"/>
      <c r="G26" s="41"/>
      <c r="H26" s="41"/>
      <c r="I26" s="41"/>
      <c r="J26" s="59"/>
      <c r="K26" s="386"/>
      <c r="L26" s="387"/>
      <c r="M26" s="41"/>
      <c r="N26" s="41"/>
    </row>
    <row r="27" spans="1:14" ht="19.05" x14ac:dyDescent="0.35">
      <c r="A27" s="370" t="s">
        <v>30</v>
      </c>
      <c r="B27" s="372">
        <f ca="1">imzatarihi</f>
        <v>45653</v>
      </c>
      <c r="C27" s="372"/>
      <c r="D27" s="251" t="s">
        <v>31</v>
      </c>
      <c r="E27" s="373" t="str">
        <f>IF(kurulusyetkilisi&gt;0,kurulusyetkilisi,"")</f>
        <v/>
      </c>
      <c r="F27" s="41"/>
      <c r="G27" s="41"/>
      <c r="H27" s="41"/>
      <c r="I27" s="41"/>
      <c r="J27" s="59"/>
      <c r="K27" s="386"/>
      <c r="L27" s="387"/>
      <c r="M27" s="41"/>
      <c r="N27" s="41"/>
    </row>
    <row r="28" spans="1:14" ht="19.05" x14ac:dyDescent="0.35">
      <c r="A28" s="41"/>
      <c r="B28" s="213"/>
      <c r="C28" s="213"/>
      <c r="D28" s="251" t="s">
        <v>32</v>
      </c>
      <c r="E28" s="41"/>
      <c r="F28" s="212"/>
      <c r="G28" s="41"/>
      <c r="H28" s="41"/>
      <c r="I28" s="41"/>
      <c r="J28" s="59"/>
      <c r="K28" s="386"/>
      <c r="L28" s="387"/>
      <c r="M28" s="41"/>
      <c r="N28" s="41"/>
    </row>
    <row r="29" spans="1:14" x14ac:dyDescent="0.3">
      <c r="A29" s="41"/>
      <c r="B29" s="41"/>
      <c r="C29" s="41"/>
      <c r="D29" s="41"/>
      <c r="E29" s="41"/>
      <c r="F29" s="41"/>
      <c r="G29" s="41"/>
      <c r="H29" s="41"/>
      <c r="I29" s="41"/>
      <c r="J29" s="59"/>
      <c r="K29" s="386"/>
      <c r="L29" s="387"/>
      <c r="M29" s="41"/>
      <c r="N29" s="41"/>
    </row>
    <row r="30" spans="1:14" x14ac:dyDescent="0.3">
      <c r="A30" s="41"/>
      <c r="B30" s="41"/>
      <c r="C30" s="41"/>
      <c r="D30" s="41"/>
      <c r="E30" s="41"/>
      <c r="F30" s="41"/>
      <c r="G30" s="41"/>
      <c r="H30" s="41"/>
      <c r="I30" s="41"/>
      <c r="J30" s="59"/>
      <c r="K30" s="386"/>
      <c r="L30" s="387"/>
      <c r="M30" s="41"/>
      <c r="N30" s="41"/>
    </row>
    <row r="31" spans="1:14" x14ac:dyDescent="0.3">
      <c r="A31" s="609" t="s">
        <v>86</v>
      </c>
      <c r="B31" s="609"/>
      <c r="C31" s="609"/>
      <c r="D31" s="609"/>
      <c r="E31" s="609"/>
      <c r="F31" s="609"/>
      <c r="G31" s="609"/>
      <c r="H31" s="609"/>
      <c r="I31" s="609"/>
      <c r="J31" s="2"/>
      <c r="K31" s="386"/>
      <c r="L31" s="387"/>
      <c r="M31" s="41"/>
      <c r="N31" s="41"/>
    </row>
    <row r="32" spans="1:14" x14ac:dyDescent="0.3">
      <c r="A32" s="573" t="str">
        <f>IF(YilDonem&lt;&gt;"",CONCATENATE(YilDonem," dönemine aittir."),"")</f>
        <v/>
      </c>
      <c r="B32" s="573"/>
      <c r="C32" s="573"/>
      <c r="D32" s="573"/>
      <c r="E32" s="573"/>
      <c r="F32" s="573"/>
      <c r="G32" s="573"/>
      <c r="H32" s="573"/>
      <c r="I32" s="573"/>
      <c r="J32" s="2"/>
      <c r="K32" s="386"/>
      <c r="L32" s="387"/>
      <c r="M32" s="41"/>
      <c r="N32" s="41"/>
    </row>
    <row r="33" spans="1:19" ht="16.149999999999999" customHeight="1" thickBot="1" x14ac:dyDescent="0.35">
      <c r="A33" s="622" t="s">
        <v>87</v>
      </c>
      <c r="B33" s="622"/>
      <c r="C33" s="622"/>
      <c r="D33" s="622"/>
      <c r="E33" s="622"/>
      <c r="F33" s="622"/>
      <c r="G33" s="622"/>
      <c r="H33" s="622"/>
      <c r="I33" s="622"/>
      <c r="J33" s="2"/>
      <c r="K33" s="386"/>
      <c r="L33" s="387"/>
      <c r="M33" s="41"/>
      <c r="N33" s="41"/>
    </row>
    <row r="34" spans="1:19" ht="31.6" customHeight="1" thickBot="1" x14ac:dyDescent="0.35">
      <c r="A34" s="451" t="s">
        <v>212</v>
      </c>
      <c r="B34" s="618" t="str">
        <f>IF(ProjeNo&gt;0,ProjeNo,"")</f>
        <v/>
      </c>
      <c r="C34" s="619"/>
      <c r="D34" s="619"/>
      <c r="E34" s="619"/>
      <c r="F34" s="619"/>
      <c r="G34" s="619"/>
      <c r="H34" s="619"/>
      <c r="I34" s="620"/>
      <c r="J34" s="2"/>
      <c r="K34" s="386"/>
      <c r="L34" s="387"/>
      <c r="M34" s="41"/>
      <c r="N34" s="41"/>
      <c r="S34" s="425"/>
    </row>
    <row r="35" spans="1:19" ht="31.6" customHeight="1" thickBot="1" x14ac:dyDescent="0.35">
      <c r="A35" s="451" t="s">
        <v>213</v>
      </c>
      <c r="B35" s="615" t="str">
        <f>IF(ProjeAdi&gt;0,ProjeAdi,"")</f>
        <v/>
      </c>
      <c r="C35" s="616"/>
      <c r="D35" s="616"/>
      <c r="E35" s="616"/>
      <c r="F35" s="616"/>
      <c r="G35" s="616"/>
      <c r="H35" s="616"/>
      <c r="I35" s="617"/>
      <c r="J35" s="2"/>
      <c r="K35" s="386"/>
      <c r="L35" s="387"/>
      <c r="M35" s="41"/>
      <c r="N35" s="41"/>
      <c r="S35" s="425"/>
    </row>
    <row r="36" spans="1:19" s="21" customFormat="1" ht="37.200000000000003" customHeight="1" thickBot="1" x14ac:dyDescent="0.35">
      <c r="A36" s="613" t="s">
        <v>3</v>
      </c>
      <c r="B36" s="613" t="s">
        <v>88</v>
      </c>
      <c r="C36" s="613" t="s">
        <v>175</v>
      </c>
      <c r="D36" s="613" t="s">
        <v>89</v>
      </c>
      <c r="E36" s="613" t="s">
        <v>90</v>
      </c>
      <c r="F36" s="613" t="s">
        <v>79</v>
      </c>
      <c r="G36" s="613" t="s">
        <v>80</v>
      </c>
      <c r="H36" s="392" t="s">
        <v>81</v>
      </c>
      <c r="I36" s="392" t="s">
        <v>81</v>
      </c>
      <c r="J36" s="58"/>
      <c r="K36" s="388"/>
      <c r="L36" s="389"/>
      <c r="M36" s="42"/>
      <c r="N36" s="42"/>
      <c r="S36" s="425"/>
    </row>
    <row r="37" spans="1:19" ht="18" customHeight="1" thickBot="1" x14ac:dyDescent="0.35">
      <c r="A37" s="614"/>
      <c r="B37" s="614"/>
      <c r="C37" s="614"/>
      <c r="D37" s="614"/>
      <c r="E37" s="614"/>
      <c r="F37" s="614"/>
      <c r="G37" s="614"/>
      <c r="H37" s="392" t="s">
        <v>82</v>
      </c>
      <c r="I37" s="392" t="s">
        <v>85</v>
      </c>
      <c r="J37" s="2"/>
      <c r="K37" s="386"/>
      <c r="L37" s="387"/>
      <c r="M37" s="41"/>
      <c r="N37" s="41"/>
      <c r="S37" s="425"/>
    </row>
    <row r="38" spans="1:19" ht="26.7" customHeight="1" x14ac:dyDescent="0.3">
      <c r="A38" s="382">
        <v>16</v>
      </c>
      <c r="B38" s="426"/>
      <c r="C38" s="442"/>
      <c r="D38" s="427"/>
      <c r="E38" s="426"/>
      <c r="F38" s="428"/>
      <c r="G38" s="427"/>
      <c r="H38" s="429"/>
      <c r="I38" s="430"/>
      <c r="J38" s="114" t="str">
        <f t="shared" ref="J38:J52" si="3">IF(AND(D38&lt;&gt;"",K38=1),"Belge Tarihi,Belge Numarası ve KDV Dahil Tutar doldurulduktan sonra KDV Hariç Tutar doldurulabilir.","")</f>
        <v/>
      </c>
      <c r="K38" s="108">
        <f t="shared" ref="K38:K52" si="4">IF(COUNTA(F38:G38)+COUNTA(I38)=3,0,1)</f>
        <v>1</v>
      </c>
      <c r="L38" s="116">
        <f>IF(K38=1,0,100000000)</f>
        <v>0</v>
      </c>
      <c r="M38" s="41"/>
      <c r="N38" s="41"/>
    </row>
    <row r="39" spans="1:19" ht="26.7" customHeight="1" x14ac:dyDescent="0.3">
      <c r="A39" s="393">
        <v>17</v>
      </c>
      <c r="B39" s="431"/>
      <c r="C39" s="443"/>
      <c r="D39" s="432"/>
      <c r="E39" s="431"/>
      <c r="F39" s="433"/>
      <c r="G39" s="432"/>
      <c r="H39" s="434"/>
      <c r="I39" s="435"/>
      <c r="J39" s="114" t="str">
        <f t="shared" si="3"/>
        <v/>
      </c>
      <c r="K39" s="108">
        <f t="shared" si="4"/>
        <v>1</v>
      </c>
      <c r="L39" s="116">
        <f t="shared" ref="L39:L52" si="5">IF(K39=1,0,100000000)</f>
        <v>0</v>
      </c>
      <c r="M39" s="41"/>
      <c r="N39" s="41"/>
    </row>
    <row r="40" spans="1:19" ht="26.7" customHeight="1" x14ac:dyDescent="0.3">
      <c r="A40" s="393">
        <v>18</v>
      </c>
      <c r="B40" s="431"/>
      <c r="C40" s="443"/>
      <c r="D40" s="432"/>
      <c r="E40" s="431"/>
      <c r="F40" s="433"/>
      <c r="G40" s="432"/>
      <c r="H40" s="434"/>
      <c r="I40" s="435"/>
      <c r="J40" s="114" t="str">
        <f t="shared" si="3"/>
        <v/>
      </c>
      <c r="K40" s="108">
        <f t="shared" si="4"/>
        <v>1</v>
      </c>
      <c r="L40" s="116">
        <f t="shared" si="5"/>
        <v>0</v>
      </c>
      <c r="M40" s="41"/>
      <c r="N40" s="41"/>
    </row>
    <row r="41" spans="1:19" ht="26.7" customHeight="1" x14ac:dyDescent="0.3">
      <c r="A41" s="393">
        <v>19</v>
      </c>
      <c r="B41" s="431"/>
      <c r="C41" s="443"/>
      <c r="D41" s="432"/>
      <c r="E41" s="431"/>
      <c r="F41" s="433"/>
      <c r="G41" s="432"/>
      <c r="H41" s="434"/>
      <c r="I41" s="435"/>
      <c r="J41" s="114" t="str">
        <f t="shared" si="3"/>
        <v/>
      </c>
      <c r="K41" s="108">
        <f t="shared" si="4"/>
        <v>1</v>
      </c>
      <c r="L41" s="116">
        <f t="shared" si="5"/>
        <v>0</v>
      </c>
      <c r="M41" s="41"/>
      <c r="N41" s="41"/>
    </row>
    <row r="42" spans="1:19" ht="26.7" customHeight="1" x14ac:dyDescent="0.3">
      <c r="A42" s="393">
        <v>20</v>
      </c>
      <c r="B42" s="431"/>
      <c r="C42" s="443"/>
      <c r="D42" s="432"/>
      <c r="E42" s="431"/>
      <c r="F42" s="433"/>
      <c r="G42" s="432"/>
      <c r="H42" s="434"/>
      <c r="I42" s="435"/>
      <c r="J42" s="114" t="str">
        <f t="shared" si="3"/>
        <v/>
      </c>
      <c r="K42" s="108">
        <f t="shared" si="4"/>
        <v>1</v>
      </c>
      <c r="L42" s="116">
        <f t="shared" si="5"/>
        <v>0</v>
      </c>
      <c r="M42" s="41"/>
      <c r="N42" s="41"/>
    </row>
    <row r="43" spans="1:19" ht="26.7" customHeight="1" x14ac:dyDescent="0.3">
      <c r="A43" s="393">
        <v>21</v>
      </c>
      <c r="B43" s="431"/>
      <c r="C43" s="443"/>
      <c r="D43" s="432"/>
      <c r="E43" s="431"/>
      <c r="F43" s="433"/>
      <c r="G43" s="432"/>
      <c r="H43" s="434"/>
      <c r="I43" s="435"/>
      <c r="J43" s="114" t="str">
        <f t="shared" si="3"/>
        <v/>
      </c>
      <c r="K43" s="108">
        <f t="shared" si="4"/>
        <v>1</v>
      </c>
      <c r="L43" s="116">
        <f t="shared" si="5"/>
        <v>0</v>
      </c>
      <c r="M43" s="41"/>
      <c r="N43" s="41"/>
    </row>
    <row r="44" spans="1:19" ht="26.7" customHeight="1" x14ac:dyDescent="0.3">
      <c r="A44" s="393">
        <v>22</v>
      </c>
      <c r="B44" s="431"/>
      <c r="C44" s="443"/>
      <c r="D44" s="432"/>
      <c r="E44" s="431"/>
      <c r="F44" s="433"/>
      <c r="G44" s="432"/>
      <c r="H44" s="434"/>
      <c r="I44" s="435"/>
      <c r="J44" s="114" t="str">
        <f t="shared" si="3"/>
        <v/>
      </c>
      <c r="K44" s="108">
        <f t="shared" si="4"/>
        <v>1</v>
      </c>
      <c r="L44" s="116">
        <f t="shared" si="5"/>
        <v>0</v>
      </c>
      <c r="M44" s="41"/>
      <c r="N44" s="41"/>
    </row>
    <row r="45" spans="1:19" ht="26.7" customHeight="1" x14ac:dyDescent="0.3">
      <c r="A45" s="393">
        <v>23</v>
      </c>
      <c r="B45" s="431"/>
      <c r="C45" s="443"/>
      <c r="D45" s="432"/>
      <c r="E45" s="431"/>
      <c r="F45" s="433"/>
      <c r="G45" s="432"/>
      <c r="H45" s="434"/>
      <c r="I45" s="435"/>
      <c r="J45" s="114" t="str">
        <f t="shared" si="3"/>
        <v/>
      </c>
      <c r="K45" s="108">
        <f t="shared" si="4"/>
        <v>1</v>
      </c>
      <c r="L45" s="116">
        <f t="shared" si="5"/>
        <v>0</v>
      </c>
      <c r="M45" s="41"/>
      <c r="N45" s="41"/>
    </row>
    <row r="46" spans="1:19" ht="26.7" customHeight="1" x14ac:dyDescent="0.3">
      <c r="A46" s="393">
        <v>24</v>
      </c>
      <c r="B46" s="431"/>
      <c r="C46" s="443"/>
      <c r="D46" s="432"/>
      <c r="E46" s="431"/>
      <c r="F46" s="433"/>
      <c r="G46" s="432"/>
      <c r="H46" s="434"/>
      <c r="I46" s="435"/>
      <c r="J46" s="114" t="str">
        <f t="shared" si="3"/>
        <v/>
      </c>
      <c r="K46" s="108">
        <f t="shared" si="4"/>
        <v>1</v>
      </c>
      <c r="L46" s="116">
        <f t="shared" si="5"/>
        <v>0</v>
      </c>
      <c r="M46" s="41"/>
      <c r="N46" s="41"/>
    </row>
    <row r="47" spans="1:19" ht="26.7" customHeight="1" x14ac:dyDescent="0.3">
      <c r="A47" s="393">
        <v>25</v>
      </c>
      <c r="B47" s="431"/>
      <c r="C47" s="443"/>
      <c r="D47" s="432"/>
      <c r="E47" s="431"/>
      <c r="F47" s="433"/>
      <c r="G47" s="432"/>
      <c r="H47" s="434"/>
      <c r="I47" s="435"/>
      <c r="J47" s="114" t="str">
        <f t="shared" si="3"/>
        <v/>
      </c>
      <c r="K47" s="108">
        <f t="shared" si="4"/>
        <v>1</v>
      </c>
      <c r="L47" s="116">
        <f t="shared" si="5"/>
        <v>0</v>
      </c>
      <c r="M47" s="41"/>
      <c r="N47" s="41"/>
    </row>
    <row r="48" spans="1:19" ht="26.7" customHeight="1" x14ac:dyDescent="0.3">
      <c r="A48" s="393">
        <v>26</v>
      </c>
      <c r="B48" s="431"/>
      <c r="C48" s="443"/>
      <c r="D48" s="432"/>
      <c r="E48" s="431"/>
      <c r="F48" s="433"/>
      <c r="G48" s="432"/>
      <c r="H48" s="434"/>
      <c r="I48" s="435"/>
      <c r="J48" s="114" t="str">
        <f t="shared" si="3"/>
        <v/>
      </c>
      <c r="K48" s="108">
        <f t="shared" si="4"/>
        <v>1</v>
      </c>
      <c r="L48" s="116">
        <f t="shared" si="5"/>
        <v>0</v>
      </c>
      <c r="M48" s="41"/>
      <c r="N48" s="41"/>
    </row>
    <row r="49" spans="1:19" ht="26.7" customHeight="1" x14ac:dyDescent="0.3">
      <c r="A49" s="393">
        <v>27</v>
      </c>
      <c r="B49" s="431"/>
      <c r="C49" s="443"/>
      <c r="D49" s="432"/>
      <c r="E49" s="431"/>
      <c r="F49" s="433"/>
      <c r="G49" s="432"/>
      <c r="H49" s="434"/>
      <c r="I49" s="435"/>
      <c r="J49" s="114" t="str">
        <f t="shared" si="3"/>
        <v/>
      </c>
      <c r="K49" s="108">
        <f t="shared" si="4"/>
        <v>1</v>
      </c>
      <c r="L49" s="116">
        <f t="shared" si="5"/>
        <v>0</v>
      </c>
      <c r="M49" s="41"/>
      <c r="N49" s="41"/>
    </row>
    <row r="50" spans="1:19" ht="26.7" customHeight="1" x14ac:dyDescent="0.3">
      <c r="A50" s="393">
        <v>28</v>
      </c>
      <c r="B50" s="431"/>
      <c r="C50" s="443"/>
      <c r="D50" s="432"/>
      <c r="E50" s="431"/>
      <c r="F50" s="433"/>
      <c r="G50" s="432"/>
      <c r="H50" s="434"/>
      <c r="I50" s="435"/>
      <c r="J50" s="114" t="str">
        <f t="shared" si="3"/>
        <v/>
      </c>
      <c r="K50" s="108">
        <f t="shared" si="4"/>
        <v>1</v>
      </c>
      <c r="L50" s="116">
        <f t="shared" si="5"/>
        <v>0</v>
      </c>
      <c r="M50" s="41"/>
      <c r="N50" s="41"/>
    </row>
    <row r="51" spans="1:19" ht="26.7" customHeight="1" x14ac:dyDescent="0.3">
      <c r="A51" s="393">
        <v>29</v>
      </c>
      <c r="B51" s="431"/>
      <c r="C51" s="443"/>
      <c r="D51" s="432"/>
      <c r="E51" s="431"/>
      <c r="F51" s="433"/>
      <c r="G51" s="432"/>
      <c r="H51" s="434"/>
      <c r="I51" s="435"/>
      <c r="J51" s="114" t="str">
        <f t="shared" si="3"/>
        <v/>
      </c>
      <c r="K51" s="108">
        <f t="shared" si="4"/>
        <v>1</v>
      </c>
      <c r="L51" s="116">
        <f t="shared" si="5"/>
        <v>0</v>
      </c>
      <c r="M51" s="41"/>
      <c r="N51" s="41"/>
    </row>
    <row r="52" spans="1:19" ht="26.7" customHeight="1" thickBot="1" x14ac:dyDescent="0.35">
      <c r="A52" s="394">
        <v>30</v>
      </c>
      <c r="B52" s="436"/>
      <c r="C52" s="444"/>
      <c r="D52" s="437"/>
      <c r="E52" s="436"/>
      <c r="F52" s="438"/>
      <c r="G52" s="437"/>
      <c r="H52" s="439"/>
      <c r="I52" s="440"/>
      <c r="J52" s="114" t="str">
        <f t="shared" si="3"/>
        <v/>
      </c>
      <c r="K52" s="108">
        <f t="shared" si="4"/>
        <v>1</v>
      </c>
      <c r="L52" s="116">
        <f t="shared" si="5"/>
        <v>0</v>
      </c>
      <c r="M52" s="112">
        <f>IF(COUNTA(H38:I52)&gt;0,1,0)</f>
        <v>0</v>
      </c>
      <c r="N52" s="41"/>
    </row>
    <row r="53" spans="1:19" ht="17" thickBot="1" x14ac:dyDescent="0.35">
      <c r="A53" s="41"/>
      <c r="B53" s="41"/>
      <c r="C53" s="41"/>
      <c r="D53" s="41"/>
      <c r="E53" s="41"/>
      <c r="F53" s="41"/>
      <c r="G53" s="380" t="s">
        <v>33</v>
      </c>
      <c r="H53" s="183">
        <f>SUM(H38:H52)+H23</f>
        <v>0</v>
      </c>
      <c r="I53" s="183">
        <f>SUM(I38:I52)+I23</f>
        <v>0</v>
      </c>
      <c r="J53" s="59"/>
      <c r="K53" s="386"/>
      <c r="L53" s="387"/>
      <c r="M53" s="41"/>
      <c r="N53" s="41"/>
    </row>
    <row r="54" spans="1:19" x14ac:dyDescent="0.3">
      <c r="A54" s="41"/>
      <c r="B54" s="41"/>
      <c r="C54" s="41"/>
      <c r="D54" s="41"/>
      <c r="E54" s="41"/>
      <c r="F54" s="41"/>
      <c r="G54" s="41"/>
      <c r="H54" s="41"/>
      <c r="I54" s="41"/>
      <c r="J54" s="59"/>
      <c r="K54" s="386"/>
      <c r="L54" s="387"/>
      <c r="M54" s="41"/>
      <c r="N54" s="41"/>
    </row>
    <row r="55" spans="1:19" x14ac:dyDescent="0.3">
      <c r="A55" s="395" t="s">
        <v>132</v>
      </c>
      <c r="B55" s="391"/>
      <c r="C55" s="391"/>
      <c r="D55" s="391"/>
      <c r="E55" s="391"/>
      <c r="F55" s="391"/>
      <c r="G55" s="391"/>
      <c r="H55" s="391"/>
      <c r="I55" s="391"/>
      <c r="J55" s="59"/>
      <c r="K55" s="386"/>
      <c r="L55" s="387"/>
      <c r="M55" s="41"/>
      <c r="N55" s="41"/>
    </row>
    <row r="56" spans="1:19" x14ac:dyDescent="0.3">
      <c r="A56" s="41"/>
      <c r="B56" s="41"/>
      <c r="C56" s="41"/>
      <c r="D56" s="41"/>
      <c r="E56" s="41"/>
      <c r="F56" s="41"/>
      <c r="G56" s="41"/>
      <c r="H56" s="41"/>
      <c r="I56" s="41"/>
      <c r="J56" s="59"/>
      <c r="K56" s="386"/>
      <c r="L56" s="387"/>
      <c r="M56" s="41"/>
      <c r="N56" s="41"/>
    </row>
    <row r="57" spans="1:19" ht="19.05" x14ac:dyDescent="0.35">
      <c r="A57" s="370" t="s">
        <v>30</v>
      </c>
      <c r="B57" s="372">
        <f ca="1">imzatarihi</f>
        <v>45653</v>
      </c>
      <c r="C57" s="372"/>
      <c r="D57" s="251" t="s">
        <v>31</v>
      </c>
      <c r="E57" s="373" t="str">
        <f>IF(kurulusyetkilisi&gt;0,kurulusyetkilisi,"")</f>
        <v/>
      </c>
      <c r="F57" s="41"/>
      <c r="G57" s="41"/>
      <c r="H57" s="41"/>
      <c r="I57" s="41"/>
      <c r="J57" s="59"/>
      <c r="K57" s="386"/>
      <c r="L57" s="387"/>
      <c r="M57" s="41"/>
      <c r="N57" s="41"/>
    </row>
    <row r="58" spans="1:19" ht="19.05" x14ac:dyDescent="0.35">
      <c r="A58" s="41"/>
      <c r="B58" s="213"/>
      <c r="C58" s="213"/>
      <c r="D58" s="251" t="s">
        <v>32</v>
      </c>
      <c r="E58" s="41"/>
      <c r="F58" s="212"/>
      <c r="G58" s="41"/>
      <c r="H58" s="41"/>
      <c r="I58" s="41"/>
      <c r="J58" s="59"/>
      <c r="K58" s="386"/>
      <c r="L58" s="387"/>
      <c r="M58" s="41"/>
      <c r="N58" s="41"/>
    </row>
    <row r="59" spans="1:19" x14ac:dyDescent="0.3">
      <c r="A59" s="41"/>
      <c r="B59" s="41"/>
      <c r="C59" s="41"/>
      <c r="D59" s="41"/>
      <c r="E59" s="41"/>
      <c r="F59" s="41"/>
      <c r="G59" s="41"/>
      <c r="H59" s="41"/>
      <c r="I59" s="41"/>
      <c r="J59" s="59"/>
      <c r="K59" s="386"/>
      <c r="L59" s="387"/>
      <c r="M59" s="41"/>
      <c r="N59" s="41"/>
    </row>
    <row r="60" spans="1:19" x14ac:dyDescent="0.3">
      <c r="A60" s="41"/>
      <c r="B60" s="41"/>
      <c r="C60" s="41"/>
      <c r="D60" s="41"/>
      <c r="E60" s="41"/>
      <c r="F60" s="41"/>
      <c r="G60" s="41"/>
      <c r="H60" s="41"/>
      <c r="I60" s="41"/>
      <c r="J60" s="59"/>
      <c r="K60" s="386"/>
      <c r="L60" s="387"/>
      <c r="M60" s="41"/>
      <c r="N60" s="41"/>
    </row>
    <row r="61" spans="1:19" x14ac:dyDescent="0.3">
      <c r="A61" s="609" t="s">
        <v>86</v>
      </c>
      <c r="B61" s="609"/>
      <c r="C61" s="609"/>
      <c r="D61" s="609"/>
      <c r="E61" s="609"/>
      <c r="F61" s="609"/>
      <c r="G61" s="609"/>
      <c r="H61" s="609"/>
      <c r="I61" s="609"/>
      <c r="J61" s="2"/>
      <c r="K61" s="386"/>
      <c r="L61" s="387"/>
      <c r="M61" s="41"/>
      <c r="N61" s="41"/>
    </row>
    <row r="62" spans="1:19" x14ac:dyDescent="0.3">
      <c r="A62" s="573" t="str">
        <f>IF(YilDonem&lt;&gt;"",CONCATENATE(YilDonem," dönemine aittir."),"")</f>
        <v/>
      </c>
      <c r="B62" s="573"/>
      <c r="C62" s="573"/>
      <c r="D62" s="573"/>
      <c r="E62" s="573"/>
      <c r="F62" s="573"/>
      <c r="G62" s="573"/>
      <c r="H62" s="573"/>
      <c r="I62" s="573"/>
      <c r="J62" s="2"/>
      <c r="K62" s="386"/>
      <c r="L62" s="387"/>
      <c r="M62" s="41"/>
      <c r="N62" s="41"/>
    </row>
    <row r="63" spans="1:19" ht="16.149999999999999" customHeight="1" thickBot="1" x14ac:dyDescent="0.35">
      <c r="A63" s="622" t="s">
        <v>87</v>
      </c>
      <c r="B63" s="622"/>
      <c r="C63" s="622"/>
      <c r="D63" s="622"/>
      <c r="E63" s="622"/>
      <c r="F63" s="622"/>
      <c r="G63" s="622"/>
      <c r="H63" s="622"/>
      <c r="I63" s="622"/>
      <c r="J63" s="2"/>
      <c r="K63" s="386"/>
      <c r="L63" s="387"/>
      <c r="M63" s="41"/>
      <c r="N63" s="41"/>
    </row>
    <row r="64" spans="1:19" ht="31.6" customHeight="1" thickBot="1" x14ac:dyDescent="0.35">
      <c r="A64" s="451" t="s">
        <v>212</v>
      </c>
      <c r="B64" s="618" t="str">
        <f>IF(ProjeNo&gt;0,ProjeNo,"")</f>
        <v/>
      </c>
      <c r="C64" s="619"/>
      <c r="D64" s="619"/>
      <c r="E64" s="619"/>
      <c r="F64" s="619"/>
      <c r="G64" s="619"/>
      <c r="H64" s="619"/>
      <c r="I64" s="620"/>
      <c r="J64" s="2"/>
      <c r="K64" s="386"/>
      <c r="L64" s="387"/>
      <c r="M64" s="41"/>
      <c r="N64" s="41"/>
      <c r="S64" s="425"/>
    </row>
    <row r="65" spans="1:19" ht="31.6" customHeight="1" thickBot="1" x14ac:dyDescent="0.35">
      <c r="A65" s="451" t="s">
        <v>213</v>
      </c>
      <c r="B65" s="615" t="str">
        <f>IF(ProjeAdi&gt;0,ProjeAdi,"")</f>
        <v/>
      </c>
      <c r="C65" s="616"/>
      <c r="D65" s="616"/>
      <c r="E65" s="616"/>
      <c r="F65" s="616"/>
      <c r="G65" s="616"/>
      <c r="H65" s="616"/>
      <c r="I65" s="617"/>
      <c r="J65" s="2"/>
      <c r="K65" s="386"/>
      <c r="L65" s="387"/>
      <c r="M65" s="41"/>
      <c r="N65" s="41"/>
      <c r="S65" s="425"/>
    </row>
    <row r="66" spans="1:19" s="21" customFormat="1" ht="37.200000000000003" customHeight="1" thickBot="1" x14ac:dyDescent="0.35">
      <c r="A66" s="613" t="s">
        <v>3</v>
      </c>
      <c r="B66" s="613" t="s">
        <v>88</v>
      </c>
      <c r="C66" s="613" t="s">
        <v>175</v>
      </c>
      <c r="D66" s="613" t="s">
        <v>89</v>
      </c>
      <c r="E66" s="613" t="s">
        <v>90</v>
      </c>
      <c r="F66" s="613" t="s">
        <v>79</v>
      </c>
      <c r="G66" s="613" t="s">
        <v>80</v>
      </c>
      <c r="H66" s="392" t="s">
        <v>81</v>
      </c>
      <c r="I66" s="392" t="s">
        <v>81</v>
      </c>
      <c r="J66" s="58"/>
      <c r="K66" s="388"/>
      <c r="L66" s="389"/>
      <c r="M66" s="42"/>
      <c r="N66" s="42"/>
      <c r="S66" s="425"/>
    </row>
    <row r="67" spans="1:19" ht="18" customHeight="1" thickBot="1" x14ac:dyDescent="0.35">
      <c r="A67" s="614"/>
      <c r="B67" s="614"/>
      <c r="C67" s="614"/>
      <c r="D67" s="614"/>
      <c r="E67" s="614"/>
      <c r="F67" s="614"/>
      <c r="G67" s="614"/>
      <c r="H67" s="392" t="s">
        <v>82</v>
      </c>
      <c r="I67" s="392" t="s">
        <v>85</v>
      </c>
      <c r="J67" s="2"/>
      <c r="K67" s="386"/>
      <c r="L67" s="387"/>
      <c r="M67" s="41"/>
      <c r="N67" s="41"/>
      <c r="S67" s="425"/>
    </row>
    <row r="68" spans="1:19" ht="26.7" customHeight="1" x14ac:dyDescent="0.3">
      <c r="A68" s="382">
        <v>31</v>
      </c>
      <c r="B68" s="426"/>
      <c r="C68" s="442"/>
      <c r="D68" s="427"/>
      <c r="E68" s="426"/>
      <c r="F68" s="428"/>
      <c r="G68" s="427"/>
      <c r="H68" s="429"/>
      <c r="I68" s="430"/>
      <c r="J68" s="114" t="str">
        <f t="shared" ref="J68:J82" si="6">IF(AND(D68&lt;&gt;"",K68=1),"Belge Tarihi,Belge Numarası ve KDV Dahil Tutar doldurulduktan sonra KDV Hariç Tutar doldurulabilir.","")</f>
        <v/>
      </c>
      <c r="K68" s="108">
        <f t="shared" ref="K68:K82" si="7">IF(COUNTA(F68:G68)+COUNTA(I68)=3,0,1)</f>
        <v>1</v>
      </c>
      <c r="L68" s="116">
        <f>IF(K68=1,0,100000000)</f>
        <v>0</v>
      </c>
      <c r="M68" s="41"/>
      <c r="N68" s="41"/>
    </row>
    <row r="69" spans="1:19" ht="26.7" customHeight="1" x14ac:dyDescent="0.3">
      <c r="A69" s="393">
        <v>32</v>
      </c>
      <c r="B69" s="431"/>
      <c r="C69" s="443"/>
      <c r="D69" s="432"/>
      <c r="E69" s="431"/>
      <c r="F69" s="433"/>
      <c r="G69" s="432"/>
      <c r="H69" s="434"/>
      <c r="I69" s="435"/>
      <c r="J69" s="114" t="str">
        <f t="shared" si="6"/>
        <v/>
      </c>
      <c r="K69" s="108">
        <f t="shared" si="7"/>
        <v>1</v>
      </c>
      <c r="L69" s="116">
        <f t="shared" ref="L69:L82" si="8">IF(K69=1,0,100000000)</f>
        <v>0</v>
      </c>
      <c r="M69" s="41"/>
      <c r="N69" s="41"/>
    </row>
    <row r="70" spans="1:19" ht="26.7" customHeight="1" x14ac:dyDescent="0.3">
      <c r="A70" s="393">
        <v>33</v>
      </c>
      <c r="B70" s="431"/>
      <c r="C70" s="443"/>
      <c r="D70" s="432"/>
      <c r="E70" s="431"/>
      <c r="F70" s="433"/>
      <c r="G70" s="432"/>
      <c r="H70" s="434"/>
      <c r="I70" s="435"/>
      <c r="J70" s="114" t="str">
        <f t="shared" si="6"/>
        <v/>
      </c>
      <c r="K70" s="108">
        <f t="shared" si="7"/>
        <v>1</v>
      </c>
      <c r="L70" s="116">
        <f t="shared" si="8"/>
        <v>0</v>
      </c>
      <c r="M70" s="41"/>
      <c r="N70" s="41"/>
    </row>
    <row r="71" spans="1:19" ht="26.7" customHeight="1" x14ac:dyDescent="0.3">
      <c r="A71" s="393">
        <v>34</v>
      </c>
      <c r="B71" s="431"/>
      <c r="C71" s="443"/>
      <c r="D71" s="432"/>
      <c r="E71" s="431"/>
      <c r="F71" s="433"/>
      <c r="G71" s="432"/>
      <c r="H71" s="434"/>
      <c r="I71" s="435"/>
      <c r="J71" s="114" t="str">
        <f t="shared" si="6"/>
        <v/>
      </c>
      <c r="K71" s="108">
        <f t="shared" si="7"/>
        <v>1</v>
      </c>
      <c r="L71" s="116">
        <f t="shared" si="8"/>
        <v>0</v>
      </c>
      <c r="M71" s="41"/>
      <c r="N71" s="41"/>
    </row>
    <row r="72" spans="1:19" ht="26.7" customHeight="1" x14ac:dyDescent="0.3">
      <c r="A72" s="393">
        <v>35</v>
      </c>
      <c r="B72" s="431"/>
      <c r="C72" s="443"/>
      <c r="D72" s="432"/>
      <c r="E72" s="431"/>
      <c r="F72" s="433"/>
      <c r="G72" s="432"/>
      <c r="H72" s="434"/>
      <c r="I72" s="435"/>
      <c r="J72" s="114" t="str">
        <f t="shared" si="6"/>
        <v/>
      </c>
      <c r="K72" s="108">
        <f t="shared" si="7"/>
        <v>1</v>
      </c>
      <c r="L72" s="116">
        <f t="shared" si="8"/>
        <v>0</v>
      </c>
      <c r="M72" s="41"/>
      <c r="N72" s="41"/>
    </row>
    <row r="73" spans="1:19" ht="26.7" customHeight="1" x14ac:dyDescent="0.3">
      <c r="A73" s="393">
        <v>36</v>
      </c>
      <c r="B73" s="431"/>
      <c r="C73" s="443"/>
      <c r="D73" s="432"/>
      <c r="E73" s="431"/>
      <c r="F73" s="433"/>
      <c r="G73" s="432"/>
      <c r="H73" s="434"/>
      <c r="I73" s="435"/>
      <c r="J73" s="114" t="str">
        <f t="shared" si="6"/>
        <v/>
      </c>
      <c r="K73" s="108">
        <f t="shared" si="7"/>
        <v>1</v>
      </c>
      <c r="L73" s="116">
        <f t="shared" si="8"/>
        <v>0</v>
      </c>
      <c r="M73" s="41"/>
      <c r="N73" s="41"/>
    </row>
    <row r="74" spans="1:19" ht="26.7" customHeight="1" x14ac:dyDescent="0.3">
      <c r="A74" s="393">
        <v>37</v>
      </c>
      <c r="B74" s="431"/>
      <c r="C74" s="443"/>
      <c r="D74" s="432"/>
      <c r="E74" s="431"/>
      <c r="F74" s="433"/>
      <c r="G74" s="432"/>
      <c r="H74" s="434"/>
      <c r="I74" s="435"/>
      <c r="J74" s="114" t="str">
        <f t="shared" si="6"/>
        <v/>
      </c>
      <c r="K74" s="108">
        <f t="shared" si="7"/>
        <v>1</v>
      </c>
      <c r="L74" s="116">
        <f t="shared" si="8"/>
        <v>0</v>
      </c>
      <c r="M74" s="41"/>
      <c r="N74" s="41"/>
    </row>
    <row r="75" spans="1:19" ht="26.7" customHeight="1" x14ac:dyDescent="0.3">
      <c r="A75" s="393">
        <v>38</v>
      </c>
      <c r="B75" s="431"/>
      <c r="C75" s="443"/>
      <c r="D75" s="432"/>
      <c r="E75" s="431"/>
      <c r="F75" s="433"/>
      <c r="G75" s="432"/>
      <c r="H75" s="434"/>
      <c r="I75" s="435"/>
      <c r="J75" s="114" t="str">
        <f t="shared" si="6"/>
        <v/>
      </c>
      <c r="K75" s="108">
        <f t="shared" si="7"/>
        <v>1</v>
      </c>
      <c r="L75" s="116">
        <f t="shared" si="8"/>
        <v>0</v>
      </c>
      <c r="M75" s="41"/>
      <c r="N75" s="41"/>
    </row>
    <row r="76" spans="1:19" ht="26.7" customHeight="1" x14ac:dyDescent="0.3">
      <c r="A76" s="393">
        <v>39</v>
      </c>
      <c r="B76" s="431"/>
      <c r="C76" s="443"/>
      <c r="D76" s="432"/>
      <c r="E76" s="431"/>
      <c r="F76" s="433"/>
      <c r="G76" s="432"/>
      <c r="H76" s="434"/>
      <c r="I76" s="435"/>
      <c r="J76" s="114" t="str">
        <f t="shared" si="6"/>
        <v/>
      </c>
      <c r="K76" s="108">
        <f t="shared" si="7"/>
        <v>1</v>
      </c>
      <c r="L76" s="116">
        <f t="shared" si="8"/>
        <v>0</v>
      </c>
      <c r="M76" s="41"/>
      <c r="N76" s="41"/>
    </row>
    <row r="77" spans="1:19" ht="26.7" customHeight="1" x14ac:dyDescent="0.3">
      <c r="A77" s="393">
        <v>40</v>
      </c>
      <c r="B77" s="431"/>
      <c r="C77" s="443"/>
      <c r="D77" s="432"/>
      <c r="E77" s="431"/>
      <c r="F77" s="433"/>
      <c r="G77" s="432"/>
      <c r="H77" s="434"/>
      <c r="I77" s="435"/>
      <c r="J77" s="114" t="str">
        <f t="shared" si="6"/>
        <v/>
      </c>
      <c r="K77" s="108">
        <f t="shared" si="7"/>
        <v>1</v>
      </c>
      <c r="L77" s="116">
        <f t="shared" si="8"/>
        <v>0</v>
      </c>
      <c r="M77" s="41"/>
      <c r="N77" s="41"/>
    </row>
    <row r="78" spans="1:19" ht="26.7" customHeight="1" x14ac:dyDescent="0.3">
      <c r="A78" s="393">
        <v>41</v>
      </c>
      <c r="B78" s="431"/>
      <c r="C78" s="443"/>
      <c r="D78" s="432"/>
      <c r="E78" s="431"/>
      <c r="F78" s="433"/>
      <c r="G78" s="432"/>
      <c r="H78" s="434"/>
      <c r="I78" s="435"/>
      <c r="J78" s="114" t="str">
        <f t="shared" si="6"/>
        <v/>
      </c>
      <c r="K78" s="108">
        <f t="shared" si="7"/>
        <v>1</v>
      </c>
      <c r="L78" s="116">
        <f t="shared" si="8"/>
        <v>0</v>
      </c>
      <c r="M78" s="41"/>
      <c r="N78" s="41"/>
    </row>
    <row r="79" spans="1:19" ht="26.7" customHeight="1" x14ac:dyDescent="0.3">
      <c r="A79" s="393">
        <v>42</v>
      </c>
      <c r="B79" s="431"/>
      <c r="C79" s="443"/>
      <c r="D79" s="432"/>
      <c r="E79" s="431"/>
      <c r="F79" s="433"/>
      <c r="G79" s="432"/>
      <c r="H79" s="434"/>
      <c r="I79" s="435"/>
      <c r="J79" s="114" t="str">
        <f t="shared" si="6"/>
        <v/>
      </c>
      <c r="K79" s="108">
        <f t="shared" si="7"/>
        <v>1</v>
      </c>
      <c r="L79" s="116">
        <f t="shared" si="8"/>
        <v>0</v>
      </c>
      <c r="M79" s="41"/>
      <c r="N79" s="41"/>
    </row>
    <row r="80" spans="1:19" ht="26.7" customHeight="1" x14ac:dyDescent="0.3">
      <c r="A80" s="393">
        <v>43</v>
      </c>
      <c r="B80" s="431"/>
      <c r="C80" s="443"/>
      <c r="D80" s="432"/>
      <c r="E80" s="431"/>
      <c r="F80" s="433"/>
      <c r="G80" s="432"/>
      <c r="H80" s="434"/>
      <c r="I80" s="435"/>
      <c r="J80" s="114" t="str">
        <f t="shared" si="6"/>
        <v/>
      </c>
      <c r="K80" s="108">
        <f t="shared" si="7"/>
        <v>1</v>
      </c>
      <c r="L80" s="116">
        <f t="shared" si="8"/>
        <v>0</v>
      </c>
      <c r="M80" s="41"/>
      <c r="N80" s="41"/>
    </row>
    <row r="81" spans="1:19" ht="26.7" customHeight="1" x14ac:dyDescent="0.3">
      <c r="A81" s="393">
        <v>44</v>
      </c>
      <c r="B81" s="431"/>
      <c r="C81" s="443"/>
      <c r="D81" s="432"/>
      <c r="E81" s="431"/>
      <c r="F81" s="433"/>
      <c r="G81" s="432"/>
      <c r="H81" s="434"/>
      <c r="I81" s="435"/>
      <c r="J81" s="114" t="str">
        <f t="shared" si="6"/>
        <v/>
      </c>
      <c r="K81" s="108">
        <f t="shared" si="7"/>
        <v>1</v>
      </c>
      <c r="L81" s="116">
        <f t="shared" si="8"/>
        <v>0</v>
      </c>
      <c r="M81" s="41"/>
      <c r="N81" s="41"/>
    </row>
    <row r="82" spans="1:19" ht="26.7" customHeight="1" thickBot="1" x14ac:dyDescent="0.35">
      <c r="A82" s="394">
        <v>45</v>
      </c>
      <c r="B82" s="436"/>
      <c r="C82" s="444"/>
      <c r="D82" s="437"/>
      <c r="E82" s="436"/>
      <c r="F82" s="438"/>
      <c r="G82" s="437"/>
      <c r="H82" s="439"/>
      <c r="I82" s="440"/>
      <c r="J82" s="114" t="str">
        <f t="shared" si="6"/>
        <v/>
      </c>
      <c r="K82" s="108">
        <f t="shared" si="7"/>
        <v>1</v>
      </c>
      <c r="L82" s="116">
        <f t="shared" si="8"/>
        <v>0</v>
      </c>
      <c r="M82" s="112">
        <f>IF(COUNTA(H68:I82)&gt;0,1,0)</f>
        <v>0</v>
      </c>
      <c r="N82" s="41"/>
    </row>
    <row r="83" spans="1:19" ht="17" thickBot="1" x14ac:dyDescent="0.35">
      <c r="A83" s="41"/>
      <c r="B83" s="41"/>
      <c r="C83" s="41"/>
      <c r="D83" s="41"/>
      <c r="E83" s="41"/>
      <c r="F83" s="41"/>
      <c r="G83" s="380" t="s">
        <v>33</v>
      </c>
      <c r="H83" s="183">
        <f>SUM(H68:H82)+H53</f>
        <v>0</v>
      </c>
      <c r="I83" s="183">
        <f>SUM(I68:I82)+I53</f>
        <v>0</v>
      </c>
      <c r="J83" s="59"/>
      <c r="K83" s="386"/>
      <c r="L83" s="387"/>
      <c r="M83" s="41"/>
      <c r="N83" s="41"/>
    </row>
    <row r="84" spans="1:19" x14ac:dyDescent="0.3">
      <c r="A84" s="41"/>
      <c r="B84" s="41"/>
      <c r="C84" s="41"/>
      <c r="D84" s="41"/>
      <c r="E84" s="41"/>
      <c r="F84" s="41"/>
      <c r="G84" s="41"/>
      <c r="H84" s="41"/>
      <c r="I84" s="41"/>
      <c r="J84" s="59"/>
      <c r="K84" s="386"/>
      <c r="L84" s="387"/>
      <c r="M84" s="41"/>
      <c r="N84" s="41"/>
    </row>
    <row r="85" spans="1:19" x14ac:dyDescent="0.3">
      <c r="A85" s="395" t="s">
        <v>132</v>
      </c>
      <c r="B85" s="391"/>
      <c r="C85" s="391"/>
      <c r="D85" s="391"/>
      <c r="E85" s="391"/>
      <c r="F85" s="391"/>
      <c r="G85" s="391"/>
      <c r="H85" s="391"/>
      <c r="I85" s="391"/>
      <c r="J85" s="59"/>
      <c r="K85" s="386"/>
      <c r="L85" s="387"/>
      <c r="M85" s="41"/>
      <c r="N85" s="41"/>
    </row>
    <row r="86" spans="1:19" x14ac:dyDescent="0.3">
      <c r="A86" s="41"/>
      <c r="B86" s="41"/>
      <c r="C86" s="41"/>
      <c r="D86" s="41"/>
      <c r="E86" s="41"/>
      <c r="F86" s="41"/>
      <c r="G86" s="41"/>
      <c r="H86" s="41"/>
      <c r="I86" s="41"/>
      <c r="J86" s="59"/>
      <c r="K86" s="386"/>
      <c r="L86" s="387"/>
      <c r="M86" s="41"/>
      <c r="N86" s="41"/>
    </row>
    <row r="87" spans="1:19" ht="19.05" x14ac:dyDescent="0.35">
      <c r="A87" s="370" t="s">
        <v>30</v>
      </c>
      <c r="B87" s="372">
        <f ca="1">imzatarihi</f>
        <v>45653</v>
      </c>
      <c r="C87" s="372"/>
      <c r="D87" s="251" t="s">
        <v>31</v>
      </c>
      <c r="E87" s="373" t="str">
        <f>IF(kurulusyetkilisi&gt;0,kurulusyetkilisi,"")</f>
        <v/>
      </c>
      <c r="F87" s="41"/>
      <c r="G87" s="41"/>
      <c r="H87" s="41"/>
      <c r="I87" s="41"/>
      <c r="J87" s="59"/>
      <c r="K87" s="386"/>
      <c r="L87" s="387"/>
      <c r="M87" s="41"/>
      <c r="N87" s="41"/>
    </row>
    <row r="88" spans="1:19" ht="19.05" x14ac:dyDescent="0.35">
      <c r="A88" s="41"/>
      <c r="B88" s="213"/>
      <c r="C88" s="213"/>
      <c r="D88" s="251" t="s">
        <v>32</v>
      </c>
      <c r="E88" s="41"/>
      <c r="F88" s="212"/>
      <c r="G88" s="41"/>
      <c r="H88" s="41"/>
      <c r="I88" s="41"/>
      <c r="J88" s="59"/>
      <c r="K88" s="386"/>
      <c r="L88" s="387"/>
      <c r="M88" s="41"/>
      <c r="N88" s="41"/>
    </row>
    <row r="89" spans="1:19" x14ac:dyDescent="0.3">
      <c r="A89" s="41"/>
      <c r="B89" s="41"/>
      <c r="C89" s="41"/>
      <c r="D89" s="41"/>
      <c r="E89" s="41"/>
      <c r="F89" s="41"/>
      <c r="G89" s="41"/>
      <c r="H89" s="41"/>
      <c r="I89" s="41"/>
      <c r="J89" s="59"/>
      <c r="K89" s="386"/>
      <c r="L89" s="387"/>
      <c r="M89" s="41"/>
      <c r="N89" s="41"/>
    </row>
    <row r="90" spans="1:19" x14ac:dyDescent="0.3">
      <c r="A90" s="41"/>
      <c r="B90" s="41"/>
      <c r="C90" s="41"/>
      <c r="D90" s="41"/>
      <c r="E90" s="41"/>
      <c r="F90" s="41"/>
      <c r="G90" s="41"/>
      <c r="H90" s="41"/>
      <c r="I90" s="41"/>
      <c r="J90" s="59"/>
      <c r="K90" s="386"/>
      <c r="L90" s="387"/>
      <c r="M90" s="41"/>
      <c r="N90" s="41"/>
    </row>
    <row r="91" spans="1:19" x14ac:dyDescent="0.3">
      <c r="A91" s="609" t="s">
        <v>86</v>
      </c>
      <c r="B91" s="609"/>
      <c r="C91" s="609"/>
      <c r="D91" s="609"/>
      <c r="E91" s="609"/>
      <c r="F91" s="609"/>
      <c r="G91" s="609"/>
      <c r="H91" s="609"/>
      <c r="I91" s="609"/>
      <c r="J91" s="2"/>
      <c r="K91" s="386"/>
      <c r="L91" s="387"/>
      <c r="M91" s="41"/>
      <c r="N91" s="41"/>
    </row>
    <row r="92" spans="1:19" x14ac:dyDescent="0.3">
      <c r="A92" s="573" t="str">
        <f>IF(YilDonem&lt;&gt;"",CONCATENATE(YilDonem," dönemine aittir."),"")</f>
        <v/>
      </c>
      <c r="B92" s="573"/>
      <c r="C92" s="573"/>
      <c r="D92" s="573"/>
      <c r="E92" s="573"/>
      <c r="F92" s="573"/>
      <c r="G92" s="573"/>
      <c r="H92" s="573"/>
      <c r="I92" s="573"/>
      <c r="J92" s="2"/>
      <c r="K92" s="386"/>
      <c r="L92" s="387"/>
      <c r="M92" s="41"/>
      <c r="N92" s="41"/>
    </row>
    <row r="93" spans="1:19" ht="16.149999999999999" customHeight="1" thickBot="1" x14ac:dyDescent="0.35">
      <c r="A93" s="622" t="s">
        <v>87</v>
      </c>
      <c r="B93" s="622"/>
      <c r="C93" s="622"/>
      <c r="D93" s="622"/>
      <c r="E93" s="622"/>
      <c r="F93" s="622"/>
      <c r="G93" s="622"/>
      <c r="H93" s="622"/>
      <c r="I93" s="622"/>
      <c r="J93" s="2"/>
      <c r="K93" s="386"/>
      <c r="L93" s="387"/>
      <c r="M93" s="41"/>
      <c r="N93" s="41"/>
    </row>
    <row r="94" spans="1:19" ht="31.6" customHeight="1" thickBot="1" x14ac:dyDescent="0.35">
      <c r="A94" s="451" t="s">
        <v>212</v>
      </c>
      <c r="B94" s="618" t="str">
        <f>IF(ProjeNo&gt;0,ProjeNo,"")</f>
        <v/>
      </c>
      <c r="C94" s="619"/>
      <c r="D94" s="619"/>
      <c r="E94" s="619"/>
      <c r="F94" s="619"/>
      <c r="G94" s="619"/>
      <c r="H94" s="619"/>
      <c r="I94" s="620"/>
      <c r="J94" s="2"/>
      <c r="K94" s="386"/>
      <c r="L94" s="387"/>
      <c r="M94" s="41"/>
      <c r="N94" s="41"/>
      <c r="S94" s="425"/>
    </row>
    <row r="95" spans="1:19" ht="31.6" customHeight="1" thickBot="1" x14ac:dyDescent="0.35">
      <c r="A95" s="451" t="s">
        <v>213</v>
      </c>
      <c r="B95" s="615" t="str">
        <f>IF(ProjeAdi&gt;0,ProjeAdi,"")</f>
        <v/>
      </c>
      <c r="C95" s="616"/>
      <c r="D95" s="616"/>
      <c r="E95" s="616"/>
      <c r="F95" s="616"/>
      <c r="G95" s="616"/>
      <c r="H95" s="616"/>
      <c r="I95" s="617"/>
      <c r="J95" s="2"/>
      <c r="K95" s="386"/>
      <c r="L95" s="387"/>
      <c r="M95" s="41"/>
      <c r="N95" s="41"/>
      <c r="S95" s="425"/>
    </row>
    <row r="96" spans="1:19" s="21" customFormat="1" ht="37.200000000000003" customHeight="1" thickBot="1" x14ac:dyDescent="0.35">
      <c r="A96" s="613" t="s">
        <v>3</v>
      </c>
      <c r="B96" s="613" t="s">
        <v>88</v>
      </c>
      <c r="C96" s="613" t="s">
        <v>175</v>
      </c>
      <c r="D96" s="613" t="s">
        <v>89</v>
      </c>
      <c r="E96" s="613" t="s">
        <v>90</v>
      </c>
      <c r="F96" s="613" t="s">
        <v>79</v>
      </c>
      <c r="G96" s="613" t="s">
        <v>80</v>
      </c>
      <c r="H96" s="392" t="s">
        <v>81</v>
      </c>
      <c r="I96" s="392" t="s">
        <v>81</v>
      </c>
      <c r="J96" s="58"/>
      <c r="K96" s="388"/>
      <c r="L96" s="389"/>
      <c r="M96" s="42"/>
      <c r="N96" s="42"/>
      <c r="S96" s="425"/>
    </row>
    <row r="97" spans="1:19" ht="18" customHeight="1" thickBot="1" x14ac:dyDescent="0.35">
      <c r="A97" s="614"/>
      <c r="B97" s="614"/>
      <c r="C97" s="614"/>
      <c r="D97" s="614"/>
      <c r="E97" s="614"/>
      <c r="F97" s="614"/>
      <c r="G97" s="614"/>
      <c r="H97" s="392" t="s">
        <v>82</v>
      </c>
      <c r="I97" s="392" t="s">
        <v>85</v>
      </c>
      <c r="J97" s="2"/>
      <c r="K97" s="386"/>
      <c r="L97" s="387"/>
      <c r="M97" s="41"/>
      <c r="N97" s="41"/>
      <c r="S97" s="425"/>
    </row>
    <row r="98" spans="1:19" ht="26.7" customHeight="1" x14ac:dyDescent="0.3">
      <c r="A98" s="382">
        <v>46</v>
      </c>
      <c r="B98" s="426"/>
      <c r="C98" s="442"/>
      <c r="D98" s="427"/>
      <c r="E98" s="426"/>
      <c r="F98" s="428"/>
      <c r="G98" s="427"/>
      <c r="H98" s="429"/>
      <c r="I98" s="430"/>
      <c r="J98" s="114" t="str">
        <f t="shared" ref="J98:J112" si="9">IF(AND(D98&lt;&gt;"",K98=1),"Belge Tarihi,Belge Numarası ve KDV Dahil Tutar doldurulduktan sonra KDV Hariç Tutar doldurulabilir.","")</f>
        <v/>
      </c>
      <c r="K98" s="108">
        <f t="shared" ref="K98:K112" si="10">IF(COUNTA(F98:G98)+COUNTA(I98)=3,0,1)</f>
        <v>1</v>
      </c>
      <c r="L98" s="116">
        <f>IF(K98=1,0,100000000)</f>
        <v>0</v>
      </c>
      <c r="M98" s="41"/>
      <c r="N98" s="41"/>
    </row>
    <row r="99" spans="1:19" ht="26.7" customHeight="1" x14ac:dyDescent="0.3">
      <c r="A99" s="393">
        <v>47</v>
      </c>
      <c r="B99" s="431"/>
      <c r="C99" s="443"/>
      <c r="D99" s="432"/>
      <c r="E99" s="431"/>
      <c r="F99" s="433"/>
      <c r="G99" s="432"/>
      <c r="H99" s="434"/>
      <c r="I99" s="435"/>
      <c r="J99" s="114" t="str">
        <f t="shared" si="9"/>
        <v/>
      </c>
      <c r="K99" s="108">
        <f t="shared" si="10"/>
        <v>1</v>
      </c>
      <c r="L99" s="116">
        <f t="shared" ref="L99:L112" si="11">IF(K99=1,0,100000000)</f>
        <v>0</v>
      </c>
      <c r="M99" s="41"/>
      <c r="N99" s="41"/>
    </row>
    <row r="100" spans="1:19" ht="26.7" customHeight="1" x14ac:dyDescent="0.3">
      <c r="A100" s="393">
        <v>48</v>
      </c>
      <c r="B100" s="431"/>
      <c r="C100" s="443"/>
      <c r="D100" s="432"/>
      <c r="E100" s="431"/>
      <c r="F100" s="433"/>
      <c r="G100" s="432"/>
      <c r="H100" s="434"/>
      <c r="I100" s="435"/>
      <c r="J100" s="114" t="str">
        <f t="shared" si="9"/>
        <v/>
      </c>
      <c r="K100" s="108">
        <f t="shared" si="10"/>
        <v>1</v>
      </c>
      <c r="L100" s="116">
        <f t="shared" si="11"/>
        <v>0</v>
      </c>
      <c r="M100" s="41"/>
      <c r="N100" s="41"/>
    </row>
    <row r="101" spans="1:19" ht="26.7" customHeight="1" x14ac:dyDescent="0.3">
      <c r="A101" s="393">
        <v>49</v>
      </c>
      <c r="B101" s="431"/>
      <c r="C101" s="443"/>
      <c r="D101" s="432"/>
      <c r="E101" s="431"/>
      <c r="F101" s="433"/>
      <c r="G101" s="432"/>
      <c r="H101" s="434"/>
      <c r="I101" s="435"/>
      <c r="J101" s="114" t="str">
        <f t="shared" si="9"/>
        <v/>
      </c>
      <c r="K101" s="108">
        <f t="shared" si="10"/>
        <v>1</v>
      </c>
      <c r="L101" s="116">
        <f t="shared" si="11"/>
        <v>0</v>
      </c>
      <c r="M101" s="41"/>
      <c r="N101" s="41"/>
    </row>
    <row r="102" spans="1:19" ht="26.7" customHeight="1" x14ac:dyDescent="0.3">
      <c r="A102" s="393">
        <v>50</v>
      </c>
      <c r="B102" s="431"/>
      <c r="C102" s="443"/>
      <c r="D102" s="432"/>
      <c r="E102" s="431"/>
      <c r="F102" s="433"/>
      <c r="G102" s="432"/>
      <c r="H102" s="434"/>
      <c r="I102" s="435"/>
      <c r="J102" s="114" t="str">
        <f t="shared" si="9"/>
        <v/>
      </c>
      <c r="K102" s="108">
        <f t="shared" si="10"/>
        <v>1</v>
      </c>
      <c r="L102" s="116">
        <f t="shared" si="11"/>
        <v>0</v>
      </c>
      <c r="M102" s="41"/>
      <c r="N102" s="41"/>
    </row>
    <row r="103" spans="1:19" ht="26.7" customHeight="1" x14ac:dyDescent="0.3">
      <c r="A103" s="393">
        <v>51</v>
      </c>
      <c r="B103" s="431"/>
      <c r="C103" s="443"/>
      <c r="D103" s="432"/>
      <c r="E103" s="431"/>
      <c r="F103" s="433"/>
      <c r="G103" s="432"/>
      <c r="H103" s="434"/>
      <c r="I103" s="435"/>
      <c r="J103" s="114" t="str">
        <f t="shared" si="9"/>
        <v/>
      </c>
      <c r="K103" s="108">
        <f t="shared" si="10"/>
        <v>1</v>
      </c>
      <c r="L103" s="116">
        <f t="shared" si="11"/>
        <v>0</v>
      </c>
      <c r="M103" s="41"/>
      <c r="N103" s="41"/>
    </row>
    <row r="104" spans="1:19" ht="26.7" customHeight="1" x14ac:dyDescent="0.3">
      <c r="A104" s="393">
        <v>52</v>
      </c>
      <c r="B104" s="431"/>
      <c r="C104" s="443"/>
      <c r="D104" s="432"/>
      <c r="E104" s="431"/>
      <c r="F104" s="433"/>
      <c r="G104" s="432"/>
      <c r="H104" s="434"/>
      <c r="I104" s="435"/>
      <c r="J104" s="114" t="str">
        <f t="shared" si="9"/>
        <v/>
      </c>
      <c r="K104" s="108">
        <f t="shared" si="10"/>
        <v>1</v>
      </c>
      <c r="L104" s="116">
        <f t="shared" si="11"/>
        <v>0</v>
      </c>
      <c r="M104" s="41"/>
      <c r="N104" s="41"/>
    </row>
    <row r="105" spans="1:19" ht="26.7" customHeight="1" x14ac:dyDescent="0.3">
      <c r="A105" s="393">
        <v>53</v>
      </c>
      <c r="B105" s="431"/>
      <c r="C105" s="443"/>
      <c r="D105" s="432"/>
      <c r="E105" s="431"/>
      <c r="F105" s="433"/>
      <c r="G105" s="432"/>
      <c r="H105" s="434"/>
      <c r="I105" s="435"/>
      <c r="J105" s="114" t="str">
        <f t="shared" si="9"/>
        <v/>
      </c>
      <c r="K105" s="108">
        <f t="shared" si="10"/>
        <v>1</v>
      </c>
      <c r="L105" s="116">
        <f t="shared" si="11"/>
        <v>0</v>
      </c>
      <c r="M105" s="41"/>
      <c r="N105" s="41"/>
    </row>
    <row r="106" spans="1:19" ht="26.7" customHeight="1" x14ac:dyDescent="0.3">
      <c r="A106" s="393">
        <v>54</v>
      </c>
      <c r="B106" s="431"/>
      <c r="C106" s="443"/>
      <c r="D106" s="432"/>
      <c r="E106" s="431"/>
      <c r="F106" s="433"/>
      <c r="G106" s="432"/>
      <c r="H106" s="434"/>
      <c r="I106" s="435"/>
      <c r="J106" s="114" t="str">
        <f t="shared" si="9"/>
        <v/>
      </c>
      <c r="K106" s="108">
        <f t="shared" si="10"/>
        <v>1</v>
      </c>
      <c r="L106" s="116">
        <f t="shared" si="11"/>
        <v>0</v>
      </c>
      <c r="M106" s="41"/>
      <c r="N106" s="41"/>
    </row>
    <row r="107" spans="1:19" ht="26.7" customHeight="1" x14ac:dyDescent="0.3">
      <c r="A107" s="393">
        <v>55</v>
      </c>
      <c r="B107" s="431"/>
      <c r="C107" s="443"/>
      <c r="D107" s="432"/>
      <c r="E107" s="431"/>
      <c r="F107" s="433"/>
      <c r="G107" s="432"/>
      <c r="H107" s="434"/>
      <c r="I107" s="435"/>
      <c r="J107" s="114" t="str">
        <f t="shared" si="9"/>
        <v/>
      </c>
      <c r="K107" s="108">
        <f t="shared" si="10"/>
        <v>1</v>
      </c>
      <c r="L107" s="116">
        <f t="shared" si="11"/>
        <v>0</v>
      </c>
      <c r="M107" s="41"/>
      <c r="N107" s="41"/>
    </row>
    <row r="108" spans="1:19" ht="26.7" customHeight="1" x14ac:dyDescent="0.3">
      <c r="A108" s="393">
        <v>56</v>
      </c>
      <c r="B108" s="431"/>
      <c r="C108" s="443"/>
      <c r="D108" s="432"/>
      <c r="E108" s="431"/>
      <c r="F108" s="433"/>
      <c r="G108" s="432"/>
      <c r="H108" s="434"/>
      <c r="I108" s="435"/>
      <c r="J108" s="114" t="str">
        <f t="shared" si="9"/>
        <v/>
      </c>
      <c r="K108" s="108">
        <f t="shared" si="10"/>
        <v>1</v>
      </c>
      <c r="L108" s="116">
        <f t="shared" si="11"/>
        <v>0</v>
      </c>
      <c r="M108" s="41"/>
      <c r="N108" s="41"/>
    </row>
    <row r="109" spans="1:19" ht="26.7" customHeight="1" x14ac:dyDescent="0.3">
      <c r="A109" s="393">
        <v>57</v>
      </c>
      <c r="B109" s="431"/>
      <c r="C109" s="443"/>
      <c r="D109" s="432"/>
      <c r="E109" s="431"/>
      <c r="F109" s="433"/>
      <c r="G109" s="432"/>
      <c r="H109" s="434"/>
      <c r="I109" s="435"/>
      <c r="J109" s="114" t="str">
        <f t="shared" si="9"/>
        <v/>
      </c>
      <c r="K109" s="108">
        <f t="shared" si="10"/>
        <v>1</v>
      </c>
      <c r="L109" s="116">
        <f t="shared" si="11"/>
        <v>0</v>
      </c>
      <c r="M109" s="41"/>
      <c r="N109" s="41"/>
    </row>
    <row r="110" spans="1:19" ht="26.7" customHeight="1" x14ac:dyDescent="0.3">
      <c r="A110" s="393">
        <v>58</v>
      </c>
      <c r="B110" s="431"/>
      <c r="C110" s="443"/>
      <c r="D110" s="432"/>
      <c r="E110" s="431"/>
      <c r="F110" s="433"/>
      <c r="G110" s="432"/>
      <c r="H110" s="434"/>
      <c r="I110" s="435"/>
      <c r="J110" s="114" t="str">
        <f t="shared" si="9"/>
        <v/>
      </c>
      <c r="K110" s="108">
        <f t="shared" si="10"/>
        <v>1</v>
      </c>
      <c r="L110" s="116">
        <f t="shared" si="11"/>
        <v>0</v>
      </c>
      <c r="M110" s="41"/>
      <c r="N110" s="41"/>
    </row>
    <row r="111" spans="1:19" ht="26.7" customHeight="1" x14ac:dyDescent="0.3">
      <c r="A111" s="393">
        <v>59</v>
      </c>
      <c r="B111" s="431"/>
      <c r="C111" s="443"/>
      <c r="D111" s="432"/>
      <c r="E111" s="431"/>
      <c r="F111" s="433"/>
      <c r="G111" s="432"/>
      <c r="H111" s="434"/>
      <c r="I111" s="435"/>
      <c r="J111" s="114" t="str">
        <f t="shared" si="9"/>
        <v/>
      </c>
      <c r="K111" s="108">
        <f t="shared" si="10"/>
        <v>1</v>
      </c>
      <c r="L111" s="116">
        <f t="shared" si="11"/>
        <v>0</v>
      </c>
      <c r="M111" s="41"/>
      <c r="N111" s="41"/>
    </row>
    <row r="112" spans="1:19" ht="26.7" customHeight="1" thickBot="1" x14ac:dyDescent="0.35">
      <c r="A112" s="394">
        <v>60</v>
      </c>
      <c r="B112" s="436"/>
      <c r="C112" s="444"/>
      <c r="D112" s="437"/>
      <c r="E112" s="436"/>
      <c r="F112" s="438"/>
      <c r="G112" s="437"/>
      <c r="H112" s="439"/>
      <c r="I112" s="440"/>
      <c r="J112" s="114" t="str">
        <f t="shared" si="9"/>
        <v/>
      </c>
      <c r="K112" s="108">
        <f t="shared" si="10"/>
        <v>1</v>
      </c>
      <c r="L112" s="116">
        <f t="shared" si="11"/>
        <v>0</v>
      </c>
      <c r="M112" s="112">
        <f>IF(COUNTA(H98:I112)&gt;0,1,0)</f>
        <v>0</v>
      </c>
      <c r="N112" s="41"/>
    </row>
    <row r="113" spans="1:19" ht="17" thickBot="1" x14ac:dyDescent="0.35">
      <c r="A113" s="41"/>
      <c r="B113" s="41"/>
      <c r="C113" s="41"/>
      <c r="D113" s="41"/>
      <c r="E113" s="41"/>
      <c r="F113" s="41"/>
      <c r="G113" s="380" t="s">
        <v>33</v>
      </c>
      <c r="H113" s="183">
        <f>SUM(H98:H112)+H83</f>
        <v>0</v>
      </c>
      <c r="I113" s="183">
        <f>SUM(I98:I112)+I83</f>
        <v>0</v>
      </c>
      <c r="J113" s="59"/>
      <c r="K113" s="386"/>
      <c r="L113" s="387"/>
      <c r="M113" s="41"/>
      <c r="N113" s="41"/>
    </row>
    <row r="114" spans="1:19" x14ac:dyDescent="0.3">
      <c r="A114" s="41"/>
      <c r="B114" s="41"/>
      <c r="C114" s="41"/>
      <c r="D114" s="41"/>
      <c r="E114" s="41"/>
      <c r="F114" s="41"/>
      <c r="G114" s="41"/>
      <c r="H114" s="41"/>
      <c r="I114" s="41"/>
      <c r="J114" s="59"/>
      <c r="K114" s="386"/>
      <c r="L114" s="387"/>
      <c r="M114" s="41"/>
      <c r="N114" s="41"/>
    </row>
    <row r="115" spans="1:19" x14ac:dyDescent="0.3">
      <c r="A115" s="395" t="s">
        <v>132</v>
      </c>
      <c r="B115" s="391"/>
      <c r="C115" s="391"/>
      <c r="D115" s="391"/>
      <c r="E115" s="391"/>
      <c r="F115" s="391"/>
      <c r="G115" s="391"/>
      <c r="H115" s="391"/>
      <c r="I115" s="391"/>
      <c r="J115" s="59"/>
      <c r="K115" s="386"/>
      <c r="L115" s="387"/>
      <c r="M115" s="41"/>
      <c r="N115" s="41"/>
    </row>
    <row r="116" spans="1:19" x14ac:dyDescent="0.3">
      <c r="A116" s="41"/>
      <c r="B116" s="41"/>
      <c r="C116" s="41"/>
      <c r="D116" s="41"/>
      <c r="E116" s="41"/>
      <c r="F116" s="41"/>
      <c r="G116" s="41"/>
      <c r="H116" s="41"/>
      <c r="I116" s="41"/>
      <c r="J116" s="59"/>
      <c r="K116" s="386"/>
      <c r="L116" s="387"/>
      <c r="M116" s="41"/>
      <c r="N116" s="41"/>
    </row>
    <row r="117" spans="1:19" ht="19.05" x14ac:dyDescent="0.35">
      <c r="A117" s="370" t="s">
        <v>30</v>
      </c>
      <c r="B117" s="372">
        <f ca="1">imzatarihi</f>
        <v>45653</v>
      </c>
      <c r="C117" s="372"/>
      <c r="D117" s="251" t="s">
        <v>31</v>
      </c>
      <c r="E117" s="373" t="str">
        <f>IF(kurulusyetkilisi&gt;0,kurulusyetkilisi,"")</f>
        <v/>
      </c>
      <c r="F117" s="41"/>
      <c r="G117" s="41"/>
      <c r="H117" s="41"/>
      <c r="I117" s="41"/>
      <c r="J117" s="59"/>
      <c r="K117" s="386"/>
      <c r="L117" s="387"/>
      <c r="M117" s="41"/>
      <c r="N117" s="41"/>
    </row>
    <row r="118" spans="1:19" ht="19.05" x14ac:dyDescent="0.35">
      <c r="A118" s="41"/>
      <c r="B118" s="213"/>
      <c r="C118" s="213"/>
      <c r="D118" s="251" t="s">
        <v>32</v>
      </c>
      <c r="E118" s="41"/>
      <c r="F118" s="212"/>
      <c r="G118" s="41"/>
      <c r="H118" s="41"/>
      <c r="I118" s="41"/>
      <c r="J118" s="59"/>
      <c r="K118" s="386"/>
      <c r="L118" s="387"/>
      <c r="M118" s="41"/>
      <c r="N118" s="41"/>
    </row>
    <row r="119" spans="1:19" x14ac:dyDescent="0.3">
      <c r="A119" s="41"/>
      <c r="B119" s="41"/>
      <c r="C119" s="41"/>
      <c r="D119" s="41"/>
      <c r="E119" s="41"/>
      <c r="F119" s="41"/>
      <c r="G119" s="41"/>
      <c r="H119" s="41"/>
      <c r="I119" s="41"/>
      <c r="J119" s="59"/>
      <c r="K119" s="386"/>
      <c r="L119" s="387"/>
      <c r="M119" s="41"/>
      <c r="N119" s="41"/>
    </row>
    <row r="120" spans="1:19" x14ac:dyDescent="0.3">
      <c r="A120" s="41"/>
      <c r="B120" s="41"/>
      <c r="C120" s="41"/>
      <c r="D120" s="41"/>
      <c r="E120" s="41"/>
      <c r="F120" s="41"/>
      <c r="G120" s="41"/>
      <c r="H120" s="41"/>
      <c r="I120" s="41"/>
      <c r="J120" s="59"/>
      <c r="K120" s="386"/>
      <c r="L120" s="387"/>
      <c r="M120" s="41"/>
      <c r="N120" s="41"/>
    </row>
    <row r="121" spans="1:19" x14ac:dyDescent="0.3">
      <c r="A121" s="609" t="s">
        <v>86</v>
      </c>
      <c r="B121" s="609"/>
      <c r="C121" s="609"/>
      <c r="D121" s="609"/>
      <c r="E121" s="609"/>
      <c r="F121" s="609"/>
      <c r="G121" s="609"/>
      <c r="H121" s="609"/>
      <c r="I121" s="609"/>
      <c r="J121" s="2"/>
      <c r="K121" s="386"/>
      <c r="L121" s="387"/>
      <c r="M121" s="41"/>
      <c r="N121" s="41"/>
    </row>
    <row r="122" spans="1:19" x14ac:dyDescent="0.3">
      <c r="A122" s="573" t="str">
        <f>IF(YilDonem&lt;&gt;"",CONCATENATE(YilDonem," dönemine aittir."),"")</f>
        <v/>
      </c>
      <c r="B122" s="573"/>
      <c r="C122" s="573"/>
      <c r="D122" s="573"/>
      <c r="E122" s="573"/>
      <c r="F122" s="573"/>
      <c r="G122" s="573"/>
      <c r="H122" s="573"/>
      <c r="I122" s="573"/>
      <c r="J122" s="2"/>
      <c r="K122" s="386"/>
      <c r="L122" s="387"/>
      <c r="M122" s="41"/>
      <c r="N122" s="41"/>
    </row>
    <row r="123" spans="1:19" ht="16.149999999999999" customHeight="1" thickBot="1" x14ac:dyDescent="0.35">
      <c r="A123" s="622" t="s">
        <v>87</v>
      </c>
      <c r="B123" s="622"/>
      <c r="C123" s="622"/>
      <c r="D123" s="622"/>
      <c r="E123" s="622"/>
      <c r="F123" s="622"/>
      <c r="G123" s="622"/>
      <c r="H123" s="622"/>
      <c r="I123" s="622"/>
      <c r="J123" s="2"/>
      <c r="K123" s="386"/>
      <c r="L123" s="387"/>
      <c r="M123" s="41"/>
      <c r="N123" s="41"/>
    </row>
    <row r="124" spans="1:19" ht="31.6" customHeight="1" thickBot="1" x14ac:dyDescent="0.35">
      <c r="A124" s="451" t="s">
        <v>212</v>
      </c>
      <c r="B124" s="618" t="str">
        <f>IF(ProjeNo&gt;0,ProjeNo,"")</f>
        <v/>
      </c>
      <c r="C124" s="619"/>
      <c r="D124" s="619"/>
      <c r="E124" s="619"/>
      <c r="F124" s="619"/>
      <c r="G124" s="619"/>
      <c r="H124" s="619"/>
      <c r="I124" s="620"/>
      <c r="J124" s="2"/>
      <c r="K124" s="386"/>
      <c r="L124" s="387"/>
      <c r="M124" s="41"/>
      <c r="N124" s="41"/>
      <c r="S124" s="425"/>
    </row>
    <row r="125" spans="1:19" ht="31.6" customHeight="1" thickBot="1" x14ac:dyDescent="0.35">
      <c r="A125" s="451" t="s">
        <v>213</v>
      </c>
      <c r="B125" s="615" t="str">
        <f>IF(ProjeAdi&gt;0,ProjeAdi,"")</f>
        <v/>
      </c>
      <c r="C125" s="616"/>
      <c r="D125" s="616"/>
      <c r="E125" s="616"/>
      <c r="F125" s="616"/>
      <c r="G125" s="616"/>
      <c r="H125" s="616"/>
      <c r="I125" s="617"/>
      <c r="J125" s="2"/>
      <c r="K125" s="386"/>
      <c r="L125" s="387"/>
      <c r="M125" s="41"/>
      <c r="N125" s="41"/>
      <c r="S125" s="425"/>
    </row>
    <row r="126" spans="1:19" s="21" customFormat="1" ht="37.200000000000003" customHeight="1" thickBot="1" x14ac:dyDescent="0.35">
      <c r="A126" s="613" t="s">
        <v>3</v>
      </c>
      <c r="B126" s="613" t="s">
        <v>88</v>
      </c>
      <c r="C126" s="613" t="s">
        <v>175</v>
      </c>
      <c r="D126" s="613" t="s">
        <v>89</v>
      </c>
      <c r="E126" s="613" t="s">
        <v>90</v>
      </c>
      <c r="F126" s="613" t="s">
        <v>79</v>
      </c>
      <c r="G126" s="613" t="s">
        <v>80</v>
      </c>
      <c r="H126" s="392" t="s">
        <v>81</v>
      </c>
      <c r="I126" s="392" t="s">
        <v>81</v>
      </c>
      <c r="J126" s="58"/>
      <c r="K126" s="388"/>
      <c r="L126" s="389"/>
      <c r="M126" s="42"/>
      <c r="N126" s="42"/>
      <c r="S126" s="425"/>
    </row>
    <row r="127" spans="1:19" ht="18" customHeight="1" thickBot="1" x14ac:dyDescent="0.35">
      <c r="A127" s="614"/>
      <c r="B127" s="614"/>
      <c r="C127" s="614"/>
      <c r="D127" s="614"/>
      <c r="E127" s="614"/>
      <c r="F127" s="614"/>
      <c r="G127" s="614"/>
      <c r="H127" s="392" t="s">
        <v>82</v>
      </c>
      <c r="I127" s="392" t="s">
        <v>85</v>
      </c>
      <c r="J127" s="2"/>
      <c r="K127" s="386"/>
      <c r="L127" s="387"/>
      <c r="M127" s="41"/>
      <c r="N127" s="41"/>
      <c r="S127" s="425"/>
    </row>
    <row r="128" spans="1:19" ht="26.7" customHeight="1" x14ac:dyDescent="0.3">
      <c r="A128" s="382">
        <v>61</v>
      </c>
      <c r="B128" s="426"/>
      <c r="C128" s="442"/>
      <c r="D128" s="427"/>
      <c r="E128" s="426"/>
      <c r="F128" s="428"/>
      <c r="G128" s="427"/>
      <c r="H128" s="429"/>
      <c r="I128" s="430"/>
      <c r="J128" s="114" t="str">
        <f t="shared" ref="J128:J142" si="12">IF(AND(D128&lt;&gt;"",K128=1),"Belge Tarihi,Belge Numarası ve KDV Dahil Tutar doldurulduktan sonra KDV Hariç Tutar doldurulabilir.","")</f>
        <v/>
      </c>
      <c r="K128" s="108">
        <f t="shared" ref="K128:K142" si="13">IF(COUNTA(F128:G128)+COUNTA(I128)=3,0,1)</f>
        <v>1</v>
      </c>
      <c r="L128" s="116">
        <f>IF(K128=1,0,100000000)</f>
        <v>0</v>
      </c>
      <c r="M128" s="41"/>
      <c r="N128" s="41"/>
    </row>
    <row r="129" spans="1:14" ht="26.7" customHeight="1" x14ac:dyDescent="0.3">
      <c r="A129" s="393">
        <v>62</v>
      </c>
      <c r="B129" s="431"/>
      <c r="C129" s="443"/>
      <c r="D129" s="432"/>
      <c r="E129" s="431"/>
      <c r="F129" s="433"/>
      <c r="G129" s="432"/>
      <c r="H129" s="434"/>
      <c r="I129" s="435"/>
      <c r="J129" s="114" t="str">
        <f t="shared" si="12"/>
        <v/>
      </c>
      <c r="K129" s="108">
        <f t="shared" si="13"/>
        <v>1</v>
      </c>
      <c r="L129" s="116">
        <f t="shared" ref="L129:L142" si="14">IF(K129=1,0,100000000)</f>
        <v>0</v>
      </c>
      <c r="M129" s="41"/>
      <c r="N129" s="41"/>
    </row>
    <row r="130" spans="1:14" ht="26.7" customHeight="1" x14ac:dyDescent="0.3">
      <c r="A130" s="393">
        <v>63</v>
      </c>
      <c r="B130" s="431"/>
      <c r="C130" s="443"/>
      <c r="D130" s="432"/>
      <c r="E130" s="431"/>
      <c r="F130" s="433"/>
      <c r="G130" s="432"/>
      <c r="H130" s="434"/>
      <c r="I130" s="435"/>
      <c r="J130" s="114" t="str">
        <f t="shared" si="12"/>
        <v/>
      </c>
      <c r="K130" s="108">
        <f t="shared" si="13"/>
        <v>1</v>
      </c>
      <c r="L130" s="116">
        <f t="shared" si="14"/>
        <v>0</v>
      </c>
      <c r="M130" s="41"/>
      <c r="N130" s="41"/>
    </row>
    <row r="131" spans="1:14" ht="26.7" customHeight="1" x14ac:dyDescent="0.3">
      <c r="A131" s="393">
        <v>64</v>
      </c>
      <c r="B131" s="431"/>
      <c r="C131" s="443"/>
      <c r="D131" s="432"/>
      <c r="E131" s="431"/>
      <c r="F131" s="433"/>
      <c r="G131" s="432"/>
      <c r="H131" s="434"/>
      <c r="I131" s="435"/>
      <c r="J131" s="114" t="str">
        <f t="shared" si="12"/>
        <v/>
      </c>
      <c r="K131" s="108">
        <f t="shared" si="13"/>
        <v>1</v>
      </c>
      <c r="L131" s="116">
        <f t="shared" si="14"/>
        <v>0</v>
      </c>
      <c r="M131" s="41"/>
      <c r="N131" s="41"/>
    </row>
    <row r="132" spans="1:14" ht="26.7" customHeight="1" x14ac:dyDescent="0.3">
      <c r="A132" s="393">
        <v>65</v>
      </c>
      <c r="B132" s="431"/>
      <c r="C132" s="443"/>
      <c r="D132" s="432"/>
      <c r="E132" s="431"/>
      <c r="F132" s="433"/>
      <c r="G132" s="432"/>
      <c r="H132" s="434"/>
      <c r="I132" s="435"/>
      <c r="J132" s="114" t="str">
        <f t="shared" si="12"/>
        <v/>
      </c>
      <c r="K132" s="108">
        <f t="shared" si="13"/>
        <v>1</v>
      </c>
      <c r="L132" s="116">
        <f t="shared" si="14"/>
        <v>0</v>
      </c>
      <c r="M132" s="41"/>
      <c r="N132" s="41"/>
    </row>
    <row r="133" spans="1:14" ht="26.7" customHeight="1" x14ac:dyDescent="0.3">
      <c r="A133" s="393">
        <v>66</v>
      </c>
      <c r="B133" s="431"/>
      <c r="C133" s="443"/>
      <c r="D133" s="432"/>
      <c r="E133" s="431"/>
      <c r="F133" s="433"/>
      <c r="G133" s="432"/>
      <c r="H133" s="434"/>
      <c r="I133" s="435"/>
      <c r="J133" s="114" t="str">
        <f t="shared" si="12"/>
        <v/>
      </c>
      <c r="K133" s="108">
        <f t="shared" si="13"/>
        <v>1</v>
      </c>
      <c r="L133" s="116">
        <f t="shared" si="14"/>
        <v>0</v>
      </c>
      <c r="M133" s="41"/>
      <c r="N133" s="41"/>
    </row>
    <row r="134" spans="1:14" ht="26.7" customHeight="1" x14ac:dyDescent="0.3">
      <c r="A134" s="393">
        <v>67</v>
      </c>
      <c r="B134" s="431"/>
      <c r="C134" s="443"/>
      <c r="D134" s="432"/>
      <c r="E134" s="431"/>
      <c r="F134" s="433"/>
      <c r="G134" s="432"/>
      <c r="H134" s="434"/>
      <c r="I134" s="435"/>
      <c r="J134" s="114" t="str">
        <f t="shared" si="12"/>
        <v/>
      </c>
      <c r="K134" s="108">
        <f t="shared" si="13"/>
        <v>1</v>
      </c>
      <c r="L134" s="116">
        <f t="shared" si="14"/>
        <v>0</v>
      </c>
      <c r="M134" s="41"/>
      <c r="N134" s="41"/>
    </row>
    <row r="135" spans="1:14" ht="26.7" customHeight="1" x14ac:dyDescent="0.3">
      <c r="A135" s="393">
        <v>68</v>
      </c>
      <c r="B135" s="431"/>
      <c r="C135" s="443"/>
      <c r="D135" s="432"/>
      <c r="E135" s="431"/>
      <c r="F135" s="433"/>
      <c r="G135" s="432"/>
      <c r="H135" s="434"/>
      <c r="I135" s="435"/>
      <c r="J135" s="114" t="str">
        <f t="shared" si="12"/>
        <v/>
      </c>
      <c r="K135" s="108">
        <f t="shared" si="13"/>
        <v>1</v>
      </c>
      <c r="L135" s="116">
        <f t="shared" si="14"/>
        <v>0</v>
      </c>
      <c r="M135" s="41"/>
      <c r="N135" s="41"/>
    </row>
    <row r="136" spans="1:14" ht="26.7" customHeight="1" x14ac:dyDescent="0.3">
      <c r="A136" s="393">
        <v>69</v>
      </c>
      <c r="B136" s="431"/>
      <c r="C136" s="443"/>
      <c r="D136" s="432"/>
      <c r="E136" s="431"/>
      <c r="F136" s="433"/>
      <c r="G136" s="432"/>
      <c r="H136" s="434"/>
      <c r="I136" s="435"/>
      <c r="J136" s="114" t="str">
        <f t="shared" si="12"/>
        <v/>
      </c>
      <c r="K136" s="108">
        <f t="shared" si="13"/>
        <v>1</v>
      </c>
      <c r="L136" s="116">
        <f t="shared" si="14"/>
        <v>0</v>
      </c>
      <c r="M136" s="41"/>
      <c r="N136" s="41"/>
    </row>
    <row r="137" spans="1:14" ht="26.7" customHeight="1" x14ac:dyDescent="0.3">
      <c r="A137" s="393">
        <v>70</v>
      </c>
      <c r="B137" s="431"/>
      <c r="C137" s="443"/>
      <c r="D137" s="432"/>
      <c r="E137" s="431"/>
      <c r="F137" s="433"/>
      <c r="G137" s="432"/>
      <c r="H137" s="434"/>
      <c r="I137" s="435"/>
      <c r="J137" s="114" t="str">
        <f t="shared" si="12"/>
        <v/>
      </c>
      <c r="K137" s="108">
        <f t="shared" si="13"/>
        <v>1</v>
      </c>
      <c r="L137" s="116">
        <f t="shared" si="14"/>
        <v>0</v>
      </c>
      <c r="M137" s="41"/>
      <c r="N137" s="41"/>
    </row>
    <row r="138" spans="1:14" ht="26.7" customHeight="1" x14ac:dyDescent="0.3">
      <c r="A138" s="393">
        <v>71</v>
      </c>
      <c r="B138" s="431"/>
      <c r="C138" s="443"/>
      <c r="D138" s="432"/>
      <c r="E138" s="431"/>
      <c r="F138" s="433"/>
      <c r="G138" s="432"/>
      <c r="H138" s="434"/>
      <c r="I138" s="435"/>
      <c r="J138" s="114" t="str">
        <f t="shared" si="12"/>
        <v/>
      </c>
      <c r="K138" s="108">
        <f t="shared" si="13"/>
        <v>1</v>
      </c>
      <c r="L138" s="116">
        <f t="shared" si="14"/>
        <v>0</v>
      </c>
      <c r="M138" s="41"/>
      <c r="N138" s="41"/>
    </row>
    <row r="139" spans="1:14" ht="26.7" customHeight="1" x14ac:dyDescent="0.3">
      <c r="A139" s="393">
        <v>72</v>
      </c>
      <c r="B139" s="431"/>
      <c r="C139" s="443"/>
      <c r="D139" s="432"/>
      <c r="E139" s="431"/>
      <c r="F139" s="433"/>
      <c r="G139" s="432"/>
      <c r="H139" s="434"/>
      <c r="I139" s="435"/>
      <c r="J139" s="114" t="str">
        <f t="shared" si="12"/>
        <v/>
      </c>
      <c r="K139" s="108">
        <f t="shared" si="13"/>
        <v>1</v>
      </c>
      <c r="L139" s="116">
        <f t="shared" si="14"/>
        <v>0</v>
      </c>
      <c r="M139" s="41"/>
      <c r="N139" s="41"/>
    </row>
    <row r="140" spans="1:14" ht="26.7" customHeight="1" x14ac:dyDescent="0.3">
      <c r="A140" s="393">
        <v>73</v>
      </c>
      <c r="B140" s="431"/>
      <c r="C140" s="443"/>
      <c r="D140" s="432"/>
      <c r="E140" s="431"/>
      <c r="F140" s="433"/>
      <c r="G140" s="432"/>
      <c r="H140" s="434"/>
      <c r="I140" s="435"/>
      <c r="J140" s="114" t="str">
        <f t="shared" si="12"/>
        <v/>
      </c>
      <c r="K140" s="108">
        <f t="shared" si="13"/>
        <v>1</v>
      </c>
      <c r="L140" s="116">
        <f t="shared" si="14"/>
        <v>0</v>
      </c>
      <c r="M140" s="41"/>
      <c r="N140" s="41"/>
    </row>
    <row r="141" spans="1:14" ht="26.7" customHeight="1" x14ac:dyDescent="0.3">
      <c r="A141" s="393">
        <v>74</v>
      </c>
      <c r="B141" s="431"/>
      <c r="C141" s="443"/>
      <c r="D141" s="432"/>
      <c r="E141" s="431"/>
      <c r="F141" s="433"/>
      <c r="G141" s="432"/>
      <c r="H141" s="434"/>
      <c r="I141" s="435"/>
      <c r="J141" s="114" t="str">
        <f t="shared" si="12"/>
        <v/>
      </c>
      <c r="K141" s="108">
        <f t="shared" si="13"/>
        <v>1</v>
      </c>
      <c r="L141" s="116">
        <f t="shared" si="14"/>
        <v>0</v>
      </c>
      <c r="M141" s="41"/>
      <c r="N141" s="41"/>
    </row>
    <row r="142" spans="1:14" ht="26.7" customHeight="1" thickBot="1" x14ac:dyDescent="0.35">
      <c r="A142" s="394">
        <v>75</v>
      </c>
      <c r="B142" s="436"/>
      <c r="C142" s="444"/>
      <c r="D142" s="437"/>
      <c r="E142" s="436"/>
      <c r="F142" s="438"/>
      <c r="G142" s="437"/>
      <c r="H142" s="439"/>
      <c r="I142" s="440"/>
      <c r="J142" s="114" t="str">
        <f t="shared" si="12"/>
        <v/>
      </c>
      <c r="K142" s="108">
        <f t="shared" si="13"/>
        <v>1</v>
      </c>
      <c r="L142" s="116">
        <f t="shared" si="14"/>
        <v>0</v>
      </c>
      <c r="M142" s="112">
        <f>IF(COUNTA(H128:I142)&gt;0,1,0)</f>
        <v>0</v>
      </c>
      <c r="N142" s="41"/>
    </row>
    <row r="143" spans="1:14" ht="17" thickBot="1" x14ac:dyDescent="0.35">
      <c r="A143" s="41"/>
      <c r="B143" s="41"/>
      <c r="C143" s="41"/>
      <c r="D143" s="41"/>
      <c r="E143" s="41"/>
      <c r="F143" s="41"/>
      <c r="G143" s="380" t="s">
        <v>33</v>
      </c>
      <c r="H143" s="183">
        <f>SUM(H128:H142)+H113</f>
        <v>0</v>
      </c>
      <c r="I143" s="183">
        <f>SUM(I128:I142)+I113</f>
        <v>0</v>
      </c>
      <c r="J143" s="59"/>
      <c r="K143" s="386"/>
      <c r="L143" s="387"/>
      <c r="M143" s="41"/>
      <c r="N143" s="41"/>
    </row>
    <row r="144" spans="1:14" x14ac:dyDescent="0.3">
      <c r="A144" s="41"/>
      <c r="B144" s="41"/>
      <c r="C144" s="41"/>
      <c r="D144" s="41"/>
      <c r="E144" s="41"/>
      <c r="F144" s="41"/>
      <c r="G144" s="41"/>
      <c r="H144" s="41"/>
      <c r="I144" s="41"/>
      <c r="J144" s="59"/>
      <c r="K144" s="386"/>
      <c r="L144" s="387"/>
      <c r="M144" s="41"/>
      <c r="N144" s="41"/>
    </row>
    <row r="145" spans="1:19" x14ac:dyDescent="0.3">
      <c r="A145" s="395" t="s">
        <v>132</v>
      </c>
      <c r="B145" s="391"/>
      <c r="C145" s="391"/>
      <c r="D145" s="391"/>
      <c r="E145" s="391"/>
      <c r="F145" s="391"/>
      <c r="G145" s="391"/>
      <c r="H145" s="391"/>
      <c r="I145" s="391"/>
      <c r="J145" s="59"/>
      <c r="K145" s="386"/>
      <c r="L145" s="387"/>
      <c r="M145" s="41"/>
      <c r="N145" s="41"/>
    </row>
    <row r="146" spans="1:19" x14ac:dyDescent="0.3">
      <c r="A146" s="41"/>
      <c r="B146" s="41"/>
      <c r="C146" s="41"/>
      <c r="D146" s="41"/>
      <c r="E146" s="41"/>
      <c r="F146" s="41"/>
      <c r="G146" s="41"/>
      <c r="H146" s="41"/>
      <c r="I146" s="41"/>
      <c r="J146" s="59"/>
      <c r="K146" s="386"/>
      <c r="L146" s="387"/>
      <c r="M146" s="41"/>
      <c r="N146" s="41"/>
    </row>
    <row r="147" spans="1:19" ht="19.05" x14ac:dyDescent="0.35">
      <c r="A147" s="370" t="s">
        <v>30</v>
      </c>
      <c r="B147" s="372">
        <f ca="1">imzatarihi</f>
        <v>45653</v>
      </c>
      <c r="C147" s="372"/>
      <c r="D147" s="251" t="s">
        <v>31</v>
      </c>
      <c r="E147" s="373" t="str">
        <f>IF(kurulusyetkilisi&gt;0,kurulusyetkilisi,"")</f>
        <v/>
      </c>
      <c r="F147" s="41"/>
      <c r="G147" s="41"/>
      <c r="H147" s="41"/>
      <c r="I147" s="41"/>
      <c r="J147" s="59"/>
      <c r="K147" s="386"/>
      <c r="L147" s="387"/>
      <c r="M147" s="41"/>
      <c r="N147" s="41"/>
    </row>
    <row r="148" spans="1:19" ht="19.05" x14ac:dyDescent="0.35">
      <c r="A148" s="41"/>
      <c r="B148" s="213"/>
      <c r="C148" s="213"/>
      <c r="D148" s="251" t="s">
        <v>32</v>
      </c>
      <c r="E148" s="41"/>
      <c r="F148" s="212"/>
      <c r="G148" s="41"/>
      <c r="H148" s="41"/>
      <c r="I148" s="41"/>
      <c r="J148" s="59"/>
      <c r="K148" s="386"/>
      <c r="L148" s="387"/>
      <c r="M148" s="41"/>
      <c r="N148" s="41"/>
    </row>
    <row r="149" spans="1:19" x14ac:dyDescent="0.3">
      <c r="A149" s="41"/>
      <c r="B149" s="41"/>
      <c r="C149" s="41"/>
      <c r="D149" s="41"/>
      <c r="E149" s="41"/>
      <c r="F149" s="41"/>
      <c r="G149" s="41"/>
      <c r="H149" s="41"/>
      <c r="I149" s="41"/>
      <c r="J149" s="59"/>
      <c r="K149" s="386"/>
      <c r="L149" s="387"/>
      <c r="M149" s="41"/>
      <c r="N149" s="41"/>
    </row>
    <row r="150" spans="1:19" x14ac:dyDescent="0.3">
      <c r="A150" s="41"/>
      <c r="B150" s="41"/>
      <c r="C150" s="41"/>
      <c r="D150" s="41"/>
      <c r="E150" s="41"/>
      <c r="F150" s="41"/>
      <c r="G150" s="41"/>
      <c r="H150" s="41"/>
      <c r="I150" s="41"/>
      <c r="J150" s="59"/>
      <c r="K150" s="386"/>
      <c r="L150" s="387"/>
      <c r="M150" s="41"/>
      <c r="N150" s="41"/>
    </row>
    <row r="151" spans="1:19" x14ac:dyDescent="0.3">
      <c r="A151" s="609" t="s">
        <v>86</v>
      </c>
      <c r="B151" s="609"/>
      <c r="C151" s="609"/>
      <c r="D151" s="609"/>
      <c r="E151" s="609"/>
      <c r="F151" s="609"/>
      <c r="G151" s="609"/>
      <c r="H151" s="609"/>
      <c r="I151" s="609"/>
      <c r="J151" s="2"/>
      <c r="K151" s="386"/>
      <c r="L151" s="387"/>
      <c r="M151" s="41"/>
      <c r="N151" s="41"/>
    </row>
    <row r="152" spans="1:19" x14ac:dyDescent="0.3">
      <c r="A152" s="573" t="str">
        <f>IF(YilDonem&lt;&gt;"",CONCATENATE(YilDonem," dönemine aittir."),"")</f>
        <v/>
      </c>
      <c r="B152" s="573"/>
      <c r="C152" s="573"/>
      <c r="D152" s="573"/>
      <c r="E152" s="573"/>
      <c r="F152" s="573"/>
      <c r="G152" s="573"/>
      <c r="H152" s="573"/>
      <c r="I152" s="573"/>
      <c r="J152" s="2"/>
      <c r="K152" s="386"/>
      <c r="L152" s="387"/>
      <c r="M152" s="41"/>
      <c r="N152" s="41"/>
    </row>
    <row r="153" spans="1:19" ht="16.149999999999999" customHeight="1" thickBot="1" x14ac:dyDescent="0.35">
      <c r="A153" s="622" t="s">
        <v>87</v>
      </c>
      <c r="B153" s="622"/>
      <c r="C153" s="622"/>
      <c r="D153" s="622"/>
      <c r="E153" s="622"/>
      <c r="F153" s="622"/>
      <c r="G153" s="622"/>
      <c r="H153" s="622"/>
      <c r="I153" s="622"/>
      <c r="J153" s="2"/>
      <c r="K153" s="386"/>
      <c r="L153" s="387"/>
      <c r="M153" s="41"/>
      <c r="N153" s="41"/>
    </row>
    <row r="154" spans="1:19" ht="31.6" customHeight="1" thickBot="1" x14ac:dyDescent="0.35">
      <c r="A154" s="451" t="s">
        <v>212</v>
      </c>
      <c r="B154" s="618" t="str">
        <f>IF(ProjeNo&gt;0,ProjeNo,"")</f>
        <v/>
      </c>
      <c r="C154" s="619"/>
      <c r="D154" s="619"/>
      <c r="E154" s="619"/>
      <c r="F154" s="619"/>
      <c r="G154" s="619"/>
      <c r="H154" s="619"/>
      <c r="I154" s="620"/>
      <c r="J154" s="2"/>
      <c r="K154" s="386"/>
      <c r="L154" s="387"/>
      <c r="M154" s="41"/>
      <c r="N154" s="41"/>
      <c r="S154" s="425"/>
    </row>
    <row r="155" spans="1:19" ht="31.6" customHeight="1" thickBot="1" x14ac:dyDescent="0.35">
      <c r="A155" s="451" t="s">
        <v>213</v>
      </c>
      <c r="B155" s="615" t="str">
        <f>IF(ProjeAdi&gt;0,ProjeAdi,"")</f>
        <v/>
      </c>
      <c r="C155" s="616"/>
      <c r="D155" s="616"/>
      <c r="E155" s="616"/>
      <c r="F155" s="616"/>
      <c r="G155" s="616"/>
      <c r="H155" s="616"/>
      <c r="I155" s="617"/>
      <c r="J155" s="2"/>
      <c r="K155" s="386"/>
      <c r="L155" s="387"/>
      <c r="M155" s="41"/>
      <c r="N155" s="41"/>
      <c r="S155" s="425"/>
    </row>
    <row r="156" spans="1:19" s="21" customFormat="1" ht="37.200000000000003" customHeight="1" thickBot="1" x14ac:dyDescent="0.35">
      <c r="A156" s="613" t="s">
        <v>3</v>
      </c>
      <c r="B156" s="613" t="s">
        <v>88</v>
      </c>
      <c r="C156" s="613" t="s">
        <v>175</v>
      </c>
      <c r="D156" s="613" t="s">
        <v>89</v>
      </c>
      <c r="E156" s="613" t="s">
        <v>90</v>
      </c>
      <c r="F156" s="613" t="s">
        <v>79</v>
      </c>
      <c r="G156" s="613" t="s">
        <v>80</v>
      </c>
      <c r="H156" s="392" t="s">
        <v>81</v>
      </c>
      <c r="I156" s="392" t="s">
        <v>81</v>
      </c>
      <c r="J156" s="58"/>
      <c r="K156" s="388"/>
      <c r="L156" s="389"/>
      <c r="M156" s="42"/>
      <c r="N156" s="42"/>
      <c r="S156" s="425"/>
    </row>
    <row r="157" spans="1:19" ht="18" customHeight="1" thickBot="1" x14ac:dyDescent="0.35">
      <c r="A157" s="614"/>
      <c r="B157" s="614"/>
      <c r="C157" s="614"/>
      <c r="D157" s="614"/>
      <c r="E157" s="614"/>
      <c r="F157" s="614"/>
      <c r="G157" s="614"/>
      <c r="H157" s="392" t="s">
        <v>82</v>
      </c>
      <c r="I157" s="392" t="s">
        <v>85</v>
      </c>
      <c r="J157" s="2"/>
      <c r="K157" s="386"/>
      <c r="L157" s="387"/>
      <c r="M157" s="41"/>
      <c r="N157" s="41"/>
      <c r="S157" s="425"/>
    </row>
    <row r="158" spans="1:19" ht="26.7" customHeight="1" x14ac:dyDescent="0.3">
      <c r="A158" s="382">
        <v>76</v>
      </c>
      <c r="B158" s="426"/>
      <c r="C158" s="442"/>
      <c r="D158" s="427"/>
      <c r="E158" s="426"/>
      <c r="F158" s="428"/>
      <c r="G158" s="427"/>
      <c r="H158" s="429"/>
      <c r="I158" s="430"/>
      <c r="J158" s="114" t="str">
        <f t="shared" ref="J158:J172" si="15">IF(AND(D158&lt;&gt;"",K158=1),"Belge Tarihi,Belge Numarası ve KDV Dahil Tutar doldurulduktan sonra KDV Hariç Tutar doldurulabilir.","")</f>
        <v/>
      </c>
      <c r="K158" s="108">
        <f t="shared" ref="K158:K172" si="16">IF(COUNTA(F158:G158)+COUNTA(I158)=3,0,1)</f>
        <v>1</v>
      </c>
      <c r="L158" s="116">
        <f>IF(K158=1,0,100000000)</f>
        <v>0</v>
      </c>
      <c r="M158" s="41"/>
      <c r="N158" s="41"/>
    </row>
    <row r="159" spans="1:19" ht="26.7" customHeight="1" x14ac:dyDescent="0.3">
      <c r="A159" s="393">
        <v>77</v>
      </c>
      <c r="B159" s="431"/>
      <c r="C159" s="443"/>
      <c r="D159" s="432"/>
      <c r="E159" s="431"/>
      <c r="F159" s="433"/>
      <c r="G159" s="432"/>
      <c r="H159" s="434"/>
      <c r="I159" s="435"/>
      <c r="J159" s="114" t="str">
        <f t="shared" si="15"/>
        <v/>
      </c>
      <c r="K159" s="108">
        <f t="shared" si="16"/>
        <v>1</v>
      </c>
      <c r="L159" s="116">
        <f t="shared" ref="L159:L172" si="17">IF(K159=1,0,100000000)</f>
        <v>0</v>
      </c>
      <c r="M159" s="41"/>
      <c r="N159" s="41"/>
    </row>
    <row r="160" spans="1:19" ht="26.7" customHeight="1" x14ac:dyDescent="0.3">
      <c r="A160" s="393">
        <v>78</v>
      </c>
      <c r="B160" s="431"/>
      <c r="C160" s="443"/>
      <c r="D160" s="432"/>
      <c r="E160" s="431"/>
      <c r="F160" s="433"/>
      <c r="G160" s="432"/>
      <c r="H160" s="434"/>
      <c r="I160" s="435"/>
      <c r="J160" s="114" t="str">
        <f t="shared" si="15"/>
        <v/>
      </c>
      <c r="K160" s="108">
        <f t="shared" si="16"/>
        <v>1</v>
      </c>
      <c r="L160" s="116">
        <f t="shared" si="17"/>
        <v>0</v>
      </c>
      <c r="M160" s="41"/>
      <c r="N160" s="41"/>
    </row>
    <row r="161" spans="1:14" ht="26.7" customHeight="1" x14ac:dyDescent="0.3">
      <c r="A161" s="393">
        <v>79</v>
      </c>
      <c r="B161" s="431"/>
      <c r="C161" s="443"/>
      <c r="D161" s="432"/>
      <c r="E161" s="431"/>
      <c r="F161" s="433"/>
      <c r="G161" s="432"/>
      <c r="H161" s="434"/>
      <c r="I161" s="435"/>
      <c r="J161" s="114" t="str">
        <f t="shared" si="15"/>
        <v/>
      </c>
      <c r="K161" s="108">
        <f t="shared" si="16"/>
        <v>1</v>
      </c>
      <c r="L161" s="116">
        <f t="shared" si="17"/>
        <v>0</v>
      </c>
      <c r="M161" s="41"/>
      <c r="N161" s="41"/>
    </row>
    <row r="162" spans="1:14" ht="26.7" customHeight="1" x14ac:dyDescent="0.3">
      <c r="A162" s="393">
        <v>80</v>
      </c>
      <c r="B162" s="431"/>
      <c r="C162" s="443"/>
      <c r="D162" s="432"/>
      <c r="E162" s="431"/>
      <c r="F162" s="433"/>
      <c r="G162" s="432"/>
      <c r="H162" s="434"/>
      <c r="I162" s="435"/>
      <c r="J162" s="114" t="str">
        <f t="shared" si="15"/>
        <v/>
      </c>
      <c r="K162" s="108">
        <f t="shared" si="16"/>
        <v>1</v>
      </c>
      <c r="L162" s="116">
        <f t="shared" si="17"/>
        <v>0</v>
      </c>
      <c r="M162" s="41"/>
      <c r="N162" s="41"/>
    </row>
    <row r="163" spans="1:14" ht="26.7" customHeight="1" x14ac:dyDescent="0.3">
      <c r="A163" s="393">
        <v>81</v>
      </c>
      <c r="B163" s="431"/>
      <c r="C163" s="443"/>
      <c r="D163" s="432"/>
      <c r="E163" s="431"/>
      <c r="F163" s="433"/>
      <c r="G163" s="432"/>
      <c r="H163" s="434"/>
      <c r="I163" s="435"/>
      <c r="J163" s="114" t="str">
        <f t="shared" si="15"/>
        <v/>
      </c>
      <c r="K163" s="108">
        <f t="shared" si="16"/>
        <v>1</v>
      </c>
      <c r="L163" s="116">
        <f t="shared" si="17"/>
        <v>0</v>
      </c>
      <c r="M163" s="41"/>
      <c r="N163" s="41"/>
    </row>
    <row r="164" spans="1:14" ht="26.7" customHeight="1" x14ac:dyDescent="0.3">
      <c r="A164" s="393">
        <v>82</v>
      </c>
      <c r="B164" s="431"/>
      <c r="C164" s="443"/>
      <c r="D164" s="432"/>
      <c r="E164" s="431"/>
      <c r="F164" s="433"/>
      <c r="G164" s="432"/>
      <c r="H164" s="434"/>
      <c r="I164" s="435"/>
      <c r="J164" s="114" t="str">
        <f t="shared" si="15"/>
        <v/>
      </c>
      <c r="K164" s="108">
        <f t="shared" si="16"/>
        <v>1</v>
      </c>
      <c r="L164" s="116">
        <f t="shared" si="17"/>
        <v>0</v>
      </c>
      <c r="M164" s="41"/>
      <c r="N164" s="41"/>
    </row>
    <row r="165" spans="1:14" ht="26.7" customHeight="1" x14ac:dyDescent="0.3">
      <c r="A165" s="393">
        <v>83</v>
      </c>
      <c r="B165" s="431"/>
      <c r="C165" s="443"/>
      <c r="D165" s="432"/>
      <c r="E165" s="431"/>
      <c r="F165" s="433"/>
      <c r="G165" s="432"/>
      <c r="H165" s="434"/>
      <c r="I165" s="435"/>
      <c r="J165" s="114" t="str">
        <f t="shared" si="15"/>
        <v/>
      </c>
      <c r="K165" s="108">
        <f t="shared" si="16"/>
        <v>1</v>
      </c>
      <c r="L165" s="116">
        <f t="shared" si="17"/>
        <v>0</v>
      </c>
      <c r="M165" s="41"/>
      <c r="N165" s="41"/>
    </row>
    <row r="166" spans="1:14" ht="26.7" customHeight="1" x14ac:dyDescent="0.3">
      <c r="A166" s="393">
        <v>84</v>
      </c>
      <c r="B166" s="431"/>
      <c r="C166" s="443"/>
      <c r="D166" s="432"/>
      <c r="E166" s="431"/>
      <c r="F166" s="433"/>
      <c r="G166" s="432"/>
      <c r="H166" s="434"/>
      <c r="I166" s="435"/>
      <c r="J166" s="114" t="str">
        <f t="shared" si="15"/>
        <v/>
      </c>
      <c r="K166" s="108">
        <f t="shared" si="16"/>
        <v>1</v>
      </c>
      <c r="L166" s="116">
        <f t="shared" si="17"/>
        <v>0</v>
      </c>
      <c r="M166" s="41"/>
      <c r="N166" s="41"/>
    </row>
    <row r="167" spans="1:14" ht="26.7" customHeight="1" x14ac:dyDescent="0.3">
      <c r="A167" s="393">
        <v>85</v>
      </c>
      <c r="B167" s="431"/>
      <c r="C167" s="443"/>
      <c r="D167" s="432"/>
      <c r="E167" s="431"/>
      <c r="F167" s="433"/>
      <c r="G167" s="432"/>
      <c r="H167" s="434"/>
      <c r="I167" s="435"/>
      <c r="J167" s="114" t="str">
        <f t="shared" si="15"/>
        <v/>
      </c>
      <c r="K167" s="108">
        <f t="shared" si="16"/>
        <v>1</v>
      </c>
      <c r="L167" s="116">
        <f t="shared" si="17"/>
        <v>0</v>
      </c>
      <c r="M167" s="41"/>
      <c r="N167" s="41"/>
    </row>
    <row r="168" spans="1:14" ht="26.7" customHeight="1" x14ac:dyDescent="0.3">
      <c r="A168" s="393">
        <v>86</v>
      </c>
      <c r="B168" s="431"/>
      <c r="C168" s="443"/>
      <c r="D168" s="432"/>
      <c r="E168" s="431"/>
      <c r="F168" s="433"/>
      <c r="G168" s="432"/>
      <c r="H168" s="434"/>
      <c r="I168" s="435"/>
      <c r="J168" s="114" t="str">
        <f t="shared" si="15"/>
        <v/>
      </c>
      <c r="K168" s="108">
        <f t="shared" si="16"/>
        <v>1</v>
      </c>
      <c r="L168" s="116">
        <f t="shared" si="17"/>
        <v>0</v>
      </c>
      <c r="M168" s="41"/>
      <c r="N168" s="41"/>
    </row>
    <row r="169" spans="1:14" ht="26.7" customHeight="1" x14ac:dyDescent="0.3">
      <c r="A169" s="393">
        <v>87</v>
      </c>
      <c r="B169" s="431"/>
      <c r="C169" s="443"/>
      <c r="D169" s="432"/>
      <c r="E169" s="431"/>
      <c r="F169" s="433"/>
      <c r="G169" s="432"/>
      <c r="H169" s="434"/>
      <c r="I169" s="435"/>
      <c r="J169" s="114" t="str">
        <f t="shared" si="15"/>
        <v/>
      </c>
      <c r="K169" s="108">
        <f t="shared" si="16"/>
        <v>1</v>
      </c>
      <c r="L169" s="116">
        <f t="shared" si="17"/>
        <v>0</v>
      </c>
      <c r="M169" s="41"/>
      <c r="N169" s="41"/>
    </row>
    <row r="170" spans="1:14" ht="26.7" customHeight="1" x14ac:dyDescent="0.3">
      <c r="A170" s="393">
        <v>88</v>
      </c>
      <c r="B170" s="431"/>
      <c r="C170" s="443"/>
      <c r="D170" s="432"/>
      <c r="E170" s="431"/>
      <c r="F170" s="433"/>
      <c r="G170" s="432"/>
      <c r="H170" s="434"/>
      <c r="I170" s="435"/>
      <c r="J170" s="114" t="str">
        <f t="shared" si="15"/>
        <v/>
      </c>
      <c r="K170" s="108">
        <f t="shared" si="16"/>
        <v>1</v>
      </c>
      <c r="L170" s="116">
        <f t="shared" si="17"/>
        <v>0</v>
      </c>
      <c r="M170" s="41"/>
      <c r="N170" s="41"/>
    </row>
    <row r="171" spans="1:14" ht="26.7" customHeight="1" x14ac:dyDescent="0.3">
      <c r="A171" s="393">
        <v>89</v>
      </c>
      <c r="B171" s="431"/>
      <c r="C171" s="443"/>
      <c r="D171" s="432"/>
      <c r="E171" s="431"/>
      <c r="F171" s="433"/>
      <c r="G171" s="432"/>
      <c r="H171" s="434"/>
      <c r="I171" s="435"/>
      <c r="J171" s="114" t="str">
        <f t="shared" si="15"/>
        <v/>
      </c>
      <c r="K171" s="108">
        <f t="shared" si="16"/>
        <v>1</v>
      </c>
      <c r="L171" s="116">
        <f t="shared" si="17"/>
        <v>0</v>
      </c>
      <c r="M171" s="41"/>
      <c r="N171" s="41"/>
    </row>
    <row r="172" spans="1:14" ht="26.7" customHeight="1" thickBot="1" x14ac:dyDescent="0.35">
      <c r="A172" s="394">
        <v>90</v>
      </c>
      <c r="B172" s="436"/>
      <c r="C172" s="444"/>
      <c r="D172" s="437"/>
      <c r="E172" s="436"/>
      <c r="F172" s="438"/>
      <c r="G172" s="437"/>
      <c r="H172" s="439"/>
      <c r="I172" s="440"/>
      <c r="J172" s="114" t="str">
        <f t="shared" si="15"/>
        <v/>
      </c>
      <c r="K172" s="108">
        <f t="shared" si="16"/>
        <v>1</v>
      </c>
      <c r="L172" s="116">
        <f t="shared" si="17"/>
        <v>0</v>
      </c>
      <c r="M172" s="112">
        <f>IF(COUNTA(H158:I172)&gt;0,1,0)</f>
        <v>0</v>
      </c>
      <c r="N172" s="41"/>
    </row>
    <row r="173" spans="1:14" ht="17" thickBot="1" x14ac:dyDescent="0.35">
      <c r="A173" s="41"/>
      <c r="B173" s="41"/>
      <c r="C173" s="41"/>
      <c r="D173" s="41"/>
      <c r="E173" s="41"/>
      <c r="F173" s="41"/>
      <c r="G173" s="380" t="s">
        <v>33</v>
      </c>
      <c r="H173" s="183">
        <f>SUM(H158:H172)+H143</f>
        <v>0</v>
      </c>
      <c r="I173" s="183">
        <f>SUM(I158:I172)+I143</f>
        <v>0</v>
      </c>
      <c r="J173" s="59"/>
      <c r="K173" s="386"/>
      <c r="L173" s="387"/>
      <c r="M173" s="41"/>
      <c r="N173" s="41"/>
    </row>
    <row r="174" spans="1:14" x14ac:dyDescent="0.3">
      <c r="A174" s="41"/>
      <c r="B174" s="41"/>
      <c r="C174" s="41"/>
      <c r="D174" s="41"/>
      <c r="E174" s="41"/>
      <c r="F174" s="41"/>
      <c r="G174" s="41"/>
      <c r="H174" s="41"/>
      <c r="I174" s="41"/>
      <c r="J174" s="59"/>
      <c r="K174" s="386"/>
      <c r="L174" s="387"/>
      <c r="M174" s="41"/>
      <c r="N174" s="41"/>
    </row>
    <row r="175" spans="1:14" x14ac:dyDescent="0.3">
      <c r="A175" s="395" t="s">
        <v>132</v>
      </c>
      <c r="B175" s="391"/>
      <c r="C175" s="391"/>
      <c r="D175" s="391"/>
      <c r="E175" s="391"/>
      <c r="F175" s="391"/>
      <c r="G175" s="391"/>
      <c r="H175" s="391"/>
      <c r="I175" s="391"/>
      <c r="J175" s="59"/>
      <c r="K175" s="386"/>
      <c r="L175" s="387"/>
      <c r="M175" s="41"/>
      <c r="N175" s="41"/>
    </row>
    <row r="176" spans="1:14" x14ac:dyDescent="0.3">
      <c r="A176" s="41"/>
      <c r="B176" s="41"/>
      <c r="C176" s="41"/>
      <c r="D176" s="41"/>
      <c r="E176" s="41"/>
      <c r="F176" s="41"/>
      <c r="G176" s="41"/>
      <c r="H176" s="41"/>
      <c r="I176" s="41"/>
      <c r="J176" s="59"/>
      <c r="K176" s="386"/>
      <c r="L176" s="387"/>
      <c r="M176" s="41"/>
      <c r="N176" s="41"/>
    </row>
    <row r="177" spans="1:19" ht="19.05" x14ac:dyDescent="0.35">
      <c r="A177" s="370" t="s">
        <v>30</v>
      </c>
      <c r="B177" s="372">
        <f ca="1">imzatarihi</f>
        <v>45653</v>
      </c>
      <c r="C177" s="372"/>
      <c r="D177" s="251" t="s">
        <v>31</v>
      </c>
      <c r="E177" s="373" t="str">
        <f>IF(kurulusyetkilisi&gt;0,kurulusyetkilisi,"")</f>
        <v/>
      </c>
      <c r="F177" s="41"/>
      <c r="G177" s="41"/>
      <c r="H177" s="41"/>
      <c r="I177" s="41"/>
      <c r="J177" s="59"/>
      <c r="K177" s="386"/>
      <c r="L177" s="387"/>
      <c r="M177" s="41"/>
      <c r="N177" s="41"/>
    </row>
    <row r="178" spans="1:19" ht="19.05" x14ac:dyDescent="0.35">
      <c r="A178" s="41"/>
      <c r="B178" s="213"/>
      <c r="C178" s="213"/>
      <c r="D178" s="251" t="s">
        <v>32</v>
      </c>
      <c r="E178" s="41"/>
      <c r="F178" s="212"/>
      <c r="G178" s="41"/>
      <c r="H178" s="41"/>
      <c r="I178" s="41"/>
      <c r="J178" s="59"/>
      <c r="K178" s="386"/>
      <c r="L178" s="387"/>
      <c r="M178" s="41"/>
      <c r="N178" s="41"/>
    </row>
    <row r="179" spans="1:19" x14ac:dyDescent="0.3">
      <c r="A179" s="41"/>
      <c r="B179" s="41"/>
      <c r="C179" s="41"/>
      <c r="D179" s="41"/>
      <c r="E179" s="41"/>
      <c r="F179" s="41"/>
      <c r="G179" s="41"/>
      <c r="H179" s="41"/>
      <c r="I179" s="41"/>
      <c r="J179" s="59"/>
      <c r="K179" s="386"/>
      <c r="L179" s="387"/>
      <c r="M179" s="41"/>
      <c r="N179" s="41"/>
    </row>
    <row r="180" spans="1:19" x14ac:dyDescent="0.3">
      <c r="A180" s="41"/>
      <c r="B180" s="41"/>
      <c r="C180" s="41"/>
      <c r="D180" s="41"/>
      <c r="E180" s="41"/>
      <c r="F180" s="41"/>
      <c r="G180" s="41"/>
      <c r="H180" s="41"/>
      <c r="I180" s="41"/>
      <c r="J180" s="59"/>
      <c r="K180" s="386"/>
      <c r="L180" s="387"/>
      <c r="M180" s="41"/>
      <c r="N180" s="41"/>
    </row>
    <row r="181" spans="1:19" x14ac:dyDescent="0.3">
      <c r="A181" s="609" t="s">
        <v>86</v>
      </c>
      <c r="B181" s="609"/>
      <c r="C181" s="609"/>
      <c r="D181" s="609"/>
      <c r="E181" s="609"/>
      <c r="F181" s="609"/>
      <c r="G181" s="609"/>
      <c r="H181" s="609"/>
      <c r="I181" s="609"/>
      <c r="J181" s="2"/>
      <c r="K181" s="386"/>
      <c r="L181" s="387"/>
      <c r="M181" s="41"/>
      <c r="N181" s="41"/>
    </row>
    <row r="182" spans="1:19" x14ac:dyDescent="0.3">
      <c r="A182" s="573" t="str">
        <f>IF(YilDonem&lt;&gt;"",CONCATENATE(YilDonem," dönemine aittir."),"")</f>
        <v/>
      </c>
      <c r="B182" s="573"/>
      <c r="C182" s="573"/>
      <c r="D182" s="573"/>
      <c r="E182" s="573"/>
      <c r="F182" s="573"/>
      <c r="G182" s="573"/>
      <c r="H182" s="573"/>
      <c r="I182" s="573"/>
      <c r="J182" s="2"/>
      <c r="K182" s="386"/>
      <c r="L182" s="387"/>
      <c r="M182" s="41"/>
      <c r="N182" s="41"/>
    </row>
    <row r="183" spans="1:19" ht="16.149999999999999" customHeight="1" thickBot="1" x14ac:dyDescent="0.35">
      <c r="A183" s="622" t="s">
        <v>87</v>
      </c>
      <c r="B183" s="622"/>
      <c r="C183" s="622"/>
      <c r="D183" s="622"/>
      <c r="E183" s="622"/>
      <c r="F183" s="622"/>
      <c r="G183" s="622"/>
      <c r="H183" s="622"/>
      <c r="I183" s="622"/>
      <c r="J183" s="2"/>
      <c r="K183" s="386"/>
      <c r="L183" s="387"/>
      <c r="M183" s="41"/>
      <c r="N183" s="41"/>
    </row>
    <row r="184" spans="1:19" ht="31.6" customHeight="1" thickBot="1" x14ac:dyDescent="0.35">
      <c r="A184" s="451" t="s">
        <v>212</v>
      </c>
      <c r="B184" s="618" t="str">
        <f>IF(ProjeNo&gt;0,ProjeNo,"")</f>
        <v/>
      </c>
      <c r="C184" s="619"/>
      <c r="D184" s="619"/>
      <c r="E184" s="619"/>
      <c r="F184" s="619"/>
      <c r="G184" s="619"/>
      <c r="H184" s="619"/>
      <c r="I184" s="620"/>
      <c r="J184" s="2"/>
      <c r="K184" s="386"/>
      <c r="L184" s="387"/>
      <c r="M184" s="41"/>
      <c r="N184" s="41"/>
      <c r="S184" s="425"/>
    </row>
    <row r="185" spans="1:19" ht="31.6" customHeight="1" thickBot="1" x14ac:dyDescent="0.35">
      <c r="A185" s="451" t="s">
        <v>213</v>
      </c>
      <c r="B185" s="615" t="str">
        <f>IF(ProjeAdi&gt;0,ProjeAdi,"")</f>
        <v/>
      </c>
      <c r="C185" s="616"/>
      <c r="D185" s="616"/>
      <c r="E185" s="616"/>
      <c r="F185" s="616"/>
      <c r="G185" s="616"/>
      <c r="H185" s="616"/>
      <c r="I185" s="617"/>
      <c r="J185" s="2"/>
      <c r="K185" s="386"/>
      <c r="L185" s="387"/>
      <c r="M185" s="41"/>
      <c r="N185" s="41"/>
      <c r="S185" s="425"/>
    </row>
    <row r="186" spans="1:19" s="21" customFormat="1" ht="37.200000000000003" customHeight="1" thickBot="1" x14ac:dyDescent="0.35">
      <c r="A186" s="613" t="s">
        <v>3</v>
      </c>
      <c r="B186" s="613" t="s">
        <v>88</v>
      </c>
      <c r="C186" s="613" t="s">
        <v>175</v>
      </c>
      <c r="D186" s="613" t="s">
        <v>89</v>
      </c>
      <c r="E186" s="613" t="s">
        <v>90</v>
      </c>
      <c r="F186" s="613" t="s">
        <v>79</v>
      </c>
      <c r="G186" s="613" t="s">
        <v>80</v>
      </c>
      <c r="H186" s="392" t="s">
        <v>81</v>
      </c>
      <c r="I186" s="392" t="s">
        <v>81</v>
      </c>
      <c r="J186" s="58"/>
      <c r="K186" s="388"/>
      <c r="L186" s="389"/>
      <c r="M186" s="42"/>
      <c r="N186" s="42"/>
      <c r="S186" s="425"/>
    </row>
    <row r="187" spans="1:19" ht="18" customHeight="1" thickBot="1" x14ac:dyDescent="0.35">
      <c r="A187" s="614"/>
      <c r="B187" s="614"/>
      <c r="C187" s="614"/>
      <c r="D187" s="614"/>
      <c r="E187" s="614"/>
      <c r="F187" s="614"/>
      <c r="G187" s="614"/>
      <c r="H187" s="392" t="s">
        <v>82</v>
      </c>
      <c r="I187" s="392" t="s">
        <v>85</v>
      </c>
      <c r="J187" s="2"/>
      <c r="K187" s="386"/>
      <c r="L187" s="387"/>
      <c r="M187" s="41"/>
      <c r="N187" s="41"/>
      <c r="S187" s="425"/>
    </row>
    <row r="188" spans="1:19" ht="26.7" customHeight="1" x14ac:dyDescent="0.3">
      <c r="A188" s="382">
        <v>91</v>
      </c>
      <c r="B188" s="426"/>
      <c r="C188" s="442"/>
      <c r="D188" s="427"/>
      <c r="E188" s="426"/>
      <c r="F188" s="428"/>
      <c r="G188" s="427"/>
      <c r="H188" s="429"/>
      <c r="I188" s="430"/>
      <c r="J188" s="114" t="str">
        <f t="shared" ref="J188:J202" si="18">IF(AND(D188&lt;&gt;"",K188=1),"Belge Tarihi,Belge Numarası ve KDV Dahil Tutar doldurulduktan sonra KDV Hariç Tutar doldurulabilir.","")</f>
        <v/>
      </c>
      <c r="K188" s="108">
        <f t="shared" ref="K188:K202" si="19">IF(COUNTA(F188:G188)+COUNTA(I188)=3,0,1)</f>
        <v>1</v>
      </c>
      <c r="L188" s="116">
        <f>IF(K188=1,0,100000000)</f>
        <v>0</v>
      </c>
      <c r="M188" s="41"/>
      <c r="N188" s="41"/>
    </row>
    <row r="189" spans="1:19" ht="26.7" customHeight="1" x14ac:dyDescent="0.3">
      <c r="A189" s="393">
        <v>92</v>
      </c>
      <c r="B189" s="431"/>
      <c r="C189" s="443"/>
      <c r="D189" s="432"/>
      <c r="E189" s="431"/>
      <c r="F189" s="433"/>
      <c r="G189" s="432"/>
      <c r="H189" s="434"/>
      <c r="I189" s="435"/>
      <c r="J189" s="114" t="str">
        <f t="shared" si="18"/>
        <v/>
      </c>
      <c r="K189" s="108">
        <f t="shared" si="19"/>
        <v>1</v>
      </c>
      <c r="L189" s="116">
        <f t="shared" ref="L189:L202" si="20">IF(K189=1,0,100000000)</f>
        <v>0</v>
      </c>
      <c r="M189" s="41"/>
      <c r="N189" s="41"/>
    </row>
    <row r="190" spans="1:19" ht="26.7" customHeight="1" x14ac:dyDescent="0.3">
      <c r="A190" s="393">
        <v>93</v>
      </c>
      <c r="B190" s="431"/>
      <c r="C190" s="443"/>
      <c r="D190" s="432"/>
      <c r="E190" s="431"/>
      <c r="F190" s="433"/>
      <c r="G190" s="432"/>
      <c r="H190" s="434"/>
      <c r="I190" s="435"/>
      <c r="J190" s="114" t="str">
        <f t="shared" si="18"/>
        <v/>
      </c>
      <c r="K190" s="108">
        <f t="shared" si="19"/>
        <v>1</v>
      </c>
      <c r="L190" s="116">
        <f t="shared" si="20"/>
        <v>0</v>
      </c>
      <c r="M190" s="41"/>
      <c r="N190" s="41"/>
    </row>
    <row r="191" spans="1:19" ht="26.7" customHeight="1" x14ac:dyDescent="0.3">
      <c r="A191" s="393">
        <v>94</v>
      </c>
      <c r="B191" s="431"/>
      <c r="C191" s="443"/>
      <c r="D191" s="432"/>
      <c r="E191" s="431"/>
      <c r="F191" s="433"/>
      <c r="G191" s="432"/>
      <c r="H191" s="434"/>
      <c r="I191" s="435"/>
      <c r="J191" s="114" t="str">
        <f t="shared" si="18"/>
        <v/>
      </c>
      <c r="K191" s="108">
        <f t="shared" si="19"/>
        <v>1</v>
      </c>
      <c r="L191" s="116">
        <f t="shared" si="20"/>
        <v>0</v>
      </c>
      <c r="M191" s="41"/>
      <c r="N191" s="41"/>
    </row>
    <row r="192" spans="1:19" ht="26.7" customHeight="1" x14ac:dyDescent="0.3">
      <c r="A192" s="393">
        <v>95</v>
      </c>
      <c r="B192" s="431"/>
      <c r="C192" s="443"/>
      <c r="D192" s="432"/>
      <c r="E192" s="431"/>
      <c r="F192" s="433"/>
      <c r="G192" s="432"/>
      <c r="H192" s="434"/>
      <c r="I192" s="435"/>
      <c r="J192" s="114" t="str">
        <f t="shared" si="18"/>
        <v/>
      </c>
      <c r="K192" s="108">
        <f t="shared" si="19"/>
        <v>1</v>
      </c>
      <c r="L192" s="116">
        <f t="shared" si="20"/>
        <v>0</v>
      </c>
      <c r="M192" s="41"/>
      <c r="N192" s="41"/>
    </row>
    <row r="193" spans="1:14" ht="26.7" customHeight="1" x14ac:dyDescent="0.3">
      <c r="A193" s="393">
        <v>96</v>
      </c>
      <c r="B193" s="431"/>
      <c r="C193" s="443"/>
      <c r="D193" s="432"/>
      <c r="E193" s="431"/>
      <c r="F193" s="433"/>
      <c r="G193" s="432"/>
      <c r="H193" s="434"/>
      <c r="I193" s="435"/>
      <c r="J193" s="114" t="str">
        <f t="shared" si="18"/>
        <v/>
      </c>
      <c r="K193" s="108">
        <f t="shared" si="19"/>
        <v>1</v>
      </c>
      <c r="L193" s="116">
        <f t="shared" si="20"/>
        <v>0</v>
      </c>
      <c r="M193" s="41"/>
      <c r="N193" s="41"/>
    </row>
    <row r="194" spans="1:14" ht="26.7" customHeight="1" x14ac:dyDescent="0.3">
      <c r="A194" s="393">
        <v>97</v>
      </c>
      <c r="B194" s="431"/>
      <c r="C194" s="443"/>
      <c r="D194" s="432"/>
      <c r="E194" s="431"/>
      <c r="F194" s="433"/>
      <c r="G194" s="432"/>
      <c r="H194" s="434"/>
      <c r="I194" s="435"/>
      <c r="J194" s="114" t="str">
        <f t="shared" si="18"/>
        <v/>
      </c>
      <c r="K194" s="108">
        <f t="shared" si="19"/>
        <v>1</v>
      </c>
      <c r="L194" s="116">
        <f t="shared" si="20"/>
        <v>0</v>
      </c>
      <c r="M194" s="41"/>
      <c r="N194" s="41"/>
    </row>
    <row r="195" spans="1:14" ht="26.7" customHeight="1" x14ac:dyDescent="0.3">
      <c r="A195" s="393">
        <v>98</v>
      </c>
      <c r="B195" s="431"/>
      <c r="C195" s="443"/>
      <c r="D195" s="432"/>
      <c r="E195" s="431"/>
      <c r="F195" s="433"/>
      <c r="G195" s="432"/>
      <c r="H195" s="434"/>
      <c r="I195" s="435"/>
      <c r="J195" s="114" t="str">
        <f t="shared" si="18"/>
        <v/>
      </c>
      <c r="K195" s="108">
        <f t="shared" si="19"/>
        <v>1</v>
      </c>
      <c r="L195" s="116">
        <f t="shared" si="20"/>
        <v>0</v>
      </c>
      <c r="M195" s="41"/>
      <c r="N195" s="41"/>
    </row>
    <row r="196" spans="1:14" ht="26.7" customHeight="1" x14ac:dyDescent="0.3">
      <c r="A196" s="393">
        <v>99</v>
      </c>
      <c r="B196" s="431"/>
      <c r="C196" s="443"/>
      <c r="D196" s="432"/>
      <c r="E196" s="431"/>
      <c r="F196" s="433"/>
      <c r="G196" s="432"/>
      <c r="H196" s="434"/>
      <c r="I196" s="435"/>
      <c r="J196" s="114" t="str">
        <f t="shared" si="18"/>
        <v/>
      </c>
      <c r="K196" s="108">
        <f t="shared" si="19"/>
        <v>1</v>
      </c>
      <c r="L196" s="116">
        <f t="shared" si="20"/>
        <v>0</v>
      </c>
      <c r="M196" s="41"/>
      <c r="N196" s="41"/>
    </row>
    <row r="197" spans="1:14" ht="26.7" customHeight="1" x14ac:dyDescent="0.3">
      <c r="A197" s="393">
        <v>100</v>
      </c>
      <c r="B197" s="431"/>
      <c r="C197" s="443"/>
      <c r="D197" s="432"/>
      <c r="E197" s="431"/>
      <c r="F197" s="433"/>
      <c r="G197" s="432"/>
      <c r="H197" s="434"/>
      <c r="I197" s="435"/>
      <c r="J197" s="114" t="str">
        <f t="shared" si="18"/>
        <v/>
      </c>
      <c r="K197" s="108">
        <f t="shared" si="19"/>
        <v>1</v>
      </c>
      <c r="L197" s="116">
        <f t="shared" si="20"/>
        <v>0</v>
      </c>
      <c r="M197" s="41"/>
      <c r="N197" s="41"/>
    </row>
    <row r="198" spans="1:14" ht="26.7" customHeight="1" x14ac:dyDescent="0.3">
      <c r="A198" s="393">
        <v>101</v>
      </c>
      <c r="B198" s="431"/>
      <c r="C198" s="443"/>
      <c r="D198" s="432"/>
      <c r="E198" s="431"/>
      <c r="F198" s="433"/>
      <c r="G198" s="432"/>
      <c r="H198" s="434"/>
      <c r="I198" s="435"/>
      <c r="J198" s="114" t="str">
        <f t="shared" si="18"/>
        <v/>
      </c>
      <c r="K198" s="108">
        <f t="shared" si="19"/>
        <v>1</v>
      </c>
      <c r="L198" s="116">
        <f t="shared" si="20"/>
        <v>0</v>
      </c>
      <c r="M198" s="41"/>
      <c r="N198" s="41"/>
    </row>
    <row r="199" spans="1:14" ht="26.7" customHeight="1" x14ac:dyDescent="0.3">
      <c r="A199" s="393">
        <v>102</v>
      </c>
      <c r="B199" s="431"/>
      <c r="C199" s="443"/>
      <c r="D199" s="432"/>
      <c r="E199" s="431"/>
      <c r="F199" s="433"/>
      <c r="G199" s="432"/>
      <c r="H199" s="434"/>
      <c r="I199" s="435"/>
      <c r="J199" s="114" t="str">
        <f t="shared" si="18"/>
        <v/>
      </c>
      <c r="K199" s="108">
        <f t="shared" si="19"/>
        <v>1</v>
      </c>
      <c r="L199" s="116">
        <f t="shared" si="20"/>
        <v>0</v>
      </c>
      <c r="M199" s="41"/>
      <c r="N199" s="41"/>
    </row>
    <row r="200" spans="1:14" ht="26.7" customHeight="1" x14ac:dyDescent="0.3">
      <c r="A200" s="393">
        <v>103</v>
      </c>
      <c r="B200" s="431"/>
      <c r="C200" s="443"/>
      <c r="D200" s="432"/>
      <c r="E200" s="431"/>
      <c r="F200" s="433"/>
      <c r="G200" s="432"/>
      <c r="H200" s="434"/>
      <c r="I200" s="435"/>
      <c r="J200" s="114" t="str">
        <f t="shared" si="18"/>
        <v/>
      </c>
      <c r="K200" s="108">
        <f t="shared" si="19"/>
        <v>1</v>
      </c>
      <c r="L200" s="116">
        <f t="shared" si="20"/>
        <v>0</v>
      </c>
      <c r="M200" s="41"/>
      <c r="N200" s="41"/>
    </row>
    <row r="201" spans="1:14" ht="26.7" customHeight="1" x14ac:dyDescent="0.3">
      <c r="A201" s="393">
        <v>104</v>
      </c>
      <c r="B201" s="431"/>
      <c r="C201" s="443"/>
      <c r="D201" s="432"/>
      <c r="E201" s="431"/>
      <c r="F201" s="433"/>
      <c r="G201" s="432"/>
      <c r="H201" s="434"/>
      <c r="I201" s="435"/>
      <c r="J201" s="114" t="str">
        <f t="shared" si="18"/>
        <v/>
      </c>
      <c r="K201" s="108">
        <f t="shared" si="19"/>
        <v>1</v>
      </c>
      <c r="L201" s="116">
        <f t="shared" si="20"/>
        <v>0</v>
      </c>
      <c r="M201" s="41"/>
      <c r="N201" s="41"/>
    </row>
    <row r="202" spans="1:14" ht="26.7" customHeight="1" thickBot="1" x14ac:dyDescent="0.35">
      <c r="A202" s="394">
        <v>105</v>
      </c>
      <c r="B202" s="436"/>
      <c r="C202" s="444"/>
      <c r="D202" s="437"/>
      <c r="E202" s="436"/>
      <c r="F202" s="438"/>
      <c r="G202" s="437"/>
      <c r="H202" s="439"/>
      <c r="I202" s="440"/>
      <c r="J202" s="114" t="str">
        <f t="shared" si="18"/>
        <v/>
      </c>
      <c r="K202" s="108">
        <f t="shared" si="19"/>
        <v>1</v>
      </c>
      <c r="L202" s="116">
        <f t="shared" si="20"/>
        <v>0</v>
      </c>
      <c r="M202" s="112">
        <f>IF(COUNTA(H188:I202)&gt;0,1,0)</f>
        <v>0</v>
      </c>
      <c r="N202" s="41"/>
    </row>
    <row r="203" spans="1:14" ht="17" thickBot="1" x14ac:dyDescent="0.35">
      <c r="A203" s="41"/>
      <c r="B203" s="41"/>
      <c r="C203" s="41"/>
      <c r="D203" s="41"/>
      <c r="E203" s="41"/>
      <c r="F203" s="41"/>
      <c r="G203" s="380" t="s">
        <v>33</v>
      </c>
      <c r="H203" s="183">
        <f>SUM(H188:H202)+H173</f>
        <v>0</v>
      </c>
      <c r="I203" s="183">
        <f>SUM(I188:I202)+I173</f>
        <v>0</v>
      </c>
      <c r="J203" s="59"/>
      <c r="K203" s="386"/>
      <c r="L203" s="387"/>
      <c r="M203" s="41"/>
      <c r="N203" s="41"/>
    </row>
    <row r="204" spans="1:14" x14ac:dyDescent="0.3">
      <c r="A204" s="41"/>
      <c r="B204" s="41"/>
      <c r="C204" s="41"/>
      <c r="D204" s="41"/>
      <c r="E204" s="41"/>
      <c r="F204" s="41"/>
      <c r="G204" s="41"/>
      <c r="H204" s="41"/>
      <c r="I204" s="41"/>
      <c r="J204" s="59"/>
      <c r="K204" s="386"/>
      <c r="L204" s="387"/>
      <c r="M204" s="41"/>
      <c r="N204" s="41"/>
    </row>
    <row r="205" spans="1:14" x14ac:dyDescent="0.3">
      <c r="A205" s="395" t="s">
        <v>132</v>
      </c>
      <c r="B205" s="391"/>
      <c r="C205" s="391"/>
      <c r="D205" s="391"/>
      <c r="E205" s="391"/>
      <c r="F205" s="391"/>
      <c r="G205" s="391"/>
      <c r="H205" s="391"/>
      <c r="I205" s="391"/>
      <c r="J205" s="59"/>
      <c r="K205" s="386"/>
      <c r="L205" s="387"/>
      <c r="M205" s="41"/>
      <c r="N205" s="41"/>
    </row>
    <row r="206" spans="1:14" x14ac:dyDescent="0.3">
      <c r="A206" s="41"/>
      <c r="B206" s="41"/>
      <c r="C206" s="41"/>
      <c r="D206" s="41"/>
      <c r="E206" s="41"/>
      <c r="F206" s="41"/>
      <c r="G206" s="41"/>
      <c r="H206" s="41"/>
      <c r="I206" s="41"/>
      <c r="J206" s="59"/>
      <c r="K206" s="386"/>
      <c r="L206" s="387"/>
      <c r="M206" s="41"/>
      <c r="N206" s="41"/>
    </row>
    <row r="207" spans="1:14" ht="19.05" x14ac:dyDescent="0.35">
      <c r="A207" s="370" t="s">
        <v>30</v>
      </c>
      <c r="B207" s="372">
        <f ca="1">imzatarihi</f>
        <v>45653</v>
      </c>
      <c r="C207" s="372"/>
      <c r="D207" s="251" t="s">
        <v>31</v>
      </c>
      <c r="E207" s="373" t="str">
        <f>IF(kurulusyetkilisi&gt;0,kurulusyetkilisi,"")</f>
        <v/>
      </c>
      <c r="F207" s="41"/>
      <c r="G207" s="41"/>
      <c r="H207" s="41"/>
      <c r="I207" s="41"/>
      <c r="J207" s="59"/>
      <c r="K207" s="386"/>
      <c r="L207" s="387"/>
      <c r="M207" s="41"/>
      <c r="N207" s="41"/>
    </row>
    <row r="208" spans="1:14" ht="19.05" x14ac:dyDescent="0.35">
      <c r="A208" s="41"/>
      <c r="B208" s="213"/>
      <c r="C208" s="213"/>
      <c r="D208" s="251" t="s">
        <v>32</v>
      </c>
      <c r="E208" s="41"/>
      <c r="F208" s="212"/>
      <c r="G208" s="41"/>
      <c r="H208" s="41"/>
      <c r="I208" s="41"/>
      <c r="J208" s="59"/>
      <c r="K208" s="386"/>
      <c r="L208" s="387"/>
      <c r="M208" s="41"/>
      <c r="N208" s="41"/>
    </row>
  </sheetData>
  <sheetProtection algorithmName="SHA-512" hashValue="Usw9xJZwuDD31SeZDQ3LzudVn5lcWkF23S1DGaNUHn5hJ+xktDKDpwXKwG/wrLN9NZkwvub257y/nY+JSylC1Q==" saltValue="R2O7ElFgFptv0xTfmojxYg==" spinCount="100000" sheet="1" objects="1" scenarios="1"/>
  <mergeCells count="84">
    <mergeCell ref="B4:I4"/>
    <mergeCell ref="B5:I5"/>
    <mergeCell ref="A2:I2"/>
    <mergeCell ref="A32:I32"/>
    <mergeCell ref="A62:I62"/>
    <mergeCell ref="A3:I3"/>
    <mergeCell ref="A31:I31"/>
    <mergeCell ref="G6:G7"/>
    <mergeCell ref="C6:C7"/>
    <mergeCell ref="B34:I34"/>
    <mergeCell ref="A33:I33"/>
    <mergeCell ref="A152:I152"/>
    <mergeCell ref="B95:I95"/>
    <mergeCell ref="C96:C97"/>
    <mergeCell ref="B124:I124"/>
    <mergeCell ref="B125:I125"/>
    <mergeCell ref="C126:C127"/>
    <mergeCell ref="D96:D97"/>
    <mergeCell ref="E96:E97"/>
    <mergeCell ref="B154:I154"/>
    <mergeCell ref="F96:F97"/>
    <mergeCell ref="A126:A127"/>
    <mergeCell ref="B126:B127"/>
    <mergeCell ref="D126:D127"/>
    <mergeCell ref="E126:E127"/>
    <mergeCell ref="F126:F127"/>
    <mergeCell ref="G126:G127"/>
    <mergeCell ref="A153:I153"/>
    <mergeCell ref="A121:I121"/>
    <mergeCell ref="A123:I123"/>
    <mergeCell ref="G96:G97"/>
    <mergeCell ref="A96:A97"/>
    <mergeCell ref="B96:B97"/>
    <mergeCell ref="A122:I122"/>
    <mergeCell ref="A151:I151"/>
    <mergeCell ref="B64:I64"/>
    <mergeCell ref="B65:I65"/>
    <mergeCell ref="C66:C67"/>
    <mergeCell ref="B94:I94"/>
    <mergeCell ref="F66:F67"/>
    <mergeCell ref="G66:G67"/>
    <mergeCell ref="A92:I92"/>
    <mergeCell ref="A66:A67"/>
    <mergeCell ref="B66:B67"/>
    <mergeCell ref="A93:I93"/>
    <mergeCell ref="A91:I91"/>
    <mergeCell ref="D66:D67"/>
    <mergeCell ref="E66:E67"/>
    <mergeCell ref="A63:I63"/>
    <mergeCell ref="A36:A37"/>
    <mergeCell ref="B36:B37"/>
    <mergeCell ref="B35:I35"/>
    <mergeCell ref="C36:C37"/>
    <mergeCell ref="A61:I61"/>
    <mergeCell ref="A1:I1"/>
    <mergeCell ref="A156:A157"/>
    <mergeCell ref="B156:B157"/>
    <mergeCell ref="D156:D157"/>
    <mergeCell ref="E156:E157"/>
    <mergeCell ref="F156:F157"/>
    <mergeCell ref="G156:G157"/>
    <mergeCell ref="D36:D37"/>
    <mergeCell ref="E36:E37"/>
    <mergeCell ref="F36:F37"/>
    <mergeCell ref="G36:G37"/>
    <mergeCell ref="A6:A7"/>
    <mergeCell ref="B6:B7"/>
    <mergeCell ref="D6:D7"/>
    <mergeCell ref="E6:E7"/>
    <mergeCell ref="F6:F7"/>
    <mergeCell ref="B155:I155"/>
    <mergeCell ref="F186:F187"/>
    <mergeCell ref="G186:G187"/>
    <mergeCell ref="A186:A187"/>
    <mergeCell ref="B186:B187"/>
    <mergeCell ref="D186:D187"/>
    <mergeCell ref="E186:E187"/>
    <mergeCell ref="C186:C187"/>
    <mergeCell ref="C156:C157"/>
    <mergeCell ref="B184:I184"/>
    <mergeCell ref="B185:I185"/>
    <mergeCell ref="A183:I183"/>
    <mergeCell ref="A181:I181"/>
    <mergeCell ref="A182:I182"/>
  </mergeCells>
  <dataValidations xWindow="1045" yWindow="539" count="2">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H8:H22 H38:H52 H68:H82 H98:H112 H128:H142 H158:H172 H188:H202" xr:uid="{00000000-0002-0000-1000-000000000000}">
      <formula1>0</formula1>
      <formula2>L8</formula2>
    </dataValidation>
    <dataValidation type="list" allowBlank="1" showInputMessage="1" showErrorMessage="1" sqref="C8:C22 C158:C172 C38:C52 C68:C82 C98:C112 C128:C142 C188:C202" xr:uid="{00000000-0002-0000-1000-000001000000}">
      <formula1>aletEkonKod</formula1>
    </dataValidation>
  </dataValidations>
  <pageMargins left="0.7" right="0.7" top="0.75" bottom="0.75" header="0.3" footer="0.3"/>
  <pageSetup paperSize="9" scale="46" orientation="landscape" r:id="rId1"/>
  <rowBreaks count="6" manualBreakCount="6">
    <brk id="30" max="16383" man="1"/>
    <brk id="60" max="16383" man="1"/>
    <brk id="90" max="16383" man="1"/>
    <brk id="120" max="16383" man="1"/>
    <brk id="150" max="16383" man="1"/>
    <brk id="180"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8"/>
  <dimension ref="A1:R202"/>
  <sheetViews>
    <sheetView showGridLines="0" zoomScale="80" zoomScaleNormal="80" workbookViewId="0">
      <selection activeCell="B8" sqref="B8"/>
    </sheetView>
  </sheetViews>
  <sheetFormatPr defaultColWidth="8.75" defaultRowHeight="16.3" x14ac:dyDescent="0.3"/>
  <cols>
    <col min="1" max="1" width="10.875" style="19" customWidth="1"/>
    <col min="2" max="2" width="14.625" style="19" customWidth="1"/>
    <col min="3" max="3" width="35.75" style="19" customWidth="1"/>
    <col min="4" max="4" width="19.75" style="19" customWidth="1"/>
    <col min="5" max="5" width="45.75" style="19" customWidth="1"/>
    <col min="6" max="6" width="41.75" style="19" customWidth="1"/>
    <col min="7" max="7" width="40.75" style="19" customWidth="1"/>
    <col min="8" max="8" width="16.75" style="184" customWidth="1"/>
    <col min="9" max="9" width="30.75" style="19" customWidth="1"/>
    <col min="10" max="11" width="16.75" style="19" customWidth="1"/>
    <col min="12" max="12" width="51.25" style="60" customWidth="1"/>
    <col min="13" max="13" width="8.75" style="32" hidden="1" customWidth="1"/>
    <col min="14" max="14" width="28.75" style="19" hidden="1" customWidth="1"/>
    <col min="15" max="15" width="11.75" style="19" hidden="1" customWidth="1"/>
    <col min="16" max="16" width="8.75" style="19" hidden="1" customWidth="1"/>
    <col min="17" max="18" width="0" style="19" hidden="1" customWidth="1"/>
    <col min="19" max="16384" width="8.75" style="19"/>
  </cols>
  <sheetData>
    <row r="1" spans="1:18" x14ac:dyDescent="0.3">
      <c r="A1" s="609" t="s">
        <v>94</v>
      </c>
      <c r="B1" s="609"/>
      <c r="C1" s="609"/>
      <c r="D1" s="609"/>
      <c r="E1" s="609"/>
      <c r="F1" s="609"/>
      <c r="G1" s="609"/>
      <c r="H1" s="609"/>
      <c r="I1" s="609"/>
      <c r="J1" s="609"/>
      <c r="K1" s="609"/>
      <c r="L1" s="71"/>
      <c r="M1" s="73"/>
      <c r="N1" s="41"/>
      <c r="O1" s="41"/>
      <c r="P1" s="102" t="str">
        <f>CONCATENATE("A1:K",SUM(O:O)*27)</f>
        <v>A1:K27</v>
      </c>
      <c r="R1" s="19" t="s">
        <v>229</v>
      </c>
    </row>
    <row r="2" spans="1:18" ht="15.65" customHeight="1" x14ac:dyDescent="0.3">
      <c r="A2" s="573" t="str">
        <f>IF(YilDonem&lt;&gt;"",CONCATENATE(YilDonem," dönemine aittir."),"")</f>
        <v/>
      </c>
      <c r="B2" s="573"/>
      <c r="C2" s="573"/>
      <c r="D2" s="573"/>
      <c r="E2" s="573"/>
      <c r="F2" s="573"/>
      <c r="G2" s="573"/>
      <c r="H2" s="573"/>
      <c r="I2" s="573"/>
      <c r="J2" s="573"/>
      <c r="K2" s="573"/>
      <c r="L2" s="401"/>
      <c r="M2" s="73"/>
      <c r="N2" s="72"/>
      <c r="O2" s="41"/>
      <c r="P2" s="41"/>
      <c r="R2" s="19" t="s">
        <v>230</v>
      </c>
    </row>
    <row r="3" spans="1:18" ht="16.149999999999999" customHeight="1" thickBot="1" x14ac:dyDescent="0.35">
      <c r="A3" s="622" t="s">
        <v>97</v>
      </c>
      <c r="B3" s="622"/>
      <c r="C3" s="622"/>
      <c r="D3" s="622"/>
      <c r="E3" s="622"/>
      <c r="F3" s="622"/>
      <c r="G3" s="622"/>
      <c r="H3" s="622"/>
      <c r="I3" s="622"/>
      <c r="J3" s="622"/>
      <c r="K3" s="622"/>
      <c r="L3" s="401"/>
      <c r="M3" s="73"/>
      <c r="N3" s="72"/>
      <c r="O3" s="41"/>
      <c r="P3" s="41"/>
      <c r="R3" s="19" t="s">
        <v>231</v>
      </c>
    </row>
    <row r="4" spans="1:18" ht="31.6" customHeight="1" thickBot="1" x14ac:dyDescent="0.35">
      <c r="A4" s="441" t="s">
        <v>212</v>
      </c>
      <c r="B4" s="618" t="str">
        <f>IF(ProjeNo&gt;0,ProjeNo,"")</f>
        <v/>
      </c>
      <c r="C4" s="619"/>
      <c r="D4" s="619"/>
      <c r="E4" s="619"/>
      <c r="F4" s="619"/>
      <c r="G4" s="619"/>
      <c r="H4" s="619"/>
      <c r="I4" s="619"/>
      <c r="J4" s="619"/>
      <c r="K4" s="620"/>
      <c r="L4" s="46"/>
      <c r="M4" s="34"/>
      <c r="N4" s="41"/>
      <c r="O4" s="41"/>
      <c r="P4" s="41"/>
      <c r="R4" s="19" t="s">
        <v>232</v>
      </c>
    </row>
    <row r="5" spans="1:18" ht="31.6" customHeight="1" thickBot="1" x14ac:dyDescent="0.35">
      <c r="A5" s="441" t="s">
        <v>213</v>
      </c>
      <c r="B5" s="615" t="str">
        <f>IF(ProjeAdi&gt;0,ProjeAdi,"")</f>
        <v/>
      </c>
      <c r="C5" s="616"/>
      <c r="D5" s="616"/>
      <c r="E5" s="616"/>
      <c r="F5" s="616"/>
      <c r="G5" s="616"/>
      <c r="H5" s="616"/>
      <c r="I5" s="616"/>
      <c r="J5" s="616"/>
      <c r="K5" s="617"/>
      <c r="L5" s="46"/>
      <c r="M5" s="34"/>
      <c r="N5" s="41"/>
      <c r="O5" s="41"/>
      <c r="P5" s="41"/>
      <c r="R5" s="19" t="s">
        <v>233</v>
      </c>
    </row>
    <row r="6" spans="1:18" ht="52.15" customHeight="1" thickBot="1" x14ac:dyDescent="0.35">
      <c r="A6" s="613" t="s">
        <v>3</v>
      </c>
      <c r="B6" s="613" t="s">
        <v>95</v>
      </c>
      <c r="C6" s="613" t="s">
        <v>175</v>
      </c>
      <c r="D6" s="613" t="s">
        <v>96</v>
      </c>
      <c r="E6" s="613" t="s">
        <v>93</v>
      </c>
      <c r="F6" s="613" t="s">
        <v>91</v>
      </c>
      <c r="G6" s="613" t="s">
        <v>92</v>
      </c>
      <c r="H6" s="623" t="s">
        <v>79</v>
      </c>
      <c r="I6" s="613" t="s">
        <v>80</v>
      </c>
      <c r="J6" s="392" t="s">
        <v>81</v>
      </c>
      <c r="K6" s="392" t="s">
        <v>81</v>
      </c>
      <c r="L6" s="46"/>
      <c r="M6" s="34"/>
      <c r="N6" s="41"/>
      <c r="O6" s="42"/>
      <c r="P6" s="42"/>
      <c r="R6" s="19" t="s">
        <v>234</v>
      </c>
    </row>
    <row r="7" spans="1:18" ht="17" thickBot="1" x14ac:dyDescent="0.35">
      <c r="A7" s="621"/>
      <c r="B7" s="621"/>
      <c r="C7" s="614"/>
      <c r="D7" s="621"/>
      <c r="E7" s="621"/>
      <c r="F7" s="621"/>
      <c r="G7" s="621"/>
      <c r="H7" s="624"/>
      <c r="I7" s="621"/>
      <c r="J7" s="403" t="s">
        <v>82</v>
      </c>
      <c r="K7" s="403" t="s">
        <v>85</v>
      </c>
      <c r="L7" s="46"/>
      <c r="M7" s="34"/>
      <c r="N7" s="41"/>
      <c r="O7" s="41"/>
      <c r="P7" s="41"/>
      <c r="R7" s="19" t="s">
        <v>235</v>
      </c>
    </row>
    <row r="8" spans="1:18" ht="37.200000000000003" customHeight="1" x14ac:dyDescent="0.3">
      <c r="A8" s="382">
        <v>1</v>
      </c>
      <c r="B8" s="83"/>
      <c r="C8" s="445"/>
      <c r="D8" s="22"/>
      <c r="E8" s="22"/>
      <c r="F8" s="22"/>
      <c r="G8" s="22"/>
      <c r="H8" s="23"/>
      <c r="I8" s="22"/>
      <c r="J8" s="185"/>
      <c r="K8" s="177"/>
      <c r="L8" s="109" t="str">
        <f>IF(AND(COUNTA(B8:G8)&gt;0,M8=1),"Belge Tarihi,Belge Numarası ve KDV Dahil Tutar doldurulduktan sonra KDV Hariç Tutar doldurulabilir.","")</f>
        <v/>
      </c>
      <c r="M8" s="108">
        <f>IF(COUNTA(H8:I8)+COUNTA(K8)=3,0,1)</f>
        <v>1</v>
      </c>
      <c r="N8" s="110">
        <f>IF(M8=1,0,100000000)</f>
        <v>0</v>
      </c>
      <c r="O8" s="41"/>
      <c r="P8" s="41"/>
      <c r="R8" s="19" t="s">
        <v>236</v>
      </c>
    </row>
    <row r="9" spans="1:18" ht="37.200000000000003" customHeight="1" x14ac:dyDescent="0.3">
      <c r="A9" s="383">
        <v>2</v>
      </c>
      <c r="B9" s="422"/>
      <c r="C9" s="446"/>
      <c r="D9" s="12"/>
      <c r="E9" s="12"/>
      <c r="F9" s="12"/>
      <c r="G9" s="12"/>
      <c r="H9" s="13"/>
      <c r="I9" s="12"/>
      <c r="J9" s="180"/>
      <c r="K9" s="178"/>
      <c r="L9" s="109" t="str">
        <f t="shared" ref="L9:L14" si="0">IF(AND(COUNTA(B9:G9)&gt;0,M9=1),"Belge Tarihi,Belge Numarası ve KDV Dahil Tutar doldurulduktan sonra KDV Hariç Tutar doldurulabilir.","")</f>
        <v/>
      </c>
      <c r="M9" s="108">
        <f t="shared" ref="M9:M14" si="1">IF(COUNTA(H9:I9)+COUNTA(K9)=3,0,1)</f>
        <v>1</v>
      </c>
      <c r="N9" s="110">
        <f t="shared" ref="N9:N22" si="2">IF(M9=1,0,100000000)</f>
        <v>0</v>
      </c>
      <c r="O9" s="41"/>
      <c r="P9" s="41"/>
      <c r="R9" s="19" t="s">
        <v>237</v>
      </c>
    </row>
    <row r="10" spans="1:18" ht="37.200000000000003" customHeight="1" x14ac:dyDescent="0.3">
      <c r="A10" s="383">
        <v>3</v>
      </c>
      <c r="B10" s="422"/>
      <c r="C10" s="446"/>
      <c r="D10" s="12"/>
      <c r="E10" s="12"/>
      <c r="F10" s="12"/>
      <c r="G10" s="12"/>
      <c r="H10" s="13"/>
      <c r="I10" s="12"/>
      <c r="J10" s="180"/>
      <c r="K10" s="178"/>
      <c r="L10" s="109" t="str">
        <f t="shared" si="0"/>
        <v/>
      </c>
      <c r="M10" s="108">
        <f t="shared" si="1"/>
        <v>1</v>
      </c>
      <c r="N10" s="110">
        <f t="shared" si="2"/>
        <v>0</v>
      </c>
      <c r="O10" s="41"/>
      <c r="P10" s="41"/>
      <c r="R10" s="19" t="s">
        <v>238</v>
      </c>
    </row>
    <row r="11" spans="1:18" ht="37.200000000000003" customHeight="1" x14ac:dyDescent="0.3">
      <c r="A11" s="383">
        <v>4</v>
      </c>
      <c r="B11" s="422"/>
      <c r="C11" s="446"/>
      <c r="D11" s="12"/>
      <c r="E11" s="12"/>
      <c r="F11" s="12"/>
      <c r="G11" s="12"/>
      <c r="H11" s="13"/>
      <c r="I11" s="12"/>
      <c r="J11" s="180"/>
      <c r="K11" s="178"/>
      <c r="L11" s="109" t="str">
        <f t="shared" si="0"/>
        <v/>
      </c>
      <c r="M11" s="108">
        <f t="shared" si="1"/>
        <v>1</v>
      </c>
      <c r="N11" s="110">
        <f t="shared" si="2"/>
        <v>0</v>
      </c>
      <c r="O11" s="41"/>
      <c r="P11" s="41"/>
      <c r="R11" s="19" t="s">
        <v>239</v>
      </c>
    </row>
    <row r="12" spans="1:18" ht="37.200000000000003" customHeight="1" x14ac:dyDescent="0.3">
      <c r="A12" s="383">
        <v>5</v>
      </c>
      <c r="B12" s="422"/>
      <c r="C12" s="446"/>
      <c r="D12" s="12"/>
      <c r="E12" s="12"/>
      <c r="F12" s="12"/>
      <c r="G12" s="12"/>
      <c r="H12" s="13"/>
      <c r="I12" s="12"/>
      <c r="J12" s="180"/>
      <c r="K12" s="178"/>
      <c r="L12" s="109" t="str">
        <f t="shared" si="0"/>
        <v/>
      </c>
      <c r="M12" s="108">
        <f t="shared" si="1"/>
        <v>1</v>
      </c>
      <c r="N12" s="110">
        <f t="shared" si="2"/>
        <v>0</v>
      </c>
      <c r="O12" s="41"/>
      <c r="P12" s="41"/>
      <c r="R12" s="19" t="s">
        <v>240</v>
      </c>
    </row>
    <row r="13" spans="1:18" ht="37.200000000000003" customHeight="1" x14ac:dyDescent="0.3">
      <c r="A13" s="383">
        <v>6</v>
      </c>
      <c r="B13" s="422"/>
      <c r="C13" s="446"/>
      <c r="D13" s="12"/>
      <c r="E13" s="12"/>
      <c r="F13" s="12"/>
      <c r="G13" s="12"/>
      <c r="H13" s="13"/>
      <c r="I13" s="12"/>
      <c r="J13" s="180"/>
      <c r="K13" s="178"/>
      <c r="L13" s="109" t="str">
        <f t="shared" si="0"/>
        <v/>
      </c>
      <c r="M13" s="108">
        <f t="shared" si="1"/>
        <v>1</v>
      </c>
      <c r="N13" s="110">
        <f t="shared" si="2"/>
        <v>0</v>
      </c>
      <c r="O13" s="41"/>
      <c r="P13" s="41"/>
      <c r="R13" s="19" t="s">
        <v>241</v>
      </c>
    </row>
    <row r="14" spans="1:18" ht="37.200000000000003" customHeight="1" x14ac:dyDescent="0.3">
      <c r="A14" s="393">
        <v>7</v>
      </c>
      <c r="B14" s="314"/>
      <c r="C14" s="447"/>
      <c r="D14" s="14"/>
      <c r="E14" s="14"/>
      <c r="F14" s="14"/>
      <c r="G14" s="14"/>
      <c r="H14" s="37"/>
      <c r="I14" s="14"/>
      <c r="J14" s="186"/>
      <c r="K14" s="181"/>
      <c r="L14" s="109" t="str">
        <f t="shared" si="0"/>
        <v/>
      </c>
      <c r="M14" s="108">
        <f t="shared" si="1"/>
        <v>1</v>
      </c>
      <c r="N14" s="110">
        <f t="shared" si="2"/>
        <v>0</v>
      </c>
      <c r="O14" s="41"/>
      <c r="P14" s="41"/>
      <c r="R14" s="19" t="s">
        <v>242</v>
      </c>
    </row>
    <row r="15" spans="1:18" ht="37.200000000000003" customHeight="1" x14ac:dyDescent="0.3">
      <c r="A15" s="393">
        <v>8</v>
      </c>
      <c r="B15" s="314"/>
      <c r="C15" s="447"/>
      <c r="D15" s="14"/>
      <c r="E15" s="14"/>
      <c r="F15" s="14"/>
      <c r="G15" s="14"/>
      <c r="H15" s="37"/>
      <c r="I15" s="14"/>
      <c r="J15" s="186"/>
      <c r="K15" s="181"/>
      <c r="L15" s="109" t="str">
        <f t="shared" ref="L15:L22" si="3">IF(AND(COUNTA(B15:G15)&gt;0,M15=1),"Belge Tarihi,Belge Numarası ve KDV Dahil Tutar doldurulduktan sonra KDV Hariç Tutar doldurulabilir.","")</f>
        <v/>
      </c>
      <c r="M15" s="108">
        <f t="shared" ref="M15:M22" si="4">IF(COUNTA(H15:I15)+COUNTA(K15)=3,0,1)</f>
        <v>1</v>
      </c>
      <c r="N15" s="110">
        <f t="shared" si="2"/>
        <v>0</v>
      </c>
      <c r="O15" s="41"/>
      <c r="P15" s="41"/>
      <c r="R15" s="19" t="s">
        <v>243</v>
      </c>
    </row>
    <row r="16" spans="1:18" ht="37.200000000000003" customHeight="1" x14ac:dyDescent="0.3">
      <c r="A16" s="393">
        <v>9</v>
      </c>
      <c r="B16" s="314"/>
      <c r="C16" s="447"/>
      <c r="D16" s="14"/>
      <c r="E16" s="14"/>
      <c r="F16" s="14"/>
      <c r="G16" s="14"/>
      <c r="H16" s="37"/>
      <c r="I16" s="14"/>
      <c r="J16" s="186"/>
      <c r="K16" s="181"/>
      <c r="L16" s="109" t="str">
        <f t="shared" si="3"/>
        <v/>
      </c>
      <c r="M16" s="108">
        <f t="shared" si="4"/>
        <v>1</v>
      </c>
      <c r="N16" s="110">
        <f t="shared" si="2"/>
        <v>0</v>
      </c>
      <c r="O16" s="41"/>
      <c r="P16" s="41"/>
      <c r="R16" s="19" t="s">
        <v>244</v>
      </c>
    </row>
    <row r="17" spans="1:16" ht="37.200000000000003" customHeight="1" x14ac:dyDescent="0.3">
      <c r="A17" s="393">
        <v>10</v>
      </c>
      <c r="B17" s="314"/>
      <c r="C17" s="447"/>
      <c r="D17" s="14"/>
      <c r="E17" s="14"/>
      <c r="F17" s="14"/>
      <c r="G17" s="14"/>
      <c r="H17" s="37"/>
      <c r="I17" s="14"/>
      <c r="J17" s="186"/>
      <c r="K17" s="181"/>
      <c r="L17" s="109" t="str">
        <f t="shared" si="3"/>
        <v/>
      </c>
      <c r="M17" s="108">
        <f t="shared" si="4"/>
        <v>1</v>
      </c>
      <c r="N17" s="110">
        <f t="shared" si="2"/>
        <v>0</v>
      </c>
      <c r="O17" s="41"/>
      <c r="P17" s="41"/>
    </row>
    <row r="18" spans="1:16" ht="37.200000000000003" customHeight="1" x14ac:dyDescent="0.3">
      <c r="A18" s="393">
        <v>11</v>
      </c>
      <c r="B18" s="314"/>
      <c r="C18" s="447"/>
      <c r="D18" s="14"/>
      <c r="E18" s="14"/>
      <c r="F18" s="14"/>
      <c r="G18" s="14"/>
      <c r="H18" s="37"/>
      <c r="I18" s="14"/>
      <c r="J18" s="186"/>
      <c r="K18" s="181"/>
      <c r="L18" s="109" t="str">
        <f t="shared" si="3"/>
        <v/>
      </c>
      <c r="M18" s="108">
        <f t="shared" si="4"/>
        <v>1</v>
      </c>
      <c r="N18" s="110">
        <f t="shared" si="2"/>
        <v>0</v>
      </c>
      <c r="O18" s="41"/>
      <c r="P18" s="41"/>
    </row>
    <row r="19" spans="1:16" ht="37.200000000000003" customHeight="1" x14ac:dyDescent="0.3">
      <c r="A19" s="393">
        <v>12</v>
      </c>
      <c r="B19" s="314"/>
      <c r="C19" s="447"/>
      <c r="D19" s="14"/>
      <c r="E19" s="14"/>
      <c r="F19" s="14"/>
      <c r="G19" s="14"/>
      <c r="H19" s="37"/>
      <c r="I19" s="14"/>
      <c r="J19" s="186"/>
      <c r="K19" s="181"/>
      <c r="L19" s="109" t="str">
        <f t="shared" si="3"/>
        <v/>
      </c>
      <c r="M19" s="108">
        <f t="shared" si="4"/>
        <v>1</v>
      </c>
      <c r="N19" s="110">
        <f t="shared" si="2"/>
        <v>0</v>
      </c>
      <c r="O19" s="41"/>
      <c r="P19" s="41"/>
    </row>
    <row r="20" spans="1:16" ht="37.200000000000003" customHeight="1" x14ac:dyDescent="0.3">
      <c r="A20" s="393">
        <v>13</v>
      </c>
      <c r="B20" s="314"/>
      <c r="C20" s="447"/>
      <c r="D20" s="14"/>
      <c r="E20" s="14"/>
      <c r="F20" s="14"/>
      <c r="G20" s="14"/>
      <c r="H20" s="37"/>
      <c r="I20" s="14"/>
      <c r="J20" s="186"/>
      <c r="K20" s="181"/>
      <c r="L20" s="109" t="str">
        <f t="shared" si="3"/>
        <v/>
      </c>
      <c r="M20" s="108">
        <f t="shared" si="4"/>
        <v>1</v>
      </c>
      <c r="N20" s="110">
        <f t="shared" si="2"/>
        <v>0</v>
      </c>
      <c r="O20" s="41"/>
      <c r="P20" s="41"/>
    </row>
    <row r="21" spans="1:16" ht="37.200000000000003" customHeight="1" x14ac:dyDescent="0.3">
      <c r="A21" s="393">
        <v>14</v>
      </c>
      <c r="B21" s="314"/>
      <c r="C21" s="447"/>
      <c r="D21" s="14"/>
      <c r="E21" s="14"/>
      <c r="F21" s="14"/>
      <c r="G21" s="14"/>
      <c r="H21" s="37"/>
      <c r="I21" s="14"/>
      <c r="J21" s="186"/>
      <c r="K21" s="181"/>
      <c r="L21" s="109" t="str">
        <f t="shared" si="3"/>
        <v/>
      </c>
      <c r="M21" s="108">
        <f t="shared" si="4"/>
        <v>1</v>
      </c>
      <c r="N21" s="110">
        <f t="shared" si="2"/>
        <v>0</v>
      </c>
      <c r="O21" s="41"/>
      <c r="P21" s="41"/>
    </row>
    <row r="22" spans="1:16" ht="37.200000000000003" customHeight="1" thickBot="1" x14ac:dyDescent="0.35">
      <c r="A22" s="393">
        <v>15</v>
      </c>
      <c r="B22" s="86"/>
      <c r="C22" s="448"/>
      <c r="D22" s="16"/>
      <c r="E22" s="16"/>
      <c r="F22" s="16"/>
      <c r="G22" s="16"/>
      <c r="H22" s="39"/>
      <c r="I22" s="16"/>
      <c r="J22" s="187"/>
      <c r="K22" s="182"/>
      <c r="L22" s="109" t="str">
        <f t="shared" si="3"/>
        <v/>
      </c>
      <c r="M22" s="108">
        <f t="shared" si="4"/>
        <v>1</v>
      </c>
      <c r="N22" s="110">
        <f t="shared" si="2"/>
        <v>0</v>
      </c>
      <c r="O22" s="112">
        <v>1</v>
      </c>
      <c r="P22" s="41"/>
    </row>
    <row r="23" spans="1:16" ht="37.200000000000003" customHeight="1" thickBot="1" x14ac:dyDescent="0.35">
      <c r="A23" s="627" t="s">
        <v>148</v>
      </c>
      <c r="B23" s="627"/>
      <c r="C23" s="627"/>
      <c r="D23" s="627"/>
      <c r="E23" s="627"/>
      <c r="F23" s="627"/>
      <c r="G23" s="627"/>
      <c r="H23" s="628"/>
      <c r="I23" s="326" t="s">
        <v>33</v>
      </c>
      <c r="J23" s="188">
        <f>SUM(J8:J22)</f>
        <v>0</v>
      </c>
      <c r="K23" s="188">
        <f>SUM(K8:K22)</f>
        <v>0</v>
      </c>
      <c r="L23" s="402"/>
      <c r="M23" s="34"/>
      <c r="N23" s="41"/>
      <c r="O23" s="41"/>
      <c r="P23" s="41"/>
    </row>
    <row r="24" spans="1:16" x14ac:dyDescent="0.3">
      <c r="A24" s="269" t="s">
        <v>245</v>
      </c>
      <c r="B24" s="41"/>
      <c r="C24" s="41"/>
      <c r="D24" s="41"/>
      <c r="E24" s="41"/>
      <c r="F24" s="41"/>
      <c r="G24" s="41"/>
      <c r="H24" s="397"/>
      <c r="I24" s="41"/>
      <c r="J24" s="41"/>
      <c r="K24" s="41"/>
      <c r="L24" s="111" t="str">
        <f t="shared" ref="L24" si="5">IF(AND(J24&gt;0,K24=""),"KDV Dahil Tutar Yazılmalıdır.","")</f>
        <v/>
      </c>
      <c r="M24" s="34"/>
      <c r="N24" s="41"/>
      <c r="O24" s="41"/>
      <c r="P24" s="41"/>
    </row>
    <row r="25" spans="1:16" x14ac:dyDescent="0.3">
      <c r="A25" s="19" t="s">
        <v>132</v>
      </c>
      <c r="B25" s="41"/>
      <c r="C25" s="41"/>
      <c r="D25" s="41"/>
      <c r="E25" s="41"/>
      <c r="F25" s="41"/>
      <c r="G25" s="41"/>
      <c r="H25" s="397"/>
      <c r="I25" s="41"/>
      <c r="J25" s="41"/>
      <c r="K25" s="41"/>
      <c r="L25" s="46"/>
      <c r="M25" s="34"/>
      <c r="N25" s="41"/>
      <c r="O25" s="41"/>
      <c r="P25" s="41"/>
    </row>
    <row r="26" spans="1:16" ht="19.05" x14ac:dyDescent="0.35">
      <c r="A26" s="41"/>
      <c r="B26" s="370" t="s">
        <v>30</v>
      </c>
      <c r="C26" s="370"/>
      <c r="D26" s="372">
        <f ca="1">imzatarihi</f>
        <v>45653</v>
      </c>
      <c r="E26" s="251" t="s">
        <v>31</v>
      </c>
      <c r="F26" s="373" t="str">
        <f>IF(kurulusyetkilisi&gt;0,kurulusyetkilisi,"")</f>
        <v/>
      </c>
      <c r="G26" s="41"/>
      <c r="H26" s="41"/>
      <c r="I26" s="41"/>
      <c r="J26" s="41"/>
      <c r="K26" s="41"/>
      <c r="L26" s="46"/>
      <c r="M26" s="34"/>
      <c r="N26" s="41"/>
      <c r="O26" s="41"/>
      <c r="P26" s="41"/>
    </row>
    <row r="27" spans="1:16" ht="19.05" x14ac:dyDescent="0.35">
      <c r="A27" s="41"/>
      <c r="B27" s="41"/>
      <c r="C27" s="41"/>
      <c r="D27" s="213"/>
      <c r="E27" s="251" t="s">
        <v>32</v>
      </c>
      <c r="F27" s="41"/>
      <c r="G27" s="212"/>
      <c r="H27" s="41"/>
      <c r="I27" s="41"/>
      <c r="J27" s="41"/>
      <c r="K27" s="41"/>
      <c r="L27" s="46"/>
      <c r="M27" s="34"/>
      <c r="N27" s="41"/>
      <c r="O27" s="41"/>
      <c r="P27" s="41"/>
    </row>
    <row r="28" spans="1:16" x14ac:dyDescent="0.3">
      <c r="A28" s="609" t="s">
        <v>94</v>
      </c>
      <c r="B28" s="609"/>
      <c r="C28" s="609"/>
      <c r="D28" s="609"/>
      <c r="E28" s="609"/>
      <c r="F28" s="609"/>
      <c r="G28" s="609"/>
      <c r="H28" s="609"/>
      <c r="I28" s="609"/>
      <c r="J28" s="609"/>
      <c r="K28" s="609"/>
      <c r="L28" s="71"/>
      <c r="M28" s="73"/>
      <c r="N28" s="41"/>
      <c r="O28" s="41"/>
      <c r="P28" s="41"/>
    </row>
    <row r="29" spans="1:16" ht="15.65" customHeight="1" x14ac:dyDescent="0.3">
      <c r="A29" s="573" t="str">
        <f>IF(YilDonem&lt;&gt;"",CONCATENATE(YilDonem," dönemine aittir."),"")</f>
        <v/>
      </c>
      <c r="B29" s="573"/>
      <c r="C29" s="573"/>
      <c r="D29" s="573"/>
      <c r="E29" s="573"/>
      <c r="F29" s="573"/>
      <c r="G29" s="573"/>
      <c r="H29" s="573"/>
      <c r="I29" s="573"/>
      <c r="J29" s="573"/>
      <c r="K29" s="573"/>
      <c r="L29" s="401"/>
      <c r="M29" s="73"/>
      <c r="N29" s="72"/>
      <c r="O29" s="41"/>
      <c r="P29" s="41"/>
    </row>
    <row r="30" spans="1:16" ht="16.5" customHeight="1" thickBot="1" x14ac:dyDescent="0.35">
      <c r="A30" s="622" t="s">
        <v>97</v>
      </c>
      <c r="B30" s="622"/>
      <c r="C30" s="622"/>
      <c r="D30" s="622"/>
      <c r="E30" s="622"/>
      <c r="F30" s="622"/>
      <c r="G30" s="622"/>
      <c r="H30" s="622"/>
      <c r="I30" s="622"/>
      <c r="J30" s="622"/>
      <c r="K30" s="622"/>
      <c r="L30" s="401"/>
      <c r="M30" s="73"/>
      <c r="N30" s="72"/>
      <c r="O30" s="41"/>
      <c r="P30" s="41"/>
    </row>
    <row r="31" spans="1:16" ht="31.6" customHeight="1" thickBot="1" x14ac:dyDescent="0.35">
      <c r="A31" s="441" t="s">
        <v>212</v>
      </c>
      <c r="B31" s="618" t="str">
        <f>IF(ProjeNo&gt;0,ProjeNo,"")</f>
        <v/>
      </c>
      <c r="C31" s="619"/>
      <c r="D31" s="619"/>
      <c r="E31" s="619"/>
      <c r="F31" s="619"/>
      <c r="G31" s="619"/>
      <c r="H31" s="619"/>
      <c r="I31" s="619"/>
      <c r="J31" s="619"/>
      <c r="K31" s="620"/>
      <c r="L31" s="46"/>
      <c r="M31" s="34"/>
      <c r="N31" s="41"/>
      <c r="O31" s="41"/>
      <c r="P31" s="41"/>
    </row>
    <row r="32" spans="1:16" ht="31.6" customHeight="1" thickBot="1" x14ac:dyDescent="0.35">
      <c r="A32" s="441" t="s">
        <v>213</v>
      </c>
      <c r="B32" s="615" t="str">
        <f>IF(ProjeAdi&gt;0,ProjeAdi,"")</f>
        <v/>
      </c>
      <c r="C32" s="616"/>
      <c r="D32" s="616"/>
      <c r="E32" s="616"/>
      <c r="F32" s="616"/>
      <c r="G32" s="616"/>
      <c r="H32" s="616"/>
      <c r="I32" s="616"/>
      <c r="J32" s="616"/>
      <c r="K32" s="617"/>
      <c r="L32" s="46"/>
      <c r="M32" s="34"/>
      <c r="N32" s="41"/>
      <c r="O32" s="41"/>
      <c r="P32" s="41"/>
    </row>
    <row r="33" spans="1:16" ht="52.15" customHeight="1" thickBot="1" x14ac:dyDescent="0.35">
      <c r="A33" s="613" t="s">
        <v>3</v>
      </c>
      <c r="B33" s="613" t="s">
        <v>95</v>
      </c>
      <c r="C33" s="613" t="s">
        <v>175</v>
      </c>
      <c r="D33" s="613" t="s">
        <v>96</v>
      </c>
      <c r="E33" s="613" t="s">
        <v>93</v>
      </c>
      <c r="F33" s="613" t="s">
        <v>91</v>
      </c>
      <c r="G33" s="613" t="s">
        <v>92</v>
      </c>
      <c r="H33" s="623" t="s">
        <v>79</v>
      </c>
      <c r="I33" s="613" t="s">
        <v>80</v>
      </c>
      <c r="J33" s="392" t="s">
        <v>81</v>
      </c>
      <c r="K33" s="392" t="s">
        <v>81</v>
      </c>
      <c r="L33" s="46"/>
      <c r="M33" s="34"/>
      <c r="N33" s="41"/>
      <c r="O33" s="41"/>
      <c r="P33" s="41"/>
    </row>
    <row r="34" spans="1:16" ht="17" thickBot="1" x14ac:dyDescent="0.35">
      <c r="A34" s="621"/>
      <c r="B34" s="621"/>
      <c r="C34" s="614"/>
      <c r="D34" s="621"/>
      <c r="E34" s="621"/>
      <c r="F34" s="621"/>
      <c r="G34" s="621"/>
      <c r="H34" s="624"/>
      <c r="I34" s="621"/>
      <c r="J34" s="403" t="s">
        <v>82</v>
      </c>
      <c r="K34" s="403" t="s">
        <v>85</v>
      </c>
      <c r="L34" s="46"/>
      <c r="M34" s="34"/>
      <c r="N34" s="41"/>
      <c r="O34" s="41"/>
      <c r="P34" s="41"/>
    </row>
    <row r="35" spans="1:16" ht="37.200000000000003" customHeight="1" x14ac:dyDescent="0.3">
      <c r="A35" s="382">
        <v>16</v>
      </c>
      <c r="B35" s="83"/>
      <c r="C35" s="445"/>
      <c r="D35" s="22"/>
      <c r="E35" s="22"/>
      <c r="F35" s="22"/>
      <c r="G35" s="22"/>
      <c r="H35" s="23"/>
      <c r="I35" s="22"/>
      <c r="J35" s="185"/>
      <c r="K35" s="177"/>
      <c r="L35" s="109" t="str">
        <f>IF(AND(COUNTA(B35:G35)&gt;0,M35=1),"Belge Tarihi,Belge Numarası ve KDV Dahil Tutar doldurulduktan sonra KDV Hariç Tutar doldurulabilir.","")</f>
        <v/>
      </c>
      <c r="M35" s="108">
        <f>IF(COUNTA(H35:I35)+COUNTA(K35)=3,0,1)</f>
        <v>1</v>
      </c>
      <c r="N35" s="110">
        <f>IF(M35=1,0,100000000)</f>
        <v>0</v>
      </c>
      <c r="O35" s="41"/>
      <c r="P35" s="41"/>
    </row>
    <row r="36" spans="1:16" ht="37.200000000000003" customHeight="1" x14ac:dyDescent="0.3">
      <c r="A36" s="383">
        <v>17</v>
      </c>
      <c r="B36" s="422"/>
      <c r="C36" s="446"/>
      <c r="D36" s="12"/>
      <c r="E36" s="12"/>
      <c r="F36" s="12"/>
      <c r="G36" s="12"/>
      <c r="H36" s="13"/>
      <c r="I36" s="12"/>
      <c r="J36" s="180"/>
      <c r="K36" s="178"/>
      <c r="L36" s="109" t="str">
        <f t="shared" ref="L36:L49" si="6">IF(AND(COUNTA(B36:G36)&gt;0,M36=1),"Belge Tarihi,Belge Numarası ve KDV Dahil Tutar doldurulduktan sonra KDV Hariç Tutar doldurulabilir.","")</f>
        <v/>
      </c>
      <c r="M36" s="108">
        <f t="shared" ref="M36:M49" si="7">IF(COUNTA(H36:I36)+COUNTA(K36)=3,0,1)</f>
        <v>1</v>
      </c>
      <c r="N36" s="110">
        <f t="shared" ref="N36:N49" si="8">IF(M36=1,0,100000000)</f>
        <v>0</v>
      </c>
      <c r="O36" s="42"/>
      <c r="P36" s="42"/>
    </row>
    <row r="37" spans="1:16" ht="37.200000000000003" customHeight="1" x14ac:dyDescent="0.3">
      <c r="A37" s="383">
        <v>18</v>
      </c>
      <c r="B37" s="422"/>
      <c r="C37" s="446"/>
      <c r="D37" s="12"/>
      <c r="E37" s="12"/>
      <c r="F37" s="12"/>
      <c r="G37" s="12"/>
      <c r="H37" s="13"/>
      <c r="I37" s="12"/>
      <c r="J37" s="180"/>
      <c r="K37" s="178"/>
      <c r="L37" s="109" t="str">
        <f t="shared" si="6"/>
        <v/>
      </c>
      <c r="M37" s="108">
        <f t="shared" si="7"/>
        <v>1</v>
      </c>
      <c r="N37" s="110">
        <f t="shared" si="8"/>
        <v>0</v>
      </c>
      <c r="O37" s="41"/>
      <c r="P37" s="41"/>
    </row>
    <row r="38" spans="1:16" ht="37.200000000000003" customHeight="1" x14ac:dyDescent="0.3">
      <c r="A38" s="383">
        <v>19</v>
      </c>
      <c r="B38" s="422"/>
      <c r="C38" s="446"/>
      <c r="D38" s="12"/>
      <c r="E38" s="12"/>
      <c r="F38" s="12"/>
      <c r="G38" s="12"/>
      <c r="H38" s="13"/>
      <c r="I38" s="12"/>
      <c r="J38" s="180"/>
      <c r="K38" s="178"/>
      <c r="L38" s="109" t="str">
        <f t="shared" si="6"/>
        <v/>
      </c>
      <c r="M38" s="108">
        <f t="shared" si="7"/>
        <v>1</v>
      </c>
      <c r="N38" s="110">
        <f t="shared" si="8"/>
        <v>0</v>
      </c>
      <c r="O38" s="41"/>
      <c r="P38" s="41"/>
    </row>
    <row r="39" spans="1:16" ht="37.200000000000003" customHeight="1" x14ac:dyDescent="0.3">
      <c r="A39" s="383">
        <v>20</v>
      </c>
      <c r="B39" s="422"/>
      <c r="C39" s="446"/>
      <c r="D39" s="12"/>
      <c r="E39" s="12"/>
      <c r="F39" s="12"/>
      <c r="G39" s="12"/>
      <c r="H39" s="13"/>
      <c r="I39" s="12"/>
      <c r="J39" s="180"/>
      <c r="K39" s="178"/>
      <c r="L39" s="109" t="str">
        <f t="shared" si="6"/>
        <v/>
      </c>
      <c r="M39" s="108">
        <f t="shared" si="7"/>
        <v>1</v>
      </c>
      <c r="N39" s="110">
        <f t="shared" si="8"/>
        <v>0</v>
      </c>
      <c r="O39" s="41"/>
      <c r="P39" s="41"/>
    </row>
    <row r="40" spans="1:16" ht="37.200000000000003" customHeight="1" x14ac:dyDescent="0.3">
      <c r="A40" s="383">
        <v>21</v>
      </c>
      <c r="B40" s="422"/>
      <c r="C40" s="446"/>
      <c r="D40" s="12"/>
      <c r="E40" s="12"/>
      <c r="F40" s="12"/>
      <c r="G40" s="12"/>
      <c r="H40" s="13"/>
      <c r="I40" s="12"/>
      <c r="J40" s="180"/>
      <c r="K40" s="178"/>
      <c r="L40" s="109" t="str">
        <f t="shared" si="6"/>
        <v/>
      </c>
      <c r="M40" s="108">
        <f t="shared" si="7"/>
        <v>1</v>
      </c>
      <c r="N40" s="110">
        <f t="shared" si="8"/>
        <v>0</v>
      </c>
      <c r="O40" s="41"/>
      <c r="P40" s="41"/>
    </row>
    <row r="41" spans="1:16" ht="37.200000000000003" customHeight="1" x14ac:dyDescent="0.3">
      <c r="A41" s="393">
        <v>22</v>
      </c>
      <c r="B41" s="314"/>
      <c r="C41" s="447"/>
      <c r="D41" s="14"/>
      <c r="E41" s="14"/>
      <c r="F41" s="14"/>
      <c r="G41" s="14"/>
      <c r="H41" s="37"/>
      <c r="I41" s="14"/>
      <c r="J41" s="186"/>
      <c r="K41" s="181"/>
      <c r="L41" s="109" t="str">
        <f t="shared" si="6"/>
        <v/>
      </c>
      <c r="M41" s="108">
        <f t="shared" si="7"/>
        <v>1</v>
      </c>
      <c r="N41" s="110">
        <f t="shared" si="8"/>
        <v>0</v>
      </c>
      <c r="O41" s="41"/>
      <c r="P41" s="41"/>
    </row>
    <row r="42" spans="1:16" ht="37.200000000000003" customHeight="1" x14ac:dyDescent="0.3">
      <c r="A42" s="393">
        <v>23</v>
      </c>
      <c r="B42" s="314"/>
      <c r="C42" s="447"/>
      <c r="D42" s="14"/>
      <c r="E42" s="14"/>
      <c r="F42" s="14"/>
      <c r="G42" s="14"/>
      <c r="H42" s="37"/>
      <c r="I42" s="14"/>
      <c r="J42" s="186"/>
      <c r="K42" s="181"/>
      <c r="L42" s="109" t="str">
        <f t="shared" si="6"/>
        <v/>
      </c>
      <c r="M42" s="108">
        <f t="shared" si="7"/>
        <v>1</v>
      </c>
      <c r="N42" s="110">
        <f t="shared" si="8"/>
        <v>0</v>
      </c>
      <c r="O42" s="41"/>
      <c r="P42" s="41"/>
    </row>
    <row r="43" spans="1:16" ht="37.200000000000003" customHeight="1" x14ac:dyDescent="0.3">
      <c r="A43" s="393">
        <v>24</v>
      </c>
      <c r="B43" s="314"/>
      <c r="C43" s="447"/>
      <c r="D43" s="14"/>
      <c r="E43" s="14"/>
      <c r="F43" s="14"/>
      <c r="G43" s="14"/>
      <c r="H43" s="37"/>
      <c r="I43" s="14"/>
      <c r="J43" s="186"/>
      <c r="K43" s="181"/>
      <c r="L43" s="109" t="str">
        <f t="shared" si="6"/>
        <v/>
      </c>
      <c r="M43" s="108">
        <f t="shared" si="7"/>
        <v>1</v>
      </c>
      <c r="N43" s="110">
        <f t="shared" si="8"/>
        <v>0</v>
      </c>
      <c r="O43" s="41"/>
      <c r="P43" s="41"/>
    </row>
    <row r="44" spans="1:16" ht="37.200000000000003" customHeight="1" x14ac:dyDescent="0.3">
      <c r="A44" s="393">
        <v>25</v>
      </c>
      <c r="B44" s="314"/>
      <c r="C44" s="447"/>
      <c r="D44" s="14"/>
      <c r="E44" s="14"/>
      <c r="F44" s="14"/>
      <c r="G44" s="14"/>
      <c r="H44" s="37"/>
      <c r="I44" s="14"/>
      <c r="J44" s="186"/>
      <c r="K44" s="181"/>
      <c r="L44" s="109" t="str">
        <f t="shared" si="6"/>
        <v/>
      </c>
      <c r="M44" s="108">
        <f t="shared" si="7"/>
        <v>1</v>
      </c>
      <c r="N44" s="110">
        <f t="shared" si="8"/>
        <v>0</v>
      </c>
      <c r="O44" s="41"/>
      <c r="P44" s="41"/>
    </row>
    <row r="45" spans="1:16" ht="37.200000000000003" customHeight="1" x14ac:dyDescent="0.3">
      <c r="A45" s="393">
        <v>26</v>
      </c>
      <c r="B45" s="314"/>
      <c r="C45" s="447"/>
      <c r="D45" s="14"/>
      <c r="E45" s="14"/>
      <c r="F45" s="14"/>
      <c r="G45" s="14"/>
      <c r="H45" s="37"/>
      <c r="I45" s="14"/>
      <c r="J45" s="186"/>
      <c r="K45" s="181"/>
      <c r="L45" s="109" t="str">
        <f t="shared" si="6"/>
        <v/>
      </c>
      <c r="M45" s="108">
        <f t="shared" si="7"/>
        <v>1</v>
      </c>
      <c r="N45" s="110">
        <f t="shared" si="8"/>
        <v>0</v>
      </c>
      <c r="O45" s="41"/>
      <c r="P45" s="41"/>
    </row>
    <row r="46" spans="1:16" ht="37.200000000000003" customHeight="1" x14ac:dyDescent="0.3">
      <c r="A46" s="393">
        <v>27</v>
      </c>
      <c r="B46" s="314"/>
      <c r="C46" s="447"/>
      <c r="D46" s="14"/>
      <c r="E46" s="14"/>
      <c r="F46" s="14"/>
      <c r="G46" s="14"/>
      <c r="H46" s="37"/>
      <c r="I46" s="14"/>
      <c r="J46" s="186"/>
      <c r="K46" s="181"/>
      <c r="L46" s="109" t="str">
        <f t="shared" si="6"/>
        <v/>
      </c>
      <c r="M46" s="108">
        <f t="shared" si="7"/>
        <v>1</v>
      </c>
      <c r="N46" s="110">
        <f t="shared" si="8"/>
        <v>0</v>
      </c>
      <c r="O46" s="41"/>
      <c r="P46" s="41"/>
    </row>
    <row r="47" spans="1:16" ht="37.200000000000003" customHeight="1" x14ac:dyDescent="0.3">
      <c r="A47" s="393">
        <v>28</v>
      </c>
      <c r="B47" s="314"/>
      <c r="C47" s="447"/>
      <c r="D47" s="14"/>
      <c r="E47" s="14"/>
      <c r="F47" s="14"/>
      <c r="G47" s="14"/>
      <c r="H47" s="37"/>
      <c r="I47" s="14"/>
      <c r="J47" s="186"/>
      <c r="K47" s="181"/>
      <c r="L47" s="109" t="str">
        <f t="shared" si="6"/>
        <v/>
      </c>
      <c r="M47" s="108">
        <f t="shared" si="7"/>
        <v>1</v>
      </c>
      <c r="N47" s="110">
        <f t="shared" si="8"/>
        <v>0</v>
      </c>
      <c r="O47" s="41"/>
      <c r="P47" s="41"/>
    </row>
    <row r="48" spans="1:16" ht="37.200000000000003" customHeight="1" x14ac:dyDescent="0.3">
      <c r="A48" s="393">
        <v>29</v>
      </c>
      <c r="B48" s="314"/>
      <c r="C48" s="447"/>
      <c r="D48" s="14"/>
      <c r="E48" s="14"/>
      <c r="F48" s="14"/>
      <c r="G48" s="14"/>
      <c r="H48" s="37"/>
      <c r="I48" s="14"/>
      <c r="J48" s="186"/>
      <c r="K48" s="181"/>
      <c r="L48" s="109" t="str">
        <f t="shared" si="6"/>
        <v/>
      </c>
      <c r="M48" s="108">
        <f t="shared" si="7"/>
        <v>1</v>
      </c>
      <c r="N48" s="110">
        <f t="shared" si="8"/>
        <v>0</v>
      </c>
      <c r="O48" s="41"/>
      <c r="P48" s="41"/>
    </row>
    <row r="49" spans="1:16" ht="37.200000000000003" customHeight="1" thickBot="1" x14ac:dyDescent="0.35">
      <c r="A49" s="394">
        <v>30</v>
      </c>
      <c r="B49" s="86"/>
      <c r="C49" s="448"/>
      <c r="D49" s="16"/>
      <c r="E49" s="16"/>
      <c r="F49" s="16"/>
      <c r="G49" s="16"/>
      <c r="H49" s="39"/>
      <c r="I49" s="16"/>
      <c r="J49" s="187"/>
      <c r="K49" s="182"/>
      <c r="L49" s="109" t="str">
        <f t="shared" si="6"/>
        <v/>
      </c>
      <c r="M49" s="108">
        <f t="shared" si="7"/>
        <v>1</v>
      </c>
      <c r="N49" s="110">
        <f t="shared" si="8"/>
        <v>0</v>
      </c>
      <c r="O49" s="112">
        <f>IF(COUNTA(H35:K49)&gt;0,1,0)</f>
        <v>0</v>
      </c>
      <c r="P49" s="41"/>
    </row>
    <row r="50" spans="1:16" ht="37.200000000000003" customHeight="1" thickBot="1" x14ac:dyDescent="0.35">
      <c r="A50" s="625" t="s">
        <v>148</v>
      </c>
      <c r="B50" s="625"/>
      <c r="C50" s="625"/>
      <c r="D50" s="625"/>
      <c r="E50" s="625"/>
      <c r="F50" s="625"/>
      <c r="G50" s="625"/>
      <c r="H50" s="626"/>
      <c r="I50" s="377" t="s">
        <v>33</v>
      </c>
      <c r="J50" s="188">
        <f>SUM(J35:J49)+J23</f>
        <v>0</v>
      </c>
      <c r="K50" s="188">
        <f>SUM(K35:K49)+K23</f>
        <v>0</v>
      </c>
      <c r="L50" s="402"/>
      <c r="M50" s="34"/>
      <c r="N50" s="41"/>
      <c r="O50" s="41"/>
      <c r="P50" s="41"/>
    </row>
    <row r="51" spans="1:16" x14ac:dyDescent="0.3">
      <c r="A51" s="269" t="s">
        <v>245</v>
      </c>
      <c r="B51" s="41"/>
      <c r="C51" s="41"/>
      <c r="D51" s="41"/>
      <c r="E51" s="41"/>
      <c r="F51" s="41"/>
      <c r="G51" s="41"/>
      <c r="H51" s="397"/>
      <c r="I51" s="41"/>
      <c r="J51" s="41"/>
      <c r="K51" s="41"/>
      <c r="L51" s="111" t="str">
        <f t="shared" ref="L51" si="9">IF(AND(J51&gt;0,K51=""),"KDV Dahil Tutar Yazılmalıdır.","")</f>
        <v/>
      </c>
      <c r="M51" s="34"/>
      <c r="N51" s="41"/>
      <c r="O51" s="41"/>
      <c r="P51" s="41"/>
    </row>
    <row r="52" spans="1:16" x14ac:dyDescent="0.3">
      <c r="A52" s="19" t="s">
        <v>132</v>
      </c>
      <c r="B52" s="41"/>
      <c r="C52" s="41"/>
      <c r="D52" s="41"/>
      <c r="E52" s="41"/>
      <c r="F52" s="41"/>
      <c r="G52" s="41"/>
      <c r="H52" s="397"/>
      <c r="I52" s="41"/>
      <c r="J52" s="41"/>
      <c r="K52" s="41"/>
      <c r="L52" s="46"/>
      <c r="M52" s="34"/>
      <c r="N52" s="41"/>
      <c r="O52" s="41"/>
      <c r="P52" s="41"/>
    </row>
    <row r="53" spans="1:16" ht="19.05" x14ac:dyDescent="0.35">
      <c r="A53" s="41"/>
      <c r="B53" s="370" t="s">
        <v>30</v>
      </c>
      <c r="C53" s="370"/>
      <c r="D53" s="372">
        <f ca="1">imzatarihi</f>
        <v>45653</v>
      </c>
      <c r="E53" s="251" t="s">
        <v>31</v>
      </c>
      <c r="F53" s="373" t="str">
        <f>IF(kurulusyetkilisi&gt;0,kurulusyetkilisi,"")</f>
        <v/>
      </c>
      <c r="G53" s="41"/>
      <c r="H53" s="41"/>
      <c r="I53" s="41"/>
      <c r="J53" s="41"/>
      <c r="K53" s="41"/>
      <c r="L53" s="46"/>
      <c r="M53" s="34"/>
      <c r="N53" s="41"/>
      <c r="O53" s="41"/>
      <c r="P53" s="41"/>
    </row>
    <row r="54" spans="1:16" ht="19.05" x14ac:dyDescent="0.35">
      <c r="A54" s="41"/>
      <c r="B54" s="41"/>
      <c r="C54" s="41"/>
      <c r="D54" s="213"/>
      <c r="E54" s="251" t="s">
        <v>32</v>
      </c>
      <c r="F54" s="41"/>
      <c r="G54" s="212"/>
      <c r="H54" s="41"/>
      <c r="I54" s="41"/>
      <c r="J54" s="41"/>
      <c r="K54" s="41"/>
      <c r="L54" s="46"/>
      <c r="M54" s="34"/>
      <c r="N54" s="41"/>
      <c r="O54" s="41"/>
      <c r="P54" s="41"/>
    </row>
    <row r="55" spans="1:16" x14ac:dyDescent="0.3">
      <c r="A55" s="609" t="s">
        <v>94</v>
      </c>
      <c r="B55" s="609"/>
      <c r="C55" s="609"/>
      <c r="D55" s="609"/>
      <c r="E55" s="609"/>
      <c r="F55" s="609"/>
      <c r="G55" s="609"/>
      <c r="H55" s="609"/>
      <c r="I55" s="609"/>
      <c r="J55" s="609"/>
      <c r="K55" s="609"/>
      <c r="L55" s="71"/>
      <c r="M55" s="73"/>
      <c r="N55" s="41"/>
      <c r="O55" s="41"/>
      <c r="P55" s="41"/>
    </row>
    <row r="56" spans="1:16" ht="15.65" customHeight="1" x14ac:dyDescent="0.3">
      <c r="A56" s="573" t="str">
        <f>IF(YilDonem&lt;&gt;"",CONCATENATE(YilDonem," dönemine aittir."),"")</f>
        <v/>
      </c>
      <c r="B56" s="573"/>
      <c r="C56" s="573"/>
      <c r="D56" s="573"/>
      <c r="E56" s="573"/>
      <c r="F56" s="573"/>
      <c r="G56" s="573"/>
      <c r="H56" s="573"/>
      <c r="I56" s="573"/>
      <c r="J56" s="573"/>
      <c r="K56" s="573"/>
      <c r="L56" s="401"/>
      <c r="M56" s="73"/>
      <c r="N56" s="72"/>
      <c r="O56" s="41"/>
      <c r="P56" s="41"/>
    </row>
    <row r="57" spans="1:16" ht="16.149999999999999" customHeight="1" thickBot="1" x14ac:dyDescent="0.35">
      <c r="A57" s="622" t="s">
        <v>97</v>
      </c>
      <c r="B57" s="622"/>
      <c r="C57" s="622"/>
      <c r="D57" s="622"/>
      <c r="E57" s="622"/>
      <c r="F57" s="622"/>
      <c r="G57" s="622"/>
      <c r="H57" s="622"/>
      <c r="I57" s="622"/>
      <c r="J57" s="622"/>
      <c r="K57" s="622"/>
      <c r="L57" s="401"/>
      <c r="M57" s="73"/>
      <c r="N57" s="72"/>
      <c r="O57" s="41"/>
      <c r="P57" s="41"/>
    </row>
    <row r="58" spans="1:16" ht="31.6" customHeight="1" thickBot="1" x14ac:dyDescent="0.35">
      <c r="A58" s="441" t="s">
        <v>212</v>
      </c>
      <c r="B58" s="618" t="str">
        <f>IF(ProjeNo&gt;0,ProjeNo,"")</f>
        <v/>
      </c>
      <c r="C58" s="619"/>
      <c r="D58" s="619"/>
      <c r="E58" s="619"/>
      <c r="F58" s="619"/>
      <c r="G58" s="619"/>
      <c r="H58" s="619"/>
      <c r="I58" s="619"/>
      <c r="J58" s="619"/>
      <c r="K58" s="620"/>
      <c r="L58" s="46"/>
      <c r="M58" s="34"/>
      <c r="N58" s="41"/>
      <c r="O58" s="41"/>
      <c r="P58" s="41"/>
    </row>
    <row r="59" spans="1:16" ht="31.6" customHeight="1" thickBot="1" x14ac:dyDescent="0.35">
      <c r="A59" s="441" t="s">
        <v>213</v>
      </c>
      <c r="B59" s="615" t="str">
        <f>IF(ProjeAdi&gt;0,ProjeAdi,"")</f>
        <v/>
      </c>
      <c r="C59" s="616"/>
      <c r="D59" s="616"/>
      <c r="E59" s="616"/>
      <c r="F59" s="616"/>
      <c r="G59" s="616"/>
      <c r="H59" s="616"/>
      <c r="I59" s="616"/>
      <c r="J59" s="616"/>
      <c r="K59" s="617"/>
      <c r="L59" s="46"/>
      <c r="M59" s="34"/>
      <c r="N59" s="41"/>
      <c r="O59" s="41"/>
      <c r="P59" s="41"/>
    </row>
    <row r="60" spans="1:16" ht="52.15" customHeight="1" thickBot="1" x14ac:dyDescent="0.35">
      <c r="A60" s="613" t="s">
        <v>3</v>
      </c>
      <c r="B60" s="613" t="s">
        <v>95</v>
      </c>
      <c r="C60" s="613" t="s">
        <v>175</v>
      </c>
      <c r="D60" s="613" t="s">
        <v>96</v>
      </c>
      <c r="E60" s="613" t="s">
        <v>93</v>
      </c>
      <c r="F60" s="613" t="s">
        <v>91</v>
      </c>
      <c r="G60" s="613" t="s">
        <v>92</v>
      </c>
      <c r="H60" s="623" t="s">
        <v>79</v>
      </c>
      <c r="I60" s="613" t="s">
        <v>80</v>
      </c>
      <c r="J60" s="392" t="s">
        <v>81</v>
      </c>
      <c r="K60" s="392" t="s">
        <v>81</v>
      </c>
      <c r="L60" s="46"/>
      <c r="M60" s="34"/>
      <c r="N60" s="41"/>
      <c r="O60" s="41"/>
      <c r="P60" s="41"/>
    </row>
    <row r="61" spans="1:16" ht="17" thickBot="1" x14ac:dyDescent="0.35">
      <c r="A61" s="621"/>
      <c r="B61" s="621"/>
      <c r="C61" s="614"/>
      <c r="D61" s="621"/>
      <c r="E61" s="621"/>
      <c r="F61" s="621"/>
      <c r="G61" s="621"/>
      <c r="H61" s="624"/>
      <c r="I61" s="621"/>
      <c r="J61" s="403" t="s">
        <v>82</v>
      </c>
      <c r="K61" s="403" t="s">
        <v>85</v>
      </c>
      <c r="L61" s="46"/>
      <c r="M61" s="34"/>
      <c r="N61" s="41"/>
      <c r="O61" s="41"/>
      <c r="P61" s="41"/>
    </row>
    <row r="62" spans="1:16" ht="37.200000000000003" customHeight="1" x14ac:dyDescent="0.3">
      <c r="A62" s="198">
        <v>31</v>
      </c>
      <c r="B62" s="83"/>
      <c r="C62" s="445"/>
      <c r="D62" s="22"/>
      <c r="E62" s="22"/>
      <c r="F62" s="22"/>
      <c r="G62" s="22"/>
      <c r="H62" s="23"/>
      <c r="I62" s="22"/>
      <c r="J62" s="185"/>
      <c r="K62" s="177"/>
      <c r="L62" s="109" t="str">
        <f>IF(AND(COUNTA(B62:G62)&gt;0,M62=1),"Belge Tarihi,Belge Numarası ve KDV Dahil Tutar doldurulduktan sonra KDV Hariç Tutar doldurulabilir.","")</f>
        <v/>
      </c>
      <c r="M62" s="108">
        <f>IF(COUNTA(H62:I62)+COUNTA(K62)=3,0,1)</f>
        <v>1</v>
      </c>
      <c r="N62" s="110">
        <f>IF(M62=1,0,100000000)</f>
        <v>0</v>
      </c>
      <c r="O62" s="41"/>
      <c r="P62" s="41"/>
    </row>
    <row r="63" spans="1:16" ht="37.200000000000003" customHeight="1" x14ac:dyDescent="0.3">
      <c r="A63" s="398">
        <v>32</v>
      </c>
      <c r="B63" s="422"/>
      <c r="C63" s="446"/>
      <c r="D63" s="12"/>
      <c r="E63" s="12"/>
      <c r="F63" s="12"/>
      <c r="G63" s="12"/>
      <c r="H63" s="13"/>
      <c r="I63" s="12"/>
      <c r="J63" s="180"/>
      <c r="K63" s="178"/>
      <c r="L63" s="109" t="str">
        <f t="shared" ref="L63:L76" si="10">IF(AND(COUNTA(B63:G63)&gt;0,M63=1),"Belge Tarihi,Belge Numarası ve KDV Dahil Tutar doldurulduktan sonra KDV Hariç Tutar doldurulabilir.","")</f>
        <v/>
      </c>
      <c r="M63" s="108">
        <f t="shared" ref="M63:M76" si="11">IF(COUNTA(H63:I63)+COUNTA(K63)=3,0,1)</f>
        <v>1</v>
      </c>
      <c r="N63" s="110">
        <f t="shared" ref="N63:N76" si="12">IF(M63=1,0,100000000)</f>
        <v>0</v>
      </c>
      <c r="O63" s="41"/>
      <c r="P63" s="41"/>
    </row>
    <row r="64" spans="1:16" ht="37.200000000000003" customHeight="1" x14ac:dyDescent="0.3">
      <c r="A64" s="398">
        <v>33</v>
      </c>
      <c r="B64" s="422"/>
      <c r="C64" s="446"/>
      <c r="D64" s="12"/>
      <c r="E64" s="12"/>
      <c r="F64" s="12"/>
      <c r="G64" s="12"/>
      <c r="H64" s="13"/>
      <c r="I64" s="12"/>
      <c r="J64" s="180"/>
      <c r="K64" s="178"/>
      <c r="L64" s="109" t="str">
        <f t="shared" si="10"/>
        <v/>
      </c>
      <c r="M64" s="108">
        <f t="shared" si="11"/>
        <v>1</v>
      </c>
      <c r="N64" s="110">
        <f t="shared" si="12"/>
        <v>0</v>
      </c>
      <c r="O64" s="41"/>
      <c r="P64" s="41"/>
    </row>
    <row r="65" spans="1:16" ht="37.200000000000003" customHeight="1" x14ac:dyDescent="0.3">
      <c r="A65" s="398">
        <v>34</v>
      </c>
      <c r="B65" s="422"/>
      <c r="C65" s="446"/>
      <c r="D65" s="12"/>
      <c r="E65" s="12"/>
      <c r="F65" s="12"/>
      <c r="G65" s="12"/>
      <c r="H65" s="13"/>
      <c r="I65" s="12"/>
      <c r="J65" s="180"/>
      <c r="K65" s="178"/>
      <c r="L65" s="109" t="str">
        <f t="shared" si="10"/>
        <v/>
      </c>
      <c r="M65" s="108">
        <f t="shared" si="11"/>
        <v>1</v>
      </c>
      <c r="N65" s="110">
        <f t="shared" si="12"/>
        <v>0</v>
      </c>
      <c r="O65" s="41"/>
      <c r="P65" s="41"/>
    </row>
    <row r="66" spans="1:16" ht="37.200000000000003" customHeight="1" x14ac:dyDescent="0.3">
      <c r="A66" s="398">
        <v>35</v>
      </c>
      <c r="B66" s="422"/>
      <c r="C66" s="446"/>
      <c r="D66" s="12"/>
      <c r="E66" s="12"/>
      <c r="F66" s="12"/>
      <c r="G66" s="12"/>
      <c r="H66" s="13"/>
      <c r="I66" s="12"/>
      <c r="J66" s="180"/>
      <c r="K66" s="178"/>
      <c r="L66" s="109" t="str">
        <f t="shared" si="10"/>
        <v/>
      </c>
      <c r="M66" s="108">
        <f t="shared" si="11"/>
        <v>1</v>
      </c>
      <c r="N66" s="110">
        <f t="shared" si="12"/>
        <v>0</v>
      </c>
      <c r="O66" s="42"/>
      <c r="P66" s="42"/>
    </row>
    <row r="67" spans="1:16" ht="37.200000000000003" customHeight="1" x14ac:dyDescent="0.3">
      <c r="A67" s="398">
        <v>36</v>
      </c>
      <c r="B67" s="422"/>
      <c r="C67" s="446"/>
      <c r="D67" s="12"/>
      <c r="E67" s="12"/>
      <c r="F67" s="12"/>
      <c r="G67" s="12"/>
      <c r="H67" s="13"/>
      <c r="I67" s="12"/>
      <c r="J67" s="180"/>
      <c r="K67" s="178"/>
      <c r="L67" s="109" t="str">
        <f t="shared" si="10"/>
        <v/>
      </c>
      <c r="M67" s="108">
        <f t="shared" si="11"/>
        <v>1</v>
      </c>
      <c r="N67" s="110">
        <f t="shared" si="12"/>
        <v>0</v>
      </c>
      <c r="O67" s="41"/>
      <c r="P67" s="41"/>
    </row>
    <row r="68" spans="1:16" ht="37.200000000000003" customHeight="1" x14ac:dyDescent="0.3">
      <c r="A68" s="398">
        <v>37</v>
      </c>
      <c r="B68" s="314"/>
      <c r="C68" s="447"/>
      <c r="D68" s="14"/>
      <c r="E68" s="14"/>
      <c r="F68" s="14"/>
      <c r="G68" s="14"/>
      <c r="H68" s="37"/>
      <c r="I68" s="14"/>
      <c r="J68" s="186"/>
      <c r="K68" s="181"/>
      <c r="L68" s="109" t="str">
        <f t="shared" si="10"/>
        <v/>
      </c>
      <c r="M68" s="108">
        <f t="shared" si="11"/>
        <v>1</v>
      </c>
      <c r="N68" s="110">
        <f t="shared" si="12"/>
        <v>0</v>
      </c>
      <c r="O68" s="41"/>
      <c r="P68" s="41"/>
    </row>
    <row r="69" spans="1:16" ht="37.200000000000003" customHeight="1" x14ac:dyDescent="0.3">
      <c r="A69" s="399">
        <v>38</v>
      </c>
      <c r="B69" s="314"/>
      <c r="C69" s="447"/>
      <c r="D69" s="14"/>
      <c r="E69" s="14"/>
      <c r="F69" s="14"/>
      <c r="G69" s="14"/>
      <c r="H69" s="37"/>
      <c r="I69" s="14"/>
      <c r="J69" s="186"/>
      <c r="K69" s="181"/>
      <c r="L69" s="109" t="str">
        <f t="shared" si="10"/>
        <v/>
      </c>
      <c r="M69" s="108">
        <f t="shared" si="11"/>
        <v>1</v>
      </c>
      <c r="N69" s="110">
        <f t="shared" si="12"/>
        <v>0</v>
      </c>
      <c r="O69" s="41"/>
      <c r="P69" s="41"/>
    </row>
    <row r="70" spans="1:16" ht="37.200000000000003" customHeight="1" x14ac:dyDescent="0.3">
      <c r="A70" s="399">
        <v>39</v>
      </c>
      <c r="B70" s="314"/>
      <c r="C70" s="447"/>
      <c r="D70" s="14"/>
      <c r="E70" s="14"/>
      <c r="F70" s="14"/>
      <c r="G70" s="14"/>
      <c r="H70" s="37"/>
      <c r="I70" s="14"/>
      <c r="J70" s="186"/>
      <c r="K70" s="181"/>
      <c r="L70" s="109" t="str">
        <f t="shared" si="10"/>
        <v/>
      </c>
      <c r="M70" s="108">
        <f t="shared" si="11"/>
        <v>1</v>
      </c>
      <c r="N70" s="110">
        <f t="shared" si="12"/>
        <v>0</v>
      </c>
      <c r="O70" s="41"/>
      <c r="P70" s="41"/>
    </row>
    <row r="71" spans="1:16" ht="37.200000000000003" customHeight="1" x14ac:dyDescent="0.3">
      <c r="A71" s="399">
        <v>40</v>
      </c>
      <c r="B71" s="314"/>
      <c r="C71" s="447"/>
      <c r="D71" s="14"/>
      <c r="E71" s="14"/>
      <c r="F71" s="14"/>
      <c r="G71" s="14"/>
      <c r="H71" s="37"/>
      <c r="I71" s="14"/>
      <c r="J71" s="186"/>
      <c r="K71" s="181"/>
      <c r="L71" s="109" t="str">
        <f t="shared" si="10"/>
        <v/>
      </c>
      <c r="M71" s="108">
        <f t="shared" si="11"/>
        <v>1</v>
      </c>
      <c r="N71" s="110">
        <f t="shared" si="12"/>
        <v>0</v>
      </c>
      <c r="O71" s="41"/>
      <c r="P71" s="41"/>
    </row>
    <row r="72" spans="1:16" ht="37.200000000000003" customHeight="1" x14ac:dyDescent="0.3">
      <c r="A72" s="399">
        <v>41</v>
      </c>
      <c r="B72" s="314"/>
      <c r="C72" s="447"/>
      <c r="D72" s="14"/>
      <c r="E72" s="14"/>
      <c r="F72" s="14"/>
      <c r="G72" s="14"/>
      <c r="H72" s="37"/>
      <c r="I72" s="14"/>
      <c r="J72" s="186"/>
      <c r="K72" s="181"/>
      <c r="L72" s="109" t="str">
        <f t="shared" si="10"/>
        <v/>
      </c>
      <c r="M72" s="108">
        <f t="shared" si="11"/>
        <v>1</v>
      </c>
      <c r="N72" s="110">
        <f t="shared" si="12"/>
        <v>0</v>
      </c>
      <c r="O72" s="41"/>
      <c r="P72" s="41"/>
    </row>
    <row r="73" spans="1:16" ht="37.200000000000003" customHeight="1" x14ac:dyDescent="0.3">
      <c r="A73" s="399">
        <v>42</v>
      </c>
      <c r="B73" s="314"/>
      <c r="C73" s="447"/>
      <c r="D73" s="14"/>
      <c r="E73" s="14"/>
      <c r="F73" s="14"/>
      <c r="G73" s="14"/>
      <c r="H73" s="37"/>
      <c r="I73" s="14"/>
      <c r="J73" s="186"/>
      <c r="K73" s="181"/>
      <c r="L73" s="109" t="str">
        <f t="shared" si="10"/>
        <v/>
      </c>
      <c r="M73" s="108">
        <f t="shared" si="11"/>
        <v>1</v>
      </c>
      <c r="N73" s="110">
        <f t="shared" si="12"/>
        <v>0</v>
      </c>
      <c r="O73" s="41"/>
      <c r="P73" s="41"/>
    </row>
    <row r="74" spans="1:16" ht="37.200000000000003" customHeight="1" x14ac:dyDescent="0.3">
      <c r="A74" s="399">
        <v>43</v>
      </c>
      <c r="B74" s="314"/>
      <c r="C74" s="447"/>
      <c r="D74" s="14"/>
      <c r="E74" s="14"/>
      <c r="F74" s="14"/>
      <c r="G74" s="14"/>
      <c r="H74" s="37"/>
      <c r="I74" s="14"/>
      <c r="J74" s="186"/>
      <c r="K74" s="181"/>
      <c r="L74" s="109" t="str">
        <f t="shared" si="10"/>
        <v/>
      </c>
      <c r="M74" s="108">
        <f t="shared" si="11"/>
        <v>1</v>
      </c>
      <c r="N74" s="110">
        <f t="shared" si="12"/>
        <v>0</v>
      </c>
      <c r="O74" s="41"/>
      <c r="P74" s="41"/>
    </row>
    <row r="75" spans="1:16" ht="37.200000000000003" customHeight="1" x14ac:dyDescent="0.3">
      <c r="A75" s="399">
        <v>44</v>
      </c>
      <c r="B75" s="314"/>
      <c r="C75" s="447"/>
      <c r="D75" s="14"/>
      <c r="E75" s="14"/>
      <c r="F75" s="14"/>
      <c r="G75" s="14"/>
      <c r="H75" s="37"/>
      <c r="I75" s="14"/>
      <c r="J75" s="186"/>
      <c r="K75" s="181"/>
      <c r="L75" s="109" t="str">
        <f t="shared" si="10"/>
        <v/>
      </c>
      <c r="M75" s="108">
        <f t="shared" si="11"/>
        <v>1</v>
      </c>
      <c r="N75" s="110">
        <f t="shared" si="12"/>
        <v>0</v>
      </c>
      <c r="O75" s="41"/>
      <c r="P75" s="41"/>
    </row>
    <row r="76" spans="1:16" ht="37.200000000000003" customHeight="1" thickBot="1" x14ac:dyDescent="0.35">
      <c r="A76" s="400">
        <v>45</v>
      </c>
      <c r="B76" s="86"/>
      <c r="C76" s="448"/>
      <c r="D76" s="16"/>
      <c r="E76" s="16"/>
      <c r="F76" s="16"/>
      <c r="G76" s="16"/>
      <c r="H76" s="39"/>
      <c r="I76" s="16"/>
      <c r="J76" s="187"/>
      <c r="K76" s="182"/>
      <c r="L76" s="109" t="str">
        <f t="shared" si="10"/>
        <v/>
      </c>
      <c r="M76" s="108">
        <f t="shared" si="11"/>
        <v>1</v>
      </c>
      <c r="N76" s="110">
        <f t="shared" si="12"/>
        <v>0</v>
      </c>
      <c r="O76" s="112">
        <f>IF(COUNTA(H62:K76)&gt;0,1,0)</f>
        <v>0</v>
      </c>
      <c r="P76" s="41"/>
    </row>
    <row r="77" spans="1:16" ht="37.200000000000003" customHeight="1" thickBot="1" x14ac:dyDescent="0.35">
      <c r="A77" s="625" t="s">
        <v>148</v>
      </c>
      <c r="B77" s="625"/>
      <c r="C77" s="625"/>
      <c r="D77" s="625"/>
      <c r="E77" s="625"/>
      <c r="F77" s="625"/>
      <c r="G77" s="625"/>
      <c r="H77" s="626"/>
      <c r="I77" s="377" t="s">
        <v>33</v>
      </c>
      <c r="J77" s="188">
        <f>SUM(J62:J76)+J50</f>
        <v>0</v>
      </c>
      <c r="K77" s="188">
        <f>SUM(K62:K76)+K50</f>
        <v>0</v>
      </c>
      <c r="L77" s="402"/>
      <c r="M77" s="34"/>
      <c r="N77" s="41"/>
      <c r="O77" s="41"/>
      <c r="P77" s="41"/>
    </row>
    <row r="78" spans="1:16" x14ac:dyDescent="0.3">
      <c r="A78" s="269" t="s">
        <v>245</v>
      </c>
      <c r="B78" s="41"/>
      <c r="C78" s="41"/>
      <c r="D78" s="41"/>
      <c r="E78" s="41"/>
      <c r="F78" s="41"/>
      <c r="G78" s="41"/>
      <c r="H78" s="397"/>
      <c r="I78" s="41"/>
      <c r="J78" s="41"/>
      <c r="K78" s="41"/>
      <c r="L78" s="111" t="str">
        <f t="shared" ref="L78" si="13">IF(AND(J78&gt;0,K78=""),"KDV Dahil Tutar Yazılmalıdır.","")</f>
        <v/>
      </c>
      <c r="M78" s="34"/>
      <c r="N78" s="41"/>
      <c r="O78" s="41"/>
      <c r="P78" s="41"/>
    </row>
    <row r="79" spans="1:16" x14ac:dyDescent="0.3">
      <c r="A79" s="19" t="s">
        <v>132</v>
      </c>
      <c r="B79" s="41"/>
      <c r="C79" s="41"/>
      <c r="D79" s="41"/>
      <c r="E79" s="41"/>
      <c r="F79" s="41"/>
      <c r="G79" s="41"/>
      <c r="H79" s="397"/>
      <c r="I79" s="41"/>
      <c r="J79" s="41"/>
      <c r="K79" s="41"/>
      <c r="L79" s="46"/>
      <c r="M79" s="34"/>
      <c r="N79" s="41"/>
      <c r="O79" s="41"/>
      <c r="P79" s="41"/>
    </row>
    <row r="80" spans="1:16" ht="19.05" x14ac:dyDescent="0.35">
      <c r="A80" s="41"/>
      <c r="B80" s="370" t="s">
        <v>30</v>
      </c>
      <c r="C80" s="370"/>
      <c r="D80" s="372">
        <f ca="1">imzatarihi</f>
        <v>45653</v>
      </c>
      <c r="E80" s="251" t="s">
        <v>31</v>
      </c>
      <c r="F80" s="373" t="str">
        <f>IF(kurulusyetkilisi&gt;0,kurulusyetkilisi,"")</f>
        <v/>
      </c>
      <c r="G80" s="41"/>
      <c r="H80" s="41"/>
      <c r="I80" s="41"/>
      <c r="J80" s="41"/>
      <c r="K80" s="41"/>
      <c r="L80" s="46"/>
      <c r="M80" s="34"/>
      <c r="N80" s="41"/>
      <c r="O80" s="41"/>
      <c r="P80" s="41"/>
    </row>
    <row r="81" spans="1:16" ht="19.05" x14ac:dyDescent="0.35">
      <c r="A81" s="41"/>
      <c r="B81" s="41"/>
      <c r="C81" s="41"/>
      <c r="D81" s="213"/>
      <c r="E81" s="251" t="s">
        <v>32</v>
      </c>
      <c r="F81" s="41"/>
      <c r="G81" s="212"/>
      <c r="H81" s="41"/>
      <c r="I81" s="41"/>
      <c r="J81" s="41"/>
      <c r="K81" s="41"/>
      <c r="L81" s="46"/>
      <c r="M81" s="34"/>
      <c r="N81" s="41"/>
      <c r="O81" s="41"/>
      <c r="P81" s="41"/>
    </row>
    <row r="82" spans="1:16" x14ac:dyDescent="0.3">
      <c r="A82" s="609" t="s">
        <v>94</v>
      </c>
      <c r="B82" s="609"/>
      <c r="C82" s="609"/>
      <c r="D82" s="609"/>
      <c r="E82" s="609"/>
      <c r="F82" s="609"/>
      <c r="G82" s="609"/>
      <c r="H82" s="609"/>
      <c r="I82" s="609"/>
      <c r="J82" s="609"/>
      <c r="K82" s="609"/>
      <c r="L82" s="71"/>
      <c r="M82" s="73"/>
      <c r="N82" s="41"/>
      <c r="O82" s="41"/>
      <c r="P82" s="41"/>
    </row>
    <row r="83" spans="1:16" ht="15.65" customHeight="1" x14ac:dyDescent="0.3">
      <c r="A83" s="573" t="str">
        <f>IF(YilDonem&lt;&gt;"",CONCATENATE(YilDonem," dönemine aittir."),"")</f>
        <v/>
      </c>
      <c r="B83" s="573"/>
      <c r="C83" s="573"/>
      <c r="D83" s="573"/>
      <c r="E83" s="573"/>
      <c r="F83" s="573"/>
      <c r="G83" s="573"/>
      <c r="H83" s="573"/>
      <c r="I83" s="573"/>
      <c r="J83" s="573"/>
      <c r="K83" s="573"/>
      <c r="L83" s="401"/>
      <c r="M83" s="73"/>
      <c r="N83" s="72"/>
      <c r="O83" s="41"/>
      <c r="P83" s="41"/>
    </row>
    <row r="84" spans="1:16" ht="16.149999999999999" customHeight="1" thickBot="1" x14ac:dyDescent="0.35">
      <c r="A84" s="622" t="s">
        <v>97</v>
      </c>
      <c r="B84" s="622"/>
      <c r="C84" s="622"/>
      <c r="D84" s="622"/>
      <c r="E84" s="622"/>
      <c r="F84" s="622"/>
      <c r="G84" s="622"/>
      <c r="H84" s="622"/>
      <c r="I84" s="622"/>
      <c r="J84" s="622"/>
      <c r="K84" s="622"/>
      <c r="L84" s="401"/>
      <c r="M84" s="73"/>
      <c r="N84" s="72"/>
      <c r="O84" s="41"/>
      <c r="P84" s="41"/>
    </row>
    <row r="85" spans="1:16" ht="31.6" customHeight="1" thickBot="1" x14ac:dyDescent="0.35">
      <c r="A85" s="441" t="s">
        <v>212</v>
      </c>
      <c r="B85" s="618" t="str">
        <f>IF(ProjeNo&gt;0,ProjeNo,"")</f>
        <v/>
      </c>
      <c r="C85" s="619"/>
      <c r="D85" s="619"/>
      <c r="E85" s="619"/>
      <c r="F85" s="619"/>
      <c r="G85" s="619"/>
      <c r="H85" s="619"/>
      <c r="I85" s="619"/>
      <c r="J85" s="619"/>
      <c r="K85" s="620"/>
      <c r="L85" s="46"/>
      <c r="M85" s="34"/>
      <c r="N85" s="41"/>
      <c r="O85" s="41"/>
      <c r="P85" s="41"/>
    </row>
    <row r="86" spans="1:16" ht="31.6" customHeight="1" thickBot="1" x14ac:dyDescent="0.35">
      <c r="A86" s="441" t="s">
        <v>213</v>
      </c>
      <c r="B86" s="615" t="str">
        <f>IF(ProjeAdi&gt;0,ProjeAdi,"")</f>
        <v/>
      </c>
      <c r="C86" s="616"/>
      <c r="D86" s="616"/>
      <c r="E86" s="616"/>
      <c r="F86" s="616"/>
      <c r="G86" s="616"/>
      <c r="H86" s="616"/>
      <c r="I86" s="616"/>
      <c r="J86" s="616"/>
      <c r="K86" s="617"/>
      <c r="L86" s="46"/>
      <c r="M86" s="34"/>
      <c r="N86" s="41"/>
      <c r="O86" s="41"/>
      <c r="P86" s="41"/>
    </row>
    <row r="87" spans="1:16" ht="52.15" customHeight="1" thickBot="1" x14ac:dyDescent="0.35">
      <c r="A87" s="613" t="s">
        <v>3</v>
      </c>
      <c r="B87" s="613" t="s">
        <v>95</v>
      </c>
      <c r="C87" s="613" t="s">
        <v>175</v>
      </c>
      <c r="D87" s="613" t="s">
        <v>96</v>
      </c>
      <c r="E87" s="613" t="s">
        <v>93</v>
      </c>
      <c r="F87" s="613" t="s">
        <v>91</v>
      </c>
      <c r="G87" s="613" t="s">
        <v>92</v>
      </c>
      <c r="H87" s="623" t="s">
        <v>79</v>
      </c>
      <c r="I87" s="613" t="s">
        <v>80</v>
      </c>
      <c r="J87" s="392" t="s">
        <v>81</v>
      </c>
      <c r="K87" s="392" t="s">
        <v>81</v>
      </c>
      <c r="L87" s="46"/>
      <c r="M87" s="34"/>
      <c r="N87" s="41"/>
      <c r="O87" s="41"/>
      <c r="P87" s="41"/>
    </row>
    <row r="88" spans="1:16" ht="17" thickBot="1" x14ac:dyDescent="0.35">
      <c r="A88" s="621"/>
      <c r="B88" s="621"/>
      <c r="C88" s="614"/>
      <c r="D88" s="621"/>
      <c r="E88" s="621"/>
      <c r="F88" s="621"/>
      <c r="G88" s="621"/>
      <c r="H88" s="624"/>
      <c r="I88" s="621"/>
      <c r="J88" s="403" t="s">
        <v>82</v>
      </c>
      <c r="K88" s="403" t="s">
        <v>85</v>
      </c>
      <c r="L88" s="46"/>
      <c r="M88" s="34"/>
      <c r="N88" s="41"/>
      <c r="O88" s="41"/>
      <c r="P88" s="41"/>
    </row>
    <row r="89" spans="1:16" ht="37.200000000000003" customHeight="1" x14ac:dyDescent="0.3">
      <c r="A89" s="198">
        <v>46</v>
      </c>
      <c r="B89" s="83"/>
      <c r="C89" s="445"/>
      <c r="D89" s="22"/>
      <c r="E89" s="22"/>
      <c r="F89" s="22"/>
      <c r="G89" s="22"/>
      <c r="H89" s="23"/>
      <c r="I89" s="22"/>
      <c r="J89" s="185"/>
      <c r="K89" s="177"/>
      <c r="L89" s="109" t="str">
        <f>IF(AND(COUNTA(B89:G89)&gt;0,M89=1),"Belge Tarihi,Belge Numarası ve KDV Dahil Tutar doldurulduktan sonra KDV Hariç Tutar doldurulabilir.","")</f>
        <v/>
      </c>
      <c r="M89" s="108">
        <f>IF(COUNTA(H89:I89)+COUNTA(K89)=3,0,1)</f>
        <v>1</v>
      </c>
      <c r="N89" s="110">
        <f>IF(M89=1,0,100000000)</f>
        <v>0</v>
      </c>
      <c r="O89" s="41"/>
      <c r="P89" s="41"/>
    </row>
    <row r="90" spans="1:16" ht="37.200000000000003" customHeight="1" x14ac:dyDescent="0.3">
      <c r="A90" s="398">
        <v>47</v>
      </c>
      <c r="B90" s="422"/>
      <c r="C90" s="446"/>
      <c r="D90" s="12"/>
      <c r="E90" s="12"/>
      <c r="F90" s="12"/>
      <c r="G90" s="12"/>
      <c r="H90" s="13"/>
      <c r="I90" s="12"/>
      <c r="J90" s="180"/>
      <c r="K90" s="178"/>
      <c r="L90" s="109" t="str">
        <f t="shared" ref="L90:L103" si="14">IF(AND(COUNTA(B90:G90)&gt;0,M90=1),"Belge Tarihi,Belge Numarası ve KDV Dahil Tutar doldurulduktan sonra KDV Hariç Tutar doldurulabilir.","")</f>
        <v/>
      </c>
      <c r="M90" s="108">
        <f t="shared" ref="M90:M103" si="15">IF(COUNTA(H90:I90)+COUNTA(K90)=3,0,1)</f>
        <v>1</v>
      </c>
      <c r="N90" s="110">
        <f t="shared" ref="N90:N103" si="16">IF(M90=1,0,100000000)</f>
        <v>0</v>
      </c>
      <c r="O90" s="41"/>
      <c r="P90" s="41"/>
    </row>
    <row r="91" spans="1:16" ht="37.200000000000003" customHeight="1" x14ac:dyDescent="0.3">
      <c r="A91" s="398">
        <v>48</v>
      </c>
      <c r="B91" s="422"/>
      <c r="C91" s="446"/>
      <c r="D91" s="12"/>
      <c r="E91" s="12"/>
      <c r="F91" s="12"/>
      <c r="G91" s="12"/>
      <c r="H91" s="13"/>
      <c r="I91" s="12"/>
      <c r="J91" s="180"/>
      <c r="K91" s="178"/>
      <c r="L91" s="109" t="str">
        <f t="shared" si="14"/>
        <v/>
      </c>
      <c r="M91" s="108">
        <f t="shared" si="15"/>
        <v>1</v>
      </c>
      <c r="N91" s="110">
        <f t="shared" si="16"/>
        <v>0</v>
      </c>
      <c r="O91" s="41"/>
      <c r="P91" s="41"/>
    </row>
    <row r="92" spans="1:16" ht="37.200000000000003" customHeight="1" x14ac:dyDescent="0.3">
      <c r="A92" s="398">
        <v>49</v>
      </c>
      <c r="B92" s="422"/>
      <c r="C92" s="446"/>
      <c r="D92" s="12"/>
      <c r="E92" s="12"/>
      <c r="F92" s="12"/>
      <c r="G92" s="12"/>
      <c r="H92" s="13"/>
      <c r="I92" s="12"/>
      <c r="J92" s="180"/>
      <c r="K92" s="178"/>
      <c r="L92" s="109" t="str">
        <f t="shared" si="14"/>
        <v/>
      </c>
      <c r="M92" s="108">
        <f t="shared" si="15"/>
        <v>1</v>
      </c>
      <c r="N92" s="110">
        <f t="shared" si="16"/>
        <v>0</v>
      </c>
      <c r="O92" s="41"/>
      <c r="P92" s="41"/>
    </row>
    <row r="93" spans="1:16" ht="37.200000000000003" customHeight="1" x14ac:dyDescent="0.3">
      <c r="A93" s="398">
        <v>50</v>
      </c>
      <c r="B93" s="422"/>
      <c r="C93" s="446"/>
      <c r="D93" s="12"/>
      <c r="E93" s="12"/>
      <c r="F93" s="12"/>
      <c r="G93" s="12"/>
      <c r="H93" s="13"/>
      <c r="I93" s="12"/>
      <c r="J93" s="180"/>
      <c r="K93" s="178"/>
      <c r="L93" s="109" t="str">
        <f t="shared" si="14"/>
        <v/>
      </c>
      <c r="M93" s="108">
        <f t="shared" si="15"/>
        <v>1</v>
      </c>
      <c r="N93" s="110">
        <f t="shared" si="16"/>
        <v>0</v>
      </c>
      <c r="O93" s="41"/>
      <c r="P93" s="41"/>
    </row>
    <row r="94" spans="1:16" ht="37.200000000000003" customHeight="1" x14ac:dyDescent="0.3">
      <c r="A94" s="398">
        <v>51</v>
      </c>
      <c r="B94" s="422"/>
      <c r="C94" s="446"/>
      <c r="D94" s="12"/>
      <c r="E94" s="12"/>
      <c r="F94" s="12"/>
      <c r="G94" s="12"/>
      <c r="H94" s="13"/>
      <c r="I94" s="12"/>
      <c r="J94" s="180"/>
      <c r="K94" s="178"/>
      <c r="L94" s="109" t="str">
        <f t="shared" si="14"/>
        <v/>
      </c>
      <c r="M94" s="108">
        <f t="shared" si="15"/>
        <v>1</v>
      </c>
      <c r="N94" s="110">
        <f t="shared" si="16"/>
        <v>0</v>
      </c>
      <c r="O94" s="41"/>
      <c r="P94" s="41"/>
    </row>
    <row r="95" spans="1:16" ht="37.200000000000003" customHeight="1" x14ac:dyDescent="0.3">
      <c r="A95" s="399">
        <v>52</v>
      </c>
      <c r="B95" s="314"/>
      <c r="C95" s="447"/>
      <c r="D95" s="14"/>
      <c r="E95" s="14"/>
      <c r="F95" s="14"/>
      <c r="G95" s="14"/>
      <c r="H95" s="37"/>
      <c r="I95" s="14"/>
      <c r="J95" s="186"/>
      <c r="K95" s="181"/>
      <c r="L95" s="109" t="str">
        <f t="shared" si="14"/>
        <v/>
      </c>
      <c r="M95" s="108">
        <f t="shared" si="15"/>
        <v>1</v>
      </c>
      <c r="N95" s="110">
        <f t="shared" si="16"/>
        <v>0</v>
      </c>
      <c r="O95" s="41"/>
      <c r="P95" s="41"/>
    </row>
    <row r="96" spans="1:16" ht="37.200000000000003" customHeight="1" x14ac:dyDescent="0.3">
      <c r="A96" s="399">
        <v>53</v>
      </c>
      <c r="B96" s="314"/>
      <c r="C96" s="447"/>
      <c r="D96" s="14"/>
      <c r="E96" s="14"/>
      <c r="F96" s="14"/>
      <c r="G96" s="14"/>
      <c r="H96" s="37"/>
      <c r="I96" s="14"/>
      <c r="J96" s="186"/>
      <c r="K96" s="181"/>
      <c r="L96" s="109" t="str">
        <f t="shared" si="14"/>
        <v/>
      </c>
      <c r="M96" s="108">
        <f t="shared" si="15"/>
        <v>1</v>
      </c>
      <c r="N96" s="110">
        <f t="shared" si="16"/>
        <v>0</v>
      </c>
      <c r="O96" s="42"/>
      <c r="P96" s="42"/>
    </row>
    <row r="97" spans="1:16" ht="37.200000000000003" customHeight="1" x14ac:dyDescent="0.3">
      <c r="A97" s="399">
        <v>54</v>
      </c>
      <c r="B97" s="314"/>
      <c r="C97" s="447"/>
      <c r="D97" s="14"/>
      <c r="E97" s="14"/>
      <c r="F97" s="14"/>
      <c r="G97" s="14"/>
      <c r="H97" s="37"/>
      <c r="I97" s="14"/>
      <c r="J97" s="186"/>
      <c r="K97" s="181"/>
      <c r="L97" s="109" t="str">
        <f t="shared" si="14"/>
        <v/>
      </c>
      <c r="M97" s="108">
        <f t="shared" si="15"/>
        <v>1</v>
      </c>
      <c r="N97" s="110">
        <f t="shared" si="16"/>
        <v>0</v>
      </c>
      <c r="O97" s="41"/>
      <c r="P97" s="41"/>
    </row>
    <row r="98" spans="1:16" ht="37.200000000000003" customHeight="1" x14ac:dyDescent="0.3">
      <c r="A98" s="399">
        <v>55</v>
      </c>
      <c r="B98" s="314"/>
      <c r="C98" s="447"/>
      <c r="D98" s="14"/>
      <c r="E98" s="14"/>
      <c r="F98" s="14"/>
      <c r="G98" s="14"/>
      <c r="H98" s="37"/>
      <c r="I98" s="14"/>
      <c r="J98" s="186"/>
      <c r="K98" s="181"/>
      <c r="L98" s="109" t="str">
        <f t="shared" si="14"/>
        <v/>
      </c>
      <c r="M98" s="108">
        <f t="shared" si="15"/>
        <v>1</v>
      </c>
      <c r="N98" s="110">
        <f t="shared" si="16"/>
        <v>0</v>
      </c>
      <c r="O98" s="41"/>
      <c r="P98" s="41"/>
    </row>
    <row r="99" spans="1:16" ht="37.200000000000003" customHeight="1" x14ac:dyDescent="0.3">
      <c r="A99" s="399">
        <v>56</v>
      </c>
      <c r="B99" s="314"/>
      <c r="C99" s="447"/>
      <c r="D99" s="14"/>
      <c r="E99" s="14"/>
      <c r="F99" s="14"/>
      <c r="G99" s="14"/>
      <c r="H99" s="37"/>
      <c r="I99" s="14"/>
      <c r="J99" s="186"/>
      <c r="K99" s="181"/>
      <c r="L99" s="109" t="str">
        <f t="shared" si="14"/>
        <v/>
      </c>
      <c r="M99" s="108">
        <f t="shared" si="15"/>
        <v>1</v>
      </c>
      <c r="N99" s="110">
        <f t="shared" si="16"/>
        <v>0</v>
      </c>
      <c r="O99" s="41"/>
      <c r="P99" s="41"/>
    </row>
    <row r="100" spans="1:16" ht="37.200000000000003" customHeight="1" x14ac:dyDescent="0.3">
      <c r="A100" s="399">
        <v>57</v>
      </c>
      <c r="B100" s="314"/>
      <c r="C100" s="447"/>
      <c r="D100" s="14"/>
      <c r="E100" s="14"/>
      <c r="F100" s="14"/>
      <c r="G100" s="14"/>
      <c r="H100" s="37"/>
      <c r="I100" s="14"/>
      <c r="J100" s="186"/>
      <c r="K100" s="181"/>
      <c r="L100" s="109" t="str">
        <f t="shared" si="14"/>
        <v/>
      </c>
      <c r="M100" s="108">
        <f t="shared" si="15"/>
        <v>1</v>
      </c>
      <c r="N100" s="110">
        <f t="shared" si="16"/>
        <v>0</v>
      </c>
      <c r="O100" s="41"/>
      <c r="P100" s="41"/>
    </row>
    <row r="101" spans="1:16" ht="37.200000000000003" customHeight="1" x14ac:dyDescent="0.3">
      <c r="A101" s="399">
        <v>58</v>
      </c>
      <c r="B101" s="314"/>
      <c r="C101" s="447"/>
      <c r="D101" s="14"/>
      <c r="E101" s="14"/>
      <c r="F101" s="14"/>
      <c r="G101" s="14"/>
      <c r="H101" s="37"/>
      <c r="I101" s="14"/>
      <c r="J101" s="186"/>
      <c r="K101" s="181"/>
      <c r="L101" s="109" t="str">
        <f t="shared" si="14"/>
        <v/>
      </c>
      <c r="M101" s="108">
        <f t="shared" si="15"/>
        <v>1</v>
      </c>
      <c r="N101" s="110">
        <f t="shared" si="16"/>
        <v>0</v>
      </c>
      <c r="O101" s="41"/>
      <c r="P101" s="41"/>
    </row>
    <row r="102" spans="1:16" ht="37.200000000000003" customHeight="1" x14ac:dyDescent="0.3">
      <c r="A102" s="399">
        <v>59</v>
      </c>
      <c r="B102" s="314"/>
      <c r="C102" s="447"/>
      <c r="D102" s="14"/>
      <c r="E102" s="14"/>
      <c r="F102" s="14"/>
      <c r="G102" s="14"/>
      <c r="H102" s="37"/>
      <c r="I102" s="14"/>
      <c r="J102" s="186"/>
      <c r="K102" s="181"/>
      <c r="L102" s="109" t="str">
        <f t="shared" si="14"/>
        <v/>
      </c>
      <c r="M102" s="108">
        <f t="shared" si="15"/>
        <v>1</v>
      </c>
      <c r="N102" s="110">
        <f t="shared" si="16"/>
        <v>0</v>
      </c>
      <c r="O102" s="41"/>
      <c r="P102" s="41"/>
    </row>
    <row r="103" spans="1:16" ht="37.200000000000003" customHeight="1" thickBot="1" x14ac:dyDescent="0.35">
      <c r="A103" s="400">
        <v>60</v>
      </c>
      <c r="B103" s="86"/>
      <c r="C103" s="448"/>
      <c r="D103" s="16"/>
      <c r="E103" s="16"/>
      <c r="F103" s="16"/>
      <c r="G103" s="16"/>
      <c r="H103" s="39"/>
      <c r="I103" s="16"/>
      <c r="J103" s="187"/>
      <c r="K103" s="182"/>
      <c r="L103" s="109" t="str">
        <f t="shared" si="14"/>
        <v/>
      </c>
      <c r="M103" s="108">
        <f t="shared" si="15"/>
        <v>1</v>
      </c>
      <c r="N103" s="110">
        <f t="shared" si="16"/>
        <v>0</v>
      </c>
      <c r="O103" s="112">
        <f>IF(COUNTA(H89:K103)&gt;0,1,0)</f>
        <v>0</v>
      </c>
      <c r="P103" s="41"/>
    </row>
    <row r="104" spans="1:16" ht="37.200000000000003" customHeight="1" thickBot="1" x14ac:dyDescent="0.35">
      <c r="A104" s="625" t="s">
        <v>148</v>
      </c>
      <c r="B104" s="625"/>
      <c r="C104" s="625"/>
      <c r="D104" s="625"/>
      <c r="E104" s="625"/>
      <c r="F104" s="625"/>
      <c r="G104" s="625"/>
      <c r="H104" s="626"/>
      <c r="I104" s="377" t="s">
        <v>33</v>
      </c>
      <c r="J104" s="188">
        <f>SUM(J89:J103)+J77</f>
        <v>0</v>
      </c>
      <c r="K104" s="188">
        <f>SUM(K89:K103)+K77</f>
        <v>0</v>
      </c>
      <c r="L104" s="402"/>
      <c r="M104" s="34"/>
      <c r="N104" s="41"/>
      <c r="O104" s="41"/>
      <c r="P104" s="41"/>
    </row>
    <row r="105" spans="1:16" x14ac:dyDescent="0.3">
      <c r="A105" s="269" t="s">
        <v>245</v>
      </c>
      <c r="B105" s="41"/>
      <c r="C105" s="41"/>
      <c r="D105" s="41"/>
      <c r="E105" s="41"/>
      <c r="F105" s="41"/>
      <c r="G105" s="41"/>
      <c r="H105" s="397"/>
      <c r="I105" s="41"/>
      <c r="J105" s="41"/>
      <c r="K105" s="41"/>
      <c r="L105" s="111" t="str">
        <f t="shared" ref="L105" si="17">IF(AND(J105&gt;0,K105=""),"KDV Dahil Tutar Yazılmalıdır.","")</f>
        <v/>
      </c>
      <c r="M105" s="34"/>
      <c r="N105" s="41"/>
      <c r="O105" s="41"/>
      <c r="P105" s="41"/>
    </row>
    <row r="106" spans="1:16" x14ac:dyDescent="0.3">
      <c r="A106" s="19" t="s">
        <v>132</v>
      </c>
      <c r="B106" s="41"/>
      <c r="C106" s="41"/>
      <c r="D106" s="41"/>
      <c r="E106" s="41"/>
      <c r="F106" s="41"/>
      <c r="G106" s="41"/>
      <c r="H106" s="397"/>
      <c r="I106" s="41"/>
      <c r="J106" s="41"/>
      <c r="K106" s="41"/>
      <c r="L106" s="46"/>
      <c r="M106" s="34"/>
      <c r="N106" s="41"/>
      <c r="O106" s="41"/>
      <c r="P106" s="41"/>
    </row>
    <row r="107" spans="1:16" ht="19.05" x14ac:dyDescent="0.35">
      <c r="A107" s="41"/>
      <c r="B107" s="370" t="s">
        <v>30</v>
      </c>
      <c r="C107" s="370"/>
      <c r="D107" s="372">
        <f ca="1">imzatarihi</f>
        <v>45653</v>
      </c>
      <c r="E107" s="251" t="s">
        <v>31</v>
      </c>
      <c r="F107" s="373" t="str">
        <f>IF(kurulusyetkilisi&gt;0,kurulusyetkilisi,"")</f>
        <v/>
      </c>
      <c r="G107" s="41"/>
      <c r="H107" s="41"/>
      <c r="I107" s="41"/>
      <c r="J107" s="41"/>
      <c r="K107" s="41"/>
      <c r="L107" s="46"/>
      <c r="M107" s="34"/>
      <c r="N107" s="41"/>
      <c r="O107" s="41"/>
      <c r="P107" s="41"/>
    </row>
    <row r="108" spans="1:16" ht="19.05" x14ac:dyDescent="0.35">
      <c r="A108" s="41"/>
      <c r="B108" s="41"/>
      <c r="C108" s="41"/>
      <c r="D108" s="213"/>
      <c r="E108" s="251" t="s">
        <v>32</v>
      </c>
      <c r="F108" s="41"/>
      <c r="G108" s="212"/>
      <c r="H108" s="41"/>
      <c r="I108" s="41"/>
      <c r="J108" s="41"/>
      <c r="K108" s="41"/>
      <c r="L108" s="46"/>
      <c r="M108" s="34"/>
      <c r="N108" s="41"/>
      <c r="O108" s="41"/>
      <c r="P108" s="41"/>
    </row>
    <row r="109" spans="1:16" x14ac:dyDescent="0.3">
      <c r="A109" s="609" t="s">
        <v>94</v>
      </c>
      <c r="B109" s="609"/>
      <c r="C109" s="609"/>
      <c r="D109" s="609"/>
      <c r="E109" s="609"/>
      <c r="F109" s="609"/>
      <c r="G109" s="609"/>
      <c r="H109" s="609"/>
      <c r="I109" s="609"/>
      <c r="J109" s="609"/>
      <c r="K109" s="609"/>
      <c r="L109" s="71"/>
      <c r="M109" s="73"/>
      <c r="N109" s="41"/>
      <c r="O109" s="41"/>
      <c r="P109" s="41"/>
    </row>
    <row r="110" spans="1:16" ht="15.65" customHeight="1" x14ac:dyDescent="0.3">
      <c r="A110" s="573" t="str">
        <f>IF(YilDonem&lt;&gt;"",CONCATENATE(YilDonem," dönemine aittir."),"")</f>
        <v/>
      </c>
      <c r="B110" s="573"/>
      <c r="C110" s="573"/>
      <c r="D110" s="573"/>
      <c r="E110" s="573"/>
      <c r="F110" s="573"/>
      <c r="G110" s="573"/>
      <c r="H110" s="573"/>
      <c r="I110" s="573"/>
      <c r="J110" s="573"/>
      <c r="K110" s="573"/>
      <c r="L110" s="401"/>
      <c r="M110" s="73"/>
      <c r="N110" s="72"/>
      <c r="O110" s="41"/>
      <c r="P110" s="41"/>
    </row>
    <row r="111" spans="1:16" ht="16.149999999999999" customHeight="1" thickBot="1" x14ac:dyDescent="0.35">
      <c r="A111" s="622" t="s">
        <v>97</v>
      </c>
      <c r="B111" s="622"/>
      <c r="C111" s="622"/>
      <c r="D111" s="622"/>
      <c r="E111" s="622"/>
      <c r="F111" s="622"/>
      <c r="G111" s="622"/>
      <c r="H111" s="622"/>
      <c r="I111" s="622"/>
      <c r="J111" s="622"/>
      <c r="K111" s="622"/>
      <c r="L111" s="401"/>
      <c r="M111" s="73"/>
      <c r="N111" s="72"/>
      <c r="O111" s="41"/>
      <c r="P111" s="41"/>
    </row>
    <row r="112" spans="1:16" ht="31.6" customHeight="1" thickBot="1" x14ac:dyDescent="0.35">
      <c r="A112" s="441" t="s">
        <v>212</v>
      </c>
      <c r="B112" s="618" t="str">
        <f>IF(ProjeNo&gt;0,ProjeNo,"")</f>
        <v/>
      </c>
      <c r="C112" s="619"/>
      <c r="D112" s="619"/>
      <c r="E112" s="619"/>
      <c r="F112" s="619"/>
      <c r="G112" s="619"/>
      <c r="H112" s="619"/>
      <c r="I112" s="619"/>
      <c r="J112" s="619"/>
      <c r="K112" s="620"/>
      <c r="L112" s="46"/>
      <c r="M112" s="34"/>
      <c r="N112" s="41"/>
      <c r="O112" s="41"/>
      <c r="P112" s="41"/>
    </row>
    <row r="113" spans="1:16" ht="31.6" customHeight="1" thickBot="1" x14ac:dyDescent="0.35">
      <c r="A113" s="441" t="s">
        <v>213</v>
      </c>
      <c r="B113" s="615" t="str">
        <f>IF(ProjeAdi&gt;0,ProjeAdi,"")</f>
        <v/>
      </c>
      <c r="C113" s="616"/>
      <c r="D113" s="616"/>
      <c r="E113" s="616"/>
      <c r="F113" s="616"/>
      <c r="G113" s="616"/>
      <c r="H113" s="616"/>
      <c r="I113" s="616"/>
      <c r="J113" s="616"/>
      <c r="K113" s="617"/>
      <c r="L113" s="46"/>
      <c r="M113" s="34"/>
      <c r="N113" s="41"/>
      <c r="O113" s="41"/>
      <c r="P113" s="41"/>
    </row>
    <row r="114" spans="1:16" ht="52.15" customHeight="1" thickBot="1" x14ac:dyDescent="0.35">
      <c r="A114" s="613" t="s">
        <v>3</v>
      </c>
      <c r="B114" s="613" t="s">
        <v>95</v>
      </c>
      <c r="C114" s="613" t="s">
        <v>175</v>
      </c>
      <c r="D114" s="613" t="s">
        <v>96</v>
      </c>
      <c r="E114" s="613" t="s">
        <v>93</v>
      </c>
      <c r="F114" s="613" t="s">
        <v>91</v>
      </c>
      <c r="G114" s="613" t="s">
        <v>92</v>
      </c>
      <c r="H114" s="623" t="s">
        <v>79</v>
      </c>
      <c r="I114" s="613" t="s">
        <v>80</v>
      </c>
      <c r="J114" s="392" t="s">
        <v>81</v>
      </c>
      <c r="K114" s="392" t="s">
        <v>81</v>
      </c>
      <c r="L114" s="46"/>
      <c r="M114" s="34"/>
      <c r="N114" s="41"/>
      <c r="O114" s="41"/>
      <c r="P114" s="41"/>
    </row>
    <row r="115" spans="1:16" ht="17" thickBot="1" x14ac:dyDescent="0.35">
      <c r="A115" s="621"/>
      <c r="B115" s="621"/>
      <c r="C115" s="614"/>
      <c r="D115" s="621"/>
      <c r="E115" s="621"/>
      <c r="F115" s="621"/>
      <c r="G115" s="621"/>
      <c r="H115" s="624"/>
      <c r="I115" s="621"/>
      <c r="J115" s="403" t="s">
        <v>82</v>
      </c>
      <c r="K115" s="403" t="s">
        <v>85</v>
      </c>
      <c r="L115" s="46"/>
      <c r="M115" s="34"/>
      <c r="N115" s="41"/>
      <c r="O115" s="41"/>
      <c r="P115" s="41"/>
    </row>
    <row r="116" spans="1:16" ht="37.200000000000003" customHeight="1" x14ac:dyDescent="0.3">
      <c r="A116" s="198">
        <v>61</v>
      </c>
      <c r="B116" s="83"/>
      <c r="C116" s="445"/>
      <c r="D116" s="22"/>
      <c r="E116" s="22"/>
      <c r="F116" s="22"/>
      <c r="G116" s="22"/>
      <c r="H116" s="23"/>
      <c r="I116" s="22"/>
      <c r="J116" s="185"/>
      <c r="K116" s="177"/>
      <c r="L116" s="109" t="str">
        <f>IF(AND(COUNTA(B116:G116)&gt;0,M116=1),"Belge Tarihi,Belge Numarası ve KDV Dahil Tutar doldurulduktan sonra KDV Hariç Tutar doldurulabilir.","")</f>
        <v/>
      </c>
      <c r="M116" s="108">
        <f>IF(COUNTA(H116:I116)+COUNTA(K116)=3,0,1)</f>
        <v>1</v>
      </c>
      <c r="N116" s="110">
        <f>IF(M116=1,0,100000000)</f>
        <v>0</v>
      </c>
      <c r="O116" s="41"/>
      <c r="P116" s="41"/>
    </row>
    <row r="117" spans="1:16" ht="37.200000000000003" customHeight="1" x14ac:dyDescent="0.3">
      <c r="A117" s="398">
        <v>62</v>
      </c>
      <c r="B117" s="422"/>
      <c r="C117" s="446"/>
      <c r="D117" s="12"/>
      <c r="E117" s="12"/>
      <c r="F117" s="12"/>
      <c r="G117" s="12"/>
      <c r="H117" s="13"/>
      <c r="I117" s="12"/>
      <c r="J117" s="180"/>
      <c r="K117" s="178"/>
      <c r="L117" s="109" t="str">
        <f t="shared" ref="L117:L130" si="18">IF(AND(COUNTA(B117:G117)&gt;0,M117=1),"Belge Tarihi,Belge Numarası ve KDV Dahil Tutar doldurulduktan sonra KDV Hariç Tutar doldurulabilir.","")</f>
        <v/>
      </c>
      <c r="M117" s="108">
        <f t="shared" ref="M117:M130" si="19">IF(COUNTA(H117:I117)+COUNTA(K117)=3,0,1)</f>
        <v>1</v>
      </c>
      <c r="N117" s="110">
        <f t="shared" ref="N117:N130" si="20">IF(M117=1,0,100000000)</f>
        <v>0</v>
      </c>
      <c r="O117" s="41"/>
      <c r="P117" s="41"/>
    </row>
    <row r="118" spans="1:16" ht="37.200000000000003" customHeight="1" x14ac:dyDescent="0.3">
      <c r="A118" s="398">
        <v>63</v>
      </c>
      <c r="B118" s="422"/>
      <c r="C118" s="446"/>
      <c r="D118" s="12"/>
      <c r="E118" s="12"/>
      <c r="F118" s="12"/>
      <c r="G118" s="12"/>
      <c r="H118" s="13"/>
      <c r="I118" s="12"/>
      <c r="J118" s="180"/>
      <c r="K118" s="178"/>
      <c r="L118" s="109" t="str">
        <f t="shared" si="18"/>
        <v/>
      </c>
      <c r="M118" s="108">
        <f t="shared" si="19"/>
        <v>1</v>
      </c>
      <c r="N118" s="110">
        <f t="shared" si="20"/>
        <v>0</v>
      </c>
      <c r="O118" s="41"/>
      <c r="P118" s="41"/>
    </row>
    <row r="119" spans="1:16" ht="37.200000000000003" customHeight="1" x14ac:dyDescent="0.3">
      <c r="A119" s="398">
        <v>64</v>
      </c>
      <c r="B119" s="422"/>
      <c r="C119" s="446"/>
      <c r="D119" s="12"/>
      <c r="E119" s="12"/>
      <c r="F119" s="12"/>
      <c r="G119" s="12"/>
      <c r="H119" s="13"/>
      <c r="I119" s="12"/>
      <c r="J119" s="180"/>
      <c r="K119" s="178"/>
      <c r="L119" s="109" t="str">
        <f t="shared" si="18"/>
        <v/>
      </c>
      <c r="M119" s="108">
        <f t="shared" si="19"/>
        <v>1</v>
      </c>
      <c r="N119" s="110">
        <f t="shared" si="20"/>
        <v>0</v>
      </c>
      <c r="O119" s="41"/>
      <c r="P119" s="41"/>
    </row>
    <row r="120" spans="1:16" ht="37.200000000000003" customHeight="1" x14ac:dyDescent="0.3">
      <c r="A120" s="398">
        <v>65</v>
      </c>
      <c r="B120" s="422"/>
      <c r="C120" s="446"/>
      <c r="D120" s="12"/>
      <c r="E120" s="12"/>
      <c r="F120" s="12"/>
      <c r="G120" s="12"/>
      <c r="H120" s="13"/>
      <c r="I120" s="12"/>
      <c r="J120" s="180"/>
      <c r="K120" s="178"/>
      <c r="L120" s="109" t="str">
        <f t="shared" si="18"/>
        <v/>
      </c>
      <c r="M120" s="108">
        <f t="shared" si="19"/>
        <v>1</v>
      </c>
      <c r="N120" s="110">
        <f t="shared" si="20"/>
        <v>0</v>
      </c>
      <c r="O120" s="41"/>
      <c r="P120" s="41"/>
    </row>
    <row r="121" spans="1:16" ht="37.200000000000003" customHeight="1" x14ac:dyDescent="0.3">
      <c r="A121" s="398">
        <v>66</v>
      </c>
      <c r="B121" s="422"/>
      <c r="C121" s="446"/>
      <c r="D121" s="12"/>
      <c r="E121" s="12"/>
      <c r="F121" s="12"/>
      <c r="G121" s="12"/>
      <c r="H121" s="13"/>
      <c r="I121" s="12"/>
      <c r="J121" s="180"/>
      <c r="K121" s="178"/>
      <c r="L121" s="109" t="str">
        <f t="shared" si="18"/>
        <v/>
      </c>
      <c r="M121" s="108">
        <f t="shared" si="19"/>
        <v>1</v>
      </c>
      <c r="N121" s="110">
        <f t="shared" si="20"/>
        <v>0</v>
      </c>
      <c r="O121" s="41"/>
      <c r="P121" s="41"/>
    </row>
    <row r="122" spans="1:16" ht="37.200000000000003" customHeight="1" x14ac:dyDescent="0.3">
      <c r="A122" s="399">
        <v>67</v>
      </c>
      <c r="B122" s="314"/>
      <c r="C122" s="447"/>
      <c r="D122" s="14"/>
      <c r="E122" s="14"/>
      <c r="F122" s="14"/>
      <c r="G122" s="14"/>
      <c r="H122" s="37"/>
      <c r="I122" s="14"/>
      <c r="J122" s="186"/>
      <c r="K122" s="181"/>
      <c r="L122" s="109" t="str">
        <f t="shared" si="18"/>
        <v/>
      </c>
      <c r="M122" s="108">
        <f t="shared" si="19"/>
        <v>1</v>
      </c>
      <c r="N122" s="110">
        <f t="shared" si="20"/>
        <v>0</v>
      </c>
      <c r="O122" s="41"/>
      <c r="P122" s="41"/>
    </row>
    <row r="123" spans="1:16" ht="37.200000000000003" customHeight="1" x14ac:dyDescent="0.3">
      <c r="A123" s="399">
        <v>68</v>
      </c>
      <c r="B123" s="314"/>
      <c r="C123" s="447"/>
      <c r="D123" s="14"/>
      <c r="E123" s="14"/>
      <c r="F123" s="14"/>
      <c r="G123" s="14"/>
      <c r="H123" s="37"/>
      <c r="I123" s="14"/>
      <c r="J123" s="186"/>
      <c r="K123" s="181"/>
      <c r="L123" s="109" t="str">
        <f t="shared" si="18"/>
        <v/>
      </c>
      <c r="M123" s="108">
        <f t="shared" si="19"/>
        <v>1</v>
      </c>
      <c r="N123" s="110">
        <f t="shared" si="20"/>
        <v>0</v>
      </c>
      <c r="O123" s="41"/>
      <c r="P123" s="41"/>
    </row>
    <row r="124" spans="1:16" ht="37.200000000000003" customHeight="1" x14ac:dyDescent="0.3">
      <c r="A124" s="399">
        <v>69</v>
      </c>
      <c r="B124" s="314"/>
      <c r="C124" s="447"/>
      <c r="D124" s="14"/>
      <c r="E124" s="14"/>
      <c r="F124" s="14"/>
      <c r="G124" s="14"/>
      <c r="H124" s="37"/>
      <c r="I124" s="14"/>
      <c r="J124" s="186"/>
      <c r="K124" s="181"/>
      <c r="L124" s="109" t="str">
        <f t="shared" si="18"/>
        <v/>
      </c>
      <c r="M124" s="108">
        <f t="shared" si="19"/>
        <v>1</v>
      </c>
      <c r="N124" s="110">
        <f t="shared" si="20"/>
        <v>0</v>
      </c>
      <c r="O124" s="41"/>
      <c r="P124" s="41"/>
    </row>
    <row r="125" spans="1:16" ht="37.200000000000003" customHeight="1" x14ac:dyDescent="0.3">
      <c r="A125" s="399">
        <v>70</v>
      </c>
      <c r="B125" s="314"/>
      <c r="C125" s="447"/>
      <c r="D125" s="14"/>
      <c r="E125" s="14"/>
      <c r="F125" s="14"/>
      <c r="G125" s="14"/>
      <c r="H125" s="37"/>
      <c r="I125" s="14"/>
      <c r="J125" s="186"/>
      <c r="K125" s="181"/>
      <c r="L125" s="109" t="str">
        <f t="shared" si="18"/>
        <v/>
      </c>
      <c r="M125" s="108">
        <f t="shared" si="19"/>
        <v>1</v>
      </c>
      <c r="N125" s="110">
        <f t="shared" si="20"/>
        <v>0</v>
      </c>
      <c r="O125" s="41"/>
      <c r="P125" s="41"/>
    </row>
    <row r="126" spans="1:16" ht="37.200000000000003" customHeight="1" x14ac:dyDescent="0.3">
      <c r="A126" s="399">
        <v>71</v>
      </c>
      <c r="B126" s="314"/>
      <c r="C126" s="447"/>
      <c r="D126" s="14"/>
      <c r="E126" s="14"/>
      <c r="F126" s="14"/>
      <c r="G126" s="14"/>
      <c r="H126" s="37"/>
      <c r="I126" s="14"/>
      <c r="J126" s="186"/>
      <c r="K126" s="181"/>
      <c r="L126" s="109" t="str">
        <f t="shared" si="18"/>
        <v/>
      </c>
      <c r="M126" s="108">
        <f t="shared" si="19"/>
        <v>1</v>
      </c>
      <c r="N126" s="110">
        <f t="shared" si="20"/>
        <v>0</v>
      </c>
      <c r="O126" s="42"/>
      <c r="P126" s="42"/>
    </row>
    <row r="127" spans="1:16" ht="37.200000000000003" customHeight="1" x14ac:dyDescent="0.3">
      <c r="A127" s="399">
        <v>72</v>
      </c>
      <c r="B127" s="314"/>
      <c r="C127" s="447"/>
      <c r="D127" s="14"/>
      <c r="E127" s="14"/>
      <c r="F127" s="14"/>
      <c r="G127" s="14"/>
      <c r="H127" s="37"/>
      <c r="I127" s="14"/>
      <c r="J127" s="186"/>
      <c r="K127" s="181"/>
      <c r="L127" s="109" t="str">
        <f t="shared" si="18"/>
        <v/>
      </c>
      <c r="M127" s="108">
        <f t="shared" si="19"/>
        <v>1</v>
      </c>
      <c r="N127" s="110">
        <f t="shared" si="20"/>
        <v>0</v>
      </c>
      <c r="O127" s="41"/>
      <c r="P127" s="41"/>
    </row>
    <row r="128" spans="1:16" ht="37.200000000000003" customHeight="1" x14ac:dyDescent="0.3">
      <c r="A128" s="399">
        <v>73</v>
      </c>
      <c r="B128" s="314"/>
      <c r="C128" s="447"/>
      <c r="D128" s="14"/>
      <c r="E128" s="14"/>
      <c r="F128" s="14"/>
      <c r="G128" s="14"/>
      <c r="H128" s="37"/>
      <c r="I128" s="14"/>
      <c r="J128" s="186"/>
      <c r="K128" s="181"/>
      <c r="L128" s="109" t="str">
        <f t="shared" si="18"/>
        <v/>
      </c>
      <c r="M128" s="108">
        <f t="shared" si="19"/>
        <v>1</v>
      </c>
      <c r="N128" s="110">
        <f t="shared" si="20"/>
        <v>0</v>
      </c>
      <c r="O128" s="41"/>
      <c r="P128" s="41"/>
    </row>
    <row r="129" spans="1:16" ht="37.200000000000003" customHeight="1" x14ac:dyDescent="0.3">
      <c r="A129" s="399">
        <v>74</v>
      </c>
      <c r="B129" s="314"/>
      <c r="C129" s="447"/>
      <c r="D129" s="14"/>
      <c r="E129" s="14"/>
      <c r="F129" s="14"/>
      <c r="G129" s="14"/>
      <c r="H129" s="37"/>
      <c r="I129" s="14"/>
      <c r="J129" s="186"/>
      <c r="K129" s="181"/>
      <c r="L129" s="109" t="str">
        <f t="shared" si="18"/>
        <v/>
      </c>
      <c r="M129" s="108">
        <f t="shared" si="19"/>
        <v>1</v>
      </c>
      <c r="N129" s="110">
        <f t="shared" si="20"/>
        <v>0</v>
      </c>
      <c r="O129" s="41"/>
      <c r="P129" s="41"/>
    </row>
    <row r="130" spans="1:16" ht="37.200000000000003" customHeight="1" thickBot="1" x14ac:dyDescent="0.35">
      <c r="A130" s="400">
        <v>75</v>
      </c>
      <c r="B130" s="86"/>
      <c r="C130" s="448"/>
      <c r="D130" s="16"/>
      <c r="E130" s="16"/>
      <c r="F130" s="16"/>
      <c r="G130" s="16"/>
      <c r="H130" s="39"/>
      <c r="I130" s="16"/>
      <c r="J130" s="187"/>
      <c r="K130" s="182"/>
      <c r="L130" s="109" t="str">
        <f t="shared" si="18"/>
        <v/>
      </c>
      <c r="M130" s="108">
        <f t="shared" si="19"/>
        <v>1</v>
      </c>
      <c r="N130" s="110">
        <f t="shared" si="20"/>
        <v>0</v>
      </c>
      <c r="O130" s="112">
        <f>IF(COUNTA(H116:K130)&gt;0,1,0)</f>
        <v>0</v>
      </c>
      <c r="P130" s="41"/>
    </row>
    <row r="131" spans="1:16" ht="37.200000000000003" customHeight="1" thickBot="1" x14ac:dyDescent="0.35">
      <c r="A131" s="625" t="s">
        <v>148</v>
      </c>
      <c r="B131" s="625"/>
      <c r="C131" s="625"/>
      <c r="D131" s="625"/>
      <c r="E131" s="625"/>
      <c r="F131" s="625"/>
      <c r="G131" s="625"/>
      <c r="H131" s="626"/>
      <c r="I131" s="377" t="s">
        <v>33</v>
      </c>
      <c r="J131" s="188">
        <f>SUM(J116:J130)+J104</f>
        <v>0</v>
      </c>
      <c r="K131" s="188">
        <f>SUM(K116:K130)+K104</f>
        <v>0</v>
      </c>
      <c r="L131" s="402"/>
      <c r="M131" s="34"/>
      <c r="N131" s="41"/>
      <c r="O131" s="41"/>
      <c r="P131" s="41"/>
    </row>
    <row r="132" spans="1:16" x14ac:dyDescent="0.3">
      <c r="A132" s="269" t="s">
        <v>245</v>
      </c>
      <c r="B132" s="41"/>
      <c r="C132" s="41"/>
      <c r="D132" s="41"/>
      <c r="E132" s="41"/>
      <c r="F132" s="41"/>
      <c r="G132" s="41"/>
      <c r="H132" s="397"/>
      <c r="I132" s="41"/>
      <c r="J132" s="41"/>
      <c r="K132" s="41"/>
      <c r="L132" s="111" t="str">
        <f t="shared" ref="L132" si="21">IF(AND(J132&gt;0,K132=""),"KDV Dahil Tutar Yazılmalıdır.","")</f>
        <v/>
      </c>
      <c r="M132" s="34"/>
      <c r="N132" s="41"/>
      <c r="O132" s="41"/>
      <c r="P132" s="41"/>
    </row>
    <row r="133" spans="1:16" x14ac:dyDescent="0.3">
      <c r="A133" s="19" t="s">
        <v>132</v>
      </c>
      <c r="B133" s="41"/>
      <c r="C133" s="41"/>
      <c r="D133" s="41"/>
      <c r="E133" s="41"/>
      <c r="F133" s="41"/>
      <c r="G133" s="41"/>
      <c r="H133" s="397"/>
      <c r="I133" s="41"/>
      <c r="J133" s="41"/>
      <c r="K133" s="41"/>
      <c r="L133" s="46"/>
      <c r="M133" s="34"/>
      <c r="N133" s="41"/>
      <c r="O133" s="41"/>
      <c r="P133" s="41"/>
    </row>
    <row r="134" spans="1:16" ht="19.05" x14ac:dyDescent="0.35">
      <c r="A134" s="41"/>
      <c r="B134" s="370" t="s">
        <v>30</v>
      </c>
      <c r="C134" s="370"/>
      <c r="D134" s="372">
        <f ca="1">imzatarihi</f>
        <v>45653</v>
      </c>
      <c r="E134" s="251" t="s">
        <v>31</v>
      </c>
      <c r="F134" s="373" t="str">
        <f>IF(kurulusyetkilisi&gt;0,kurulusyetkilisi,"")</f>
        <v/>
      </c>
      <c r="G134" s="41"/>
      <c r="H134" s="41"/>
      <c r="I134" s="41"/>
      <c r="J134" s="41"/>
      <c r="K134" s="41"/>
      <c r="L134" s="46"/>
      <c r="M134" s="34"/>
      <c r="N134" s="41"/>
      <c r="O134" s="41"/>
      <c r="P134" s="41"/>
    </row>
    <row r="135" spans="1:16" ht="19.05" x14ac:dyDescent="0.35">
      <c r="A135" s="41"/>
      <c r="B135" s="41"/>
      <c r="C135" s="41"/>
      <c r="D135" s="213"/>
      <c r="E135" s="251" t="s">
        <v>32</v>
      </c>
      <c r="F135" s="41"/>
      <c r="G135" s="212"/>
      <c r="H135" s="41"/>
      <c r="I135" s="41"/>
      <c r="J135" s="41"/>
      <c r="K135" s="41"/>
      <c r="L135" s="46"/>
      <c r="M135" s="34"/>
      <c r="N135" s="41"/>
      <c r="O135" s="41"/>
      <c r="P135" s="41"/>
    </row>
    <row r="136" spans="1:16" x14ac:dyDescent="0.3">
      <c r="A136" s="609" t="s">
        <v>94</v>
      </c>
      <c r="B136" s="609"/>
      <c r="C136" s="609"/>
      <c r="D136" s="609"/>
      <c r="E136" s="609"/>
      <c r="F136" s="609"/>
      <c r="G136" s="609"/>
      <c r="H136" s="609"/>
      <c r="I136" s="609"/>
      <c r="J136" s="609"/>
      <c r="K136" s="609"/>
      <c r="L136" s="71"/>
      <c r="M136" s="73"/>
      <c r="N136" s="41"/>
      <c r="O136" s="41"/>
      <c r="P136" s="41"/>
    </row>
    <row r="137" spans="1:16" ht="15.65" customHeight="1" x14ac:dyDescent="0.3">
      <c r="A137" s="573" t="str">
        <f>IF(YilDonem&lt;&gt;"",CONCATENATE(YilDonem," dönemine aittir."),"")</f>
        <v/>
      </c>
      <c r="B137" s="573"/>
      <c r="C137" s="573"/>
      <c r="D137" s="573"/>
      <c r="E137" s="573"/>
      <c r="F137" s="573"/>
      <c r="G137" s="573"/>
      <c r="H137" s="573"/>
      <c r="I137" s="573"/>
      <c r="J137" s="573"/>
      <c r="K137" s="573"/>
      <c r="L137" s="401"/>
      <c r="M137" s="73"/>
      <c r="N137" s="72"/>
      <c r="O137" s="41"/>
      <c r="P137" s="41"/>
    </row>
    <row r="138" spans="1:16" ht="16.149999999999999" customHeight="1" thickBot="1" x14ac:dyDescent="0.35">
      <c r="A138" s="622" t="s">
        <v>97</v>
      </c>
      <c r="B138" s="622"/>
      <c r="C138" s="622"/>
      <c r="D138" s="622"/>
      <c r="E138" s="622"/>
      <c r="F138" s="622"/>
      <c r="G138" s="622"/>
      <c r="H138" s="622"/>
      <c r="I138" s="622"/>
      <c r="J138" s="622"/>
      <c r="K138" s="622"/>
      <c r="L138" s="401"/>
      <c r="M138" s="73"/>
      <c r="N138" s="72"/>
      <c r="O138" s="41"/>
      <c r="P138" s="41"/>
    </row>
    <row r="139" spans="1:16" ht="31.6" customHeight="1" thickBot="1" x14ac:dyDescent="0.35">
      <c r="A139" s="441" t="s">
        <v>212</v>
      </c>
      <c r="B139" s="618" t="str">
        <f>IF(ProjeNo&gt;0,ProjeNo,"")</f>
        <v/>
      </c>
      <c r="C139" s="619"/>
      <c r="D139" s="619"/>
      <c r="E139" s="619"/>
      <c r="F139" s="619"/>
      <c r="G139" s="619"/>
      <c r="H139" s="619"/>
      <c r="I139" s="619"/>
      <c r="J139" s="619"/>
      <c r="K139" s="620"/>
      <c r="L139" s="46"/>
      <c r="M139" s="34"/>
      <c r="N139" s="41"/>
      <c r="O139" s="41"/>
      <c r="P139" s="41"/>
    </row>
    <row r="140" spans="1:16" ht="31.6" customHeight="1" thickBot="1" x14ac:dyDescent="0.35">
      <c r="A140" s="441" t="s">
        <v>213</v>
      </c>
      <c r="B140" s="615" t="str">
        <f>IF(ProjeAdi&gt;0,ProjeAdi,"")</f>
        <v/>
      </c>
      <c r="C140" s="616"/>
      <c r="D140" s="616"/>
      <c r="E140" s="616"/>
      <c r="F140" s="616"/>
      <c r="G140" s="616"/>
      <c r="H140" s="616"/>
      <c r="I140" s="616"/>
      <c r="J140" s="616"/>
      <c r="K140" s="617"/>
      <c r="L140" s="46"/>
      <c r="M140" s="34"/>
      <c r="N140" s="41"/>
      <c r="O140" s="41"/>
      <c r="P140" s="41"/>
    </row>
    <row r="141" spans="1:16" ht="52.15" customHeight="1" thickBot="1" x14ac:dyDescent="0.35">
      <c r="A141" s="613" t="s">
        <v>3</v>
      </c>
      <c r="B141" s="613" t="s">
        <v>95</v>
      </c>
      <c r="C141" s="613" t="s">
        <v>175</v>
      </c>
      <c r="D141" s="613" t="s">
        <v>96</v>
      </c>
      <c r="E141" s="613" t="s">
        <v>93</v>
      </c>
      <c r="F141" s="613" t="s">
        <v>91</v>
      </c>
      <c r="G141" s="613" t="s">
        <v>92</v>
      </c>
      <c r="H141" s="623" t="s">
        <v>79</v>
      </c>
      <c r="I141" s="613" t="s">
        <v>80</v>
      </c>
      <c r="J141" s="392" t="s">
        <v>81</v>
      </c>
      <c r="K141" s="392" t="s">
        <v>81</v>
      </c>
      <c r="L141" s="46"/>
      <c r="M141" s="34"/>
      <c r="N141" s="41"/>
      <c r="O141" s="41"/>
      <c r="P141" s="41"/>
    </row>
    <row r="142" spans="1:16" ht="17" thickBot="1" x14ac:dyDescent="0.35">
      <c r="A142" s="621"/>
      <c r="B142" s="621"/>
      <c r="C142" s="614"/>
      <c r="D142" s="621"/>
      <c r="E142" s="621"/>
      <c r="F142" s="621"/>
      <c r="G142" s="621"/>
      <c r="H142" s="624"/>
      <c r="I142" s="621"/>
      <c r="J142" s="403" t="s">
        <v>82</v>
      </c>
      <c r="K142" s="403" t="s">
        <v>85</v>
      </c>
      <c r="L142" s="46"/>
      <c r="M142" s="34"/>
      <c r="N142" s="41"/>
      <c r="O142" s="41"/>
      <c r="P142" s="41"/>
    </row>
    <row r="143" spans="1:16" ht="37.200000000000003" customHeight="1" x14ac:dyDescent="0.3">
      <c r="A143" s="198">
        <v>76</v>
      </c>
      <c r="B143" s="83"/>
      <c r="C143" s="445"/>
      <c r="D143" s="22"/>
      <c r="E143" s="22"/>
      <c r="F143" s="22"/>
      <c r="G143" s="22"/>
      <c r="H143" s="23"/>
      <c r="I143" s="22"/>
      <c r="J143" s="185"/>
      <c r="K143" s="177"/>
      <c r="L143" s="109" t="str">
        <f>IF(AND(COUNTA(B143:G143)&gt;0,M143=1),"Belge Tarihi,Belge Numarası ve KDV Dahil Tutar doldurulduktan sonra KDV Hariç Tutar doldurulabilir.","")</f>
        <v/>
      </c>
      <c r="M143" s="108">
        <f>IF(COUNTA(H143:I143)+COUNTA(K143)=3,0,1)</f>
        <v>1</v>
      </c>
      <c r="N143" s="110">
        <f>IF(M143=1,0,100000000)</f>
        <v>0</v>
      </c>
      <c r="O143" s="41"/>
      <c r="P143" s="41"/>
    </row>
    <row r="144" spans="1:16" ht="37.200000000000003" customHeight="1" x14ac:dyDescent="0.3">
      <c r="A144" s="398">
        <v>77</v>
      </c>
      <c r="B144" s="422"/>
      <c r="C144" s="446"/>
      <c r="D144" s="12"/>
      <c r="E144" s="12"/>
      <c r="F144" s="12"/>
      <c r="G144" s="12"/>
      <c r="H144" s="13"/>
      <c r="I144" s="12"/>
      <c r="J144" s="180"/>
      <c r="K144" s="178"/>
      <c r="L144" s="109" t="str">
        <f t="shared" ref="L144:L157" si="22">IF(AND(COUNTA(B144:G144)&gt;0,M144=1),"Belge Tarihi,Belge Numarası ve KDV Dahil Tutar doldurulduktan sonra KDV Hariç Tutar doldurulabilir.","")</f>
        <v/>
      </c>
      <c r="M144" s="108">
        <f t="shared" ref="M144:M157" si="23">IF(COUNTA(H144:I144)+COUNTA(K144)=3,0,1)</f>
        <v>1</v>
      </c>
      <c r="N144" s="110">
        <f t="shared" ref="N144:N157" si="24">IF(M144=1,0,100000000)</f>
        <v>0</v>
      </c>
      <c r="O144" s="41"/>
      <c r="P144" s="41"/>
    </row>
    <row r="145" spans="1:16" ht="37.200000000000003" customHeight="1" x14ac:dyDescent="0.3">
      <c r="A145" s="398">
        <v>78</v>
      </c>
      <c r="B145" s="422"/>
      <c r="C145" s="446"/>
      <c r="D145" s="12"/>
      <c r="E145" s="12"/>
      <c r="F145" s="12"/>
      <c r="G145" s="12"/>
      <c r="H145" s="13"/>
      <c r="I145" s="12"/>
      <c r="J145" s="180"/>
      <c r="K145" s="178"/>
      <c r="L145" s="109" t="str">
        <f t="shared" si="22"/>
        <v/>
      </c>
      <c r="M145" s="108">
        <f t="shared" si="23"/>
        <v>1</v>
      </c>
      <c r="N145" s="110">
        <f t="shared" si="24"/>
        <v>0</v>
      </c>
      <c r="O145" s="41"/>
      <c r="P145" s="41"/>
    </row>
    <row r="146" spans="1:16" ht="37.200000000000003" customHeight="1" x14ac:dyDescent="0.3">
      <c r="A146" s="398">
        <v>79</v>
      </c>
      <c r="B146" s="422"/>
      <c r="C146" s="446"/>
      <c r="D146" s="12"/>
      <c r="E146" s="12"/>
      <c r="F146" s="12"/>
      <c r="G146" s="12"/>
      <c r="H146" s="13"/>
      <c r="I146" s="12"/>
      <c r="J146" s="180"/>
      <c r="K146" s="178"/>
      <c r="L146" s="109" t="str">
        <f t="shared" si="22"/>
        <v/>
      </c>
      <c r="M146" s="108">
        <f t="shared" si="23"/>
        <v>1</v>
      </c>
      <c r="N146" s="110">
        <f t="shared" si="24"/>
        <v>0</v>
      </c>
      <c r="O146" s="41"/>
      <c r="P146" s="41"/>
    </row>
    <row r="147" spans="1:16" ht="37.200000000000003" customHeight="1" x14ac:dyDescent="0.3">
      <c r="A147" s="398">
        <v>80</v>
      </c>
      <c r="B147" s="422"/>
      <c r="C147" s="446"/>
      <c r="D147" s="12"/>
      <c r="E147" s="12"/>
      <c r="F147" s="12"/>
      <c r="G147" s="12"/>
      <c r="H147" s="13"/>
      <c r="I147" s="12"/>
      <c r="J147" s="180"/>
      <c r="K147" s="178"/>
      <c r="L147" s="109" t="str">
        <f t="shared" si="22"/>
        <v/>
      </c>
      <c r="M147" s="108">
        <f t="shared" si="23"/>
        <v>1</v>
      </c>
      <c r="N147" s="110">
        <f t="shared" si="24"/>
        <v>0</v>
      </c>
      <c r="O147" s="41"/>
      <c r="P147" s="41"/>
    </row>
    <row r="148" spans="1:16" ht="37.200000000000003" customHeight="1" x14ac:dyDescent="0.3">
      <c r="A148" s="398">
        <v>81</v>
      </c>
      <c r="B148" s="422"/>
      <c r="C148" s="446"/>
      <c r="D148" s="12"/>
      <c r="E148" s="12"/>
      <c r="F148" s="12"/>
      <c r="G148" s="12"/>
      <c r="H148" s="13"/>
      <c r="I148" s="12"/>
      <c r="J148" s="180"/>
      <c r="K148" s="178"/>
      <c r="L148" s="109" t="str">
        <f t="shared" si="22"/>
        <v/>
      </c>
      <c r="M148" s="108">
        <f t="shared" si="23"/>
        <v>1</v>
      </c>
      <c r="N148" s="110">
        <f t="shared" si="24"/>
        <v>0</v>
      </c>
      <c r="O148" s="41"/>
      <c r="P148" s="41"/>
    </row>
    <row r="149" spans="1:16" ht="37.200000000000003" customHeight="1" x14ac:dyDescent="0.3">
      <c r="A149" s="399">
        <v>82</v>
      </c>
      <c r="B149" s="314"/>
      <c r="C149" s="447"/>
      <c r="D149" s="14"/>
      <c r="E149" s="14"/>
      <c r="F149" s="14"/>
      <c r="G149" s="14"/>
      <c r="H149" s="37"/>
      <c r="I149" s="14"/>
      <c r="J149" s="186"/>
      <c r="K149" s="181"/>
      <c r="L149" s="109" t="str">
        <f t="shared" si="22"/>
        <v/>
      </c>
      <c r="M149" s="108">
        <f t="shared" si="23"/>
        <v>1</v>
      </c>
      <c r="N149" s="110">
        <f t="shared" si="24"/>
        <v>0</v>
      </c>
      <c r="O149" s="41"/>
      <c r="P149" s="41"/>
    </row>
    <row r="150" spans="1:16" ht="37.200000000000003" customHeight="1" x14ac:dyDescent="0.3">
      <c r="A150" s="399">
        <v>83</v>
      </c>
      <c r="B150" s="314"/>
      <c r="C150" s="447"/>
      <c r="D150" s="14"/>
      <c r="E150" s="14"/>
      <c r="F150" s="14"/>
      <c r="G150" s="14"/>
      <c r="H150" s="37"/>
      <c r="I150" s="14"/>
      <c r="J150" s="186"/>
      <c r="K150" s="181"/>
      <c r="L150" s="109" t="str">
        <f t="shared" si="22"/>
        <v/>
      </c>
      <c r="M150" s="108">
        <f t="shared" si="23"/>
        <v>1</v>
      </c>
      <c r="N150" s="110">
        <f t="shared" si="24"/>
        <v>0</v>
      </c>
      <c r="O150" s="41"/>
      <c r="P150" s="41"/>
    </row>
    <row r="151" spans="1:16" ht="37.200000000000003" customHeight="1" x14ac:dyDescent="0.3">
      <c r="A151" s="399">
        <v>84</v>
      </c>
      <c r="B151" s="314"/>
      <c r="C151" s="447"/>
      <c r="D151" s="14"/>
      <c r="E151" s="14"/>
      <c r="F151" s="14"/>
      <c r="G151" s="14"/>
      <c r="H151" s="37"/>
      <c r="I151" s="14"/>
      <c r="J151" s="186"/>
      <c r="K151" s="181"/>
      <c r="L151" s="109" t="str">
        <f t="shared" si="22"/>
        <v/>
      </c>
      <c r="M151" s="108">
        <f t="shared" si="23"/>
        <v>1</v>
      </c>
      <c r="N151" s="110">
        <f t="shared" si="24"/>
        <v>0</v>
      </c>
      <c r="O151" s="41"/>
      <c r="P151" s="41"/>
    </row>
    <row r="152" spans="1:16" ht="37.200000000000003" customHeight="1" x14ac:dyDescent="0.3">
      <c r="A152" s="399">
        <v>85</v>
      </c>
      <c r="B152" s="314"/>
      <c r="C152" s="447"/>
      <c r="D152" s="14"/>
      <c r="E152" s="14"/>
      <c r="F152" s="14"/>
      <c r="G152" s="14"/>
      <c r="H152" s="37"/>
      <c r="I152" s="14"/>
      <c r="J152" s="186"/>
      <c r="K152" s="181"/>
      <c r="L152" s="109" t="str">
        <f t="shared" si="22"/>
        <v/>
      </c>
      <c r="M152" s="108">
        <f t="shared" si="23"/>
        <v>1</v>
      </c>
      <c r="N152" s="110">
        <f t="shared" si="24"/>
        <v>0</v>
      </c>
      <c r="O152" s="41"/>
      <c r="P152" s="41"/>
    </row>
    <row r="153" spans="1:16" ht="37.200000000000003" customHeight="1" x14ac:dyDescent="0.3">
      <c r="A153" s="399">
        <v>86</v>
      </c>
      <c r="B153" s="314"/>
      <c r="C153" s="447"/>
      <c r="D153" s="14"/>
      <c r="E153" s="14"/>
      <c r="F153" s="14"/>
      <c r="G153" s="14"/>
      <c r="H153" s="37"/>
      <c r="I153" s="14"/>
      <c r="J153" s="186"/>
      <c r="K153" s="181"/>
      <c r="L153" s="109" t="str">
        <f t="shared" si="22"/>
        <v/>
      </c>
      <c r="M153" s="108">
        <f t="shared" si="23"/>
        <v>1</v>
      </c>
      <c r="N153" s="110">
        <f t="shared" si="24"/>
        <v>0</v>
      </c>
      <c r="O153" s="41"/>
      <c r="P153" s="41"/>
    </row>
    <row r="154" spans="1:16" ht="37.200000000000003" customHeight="1" x14ac:dyDescent="0.3">
      <c r="A154" s="399">
        <v>87</v>
      </c>
      <c r="B154" s="314"/>
      <c r="C154" s="447"/>
      <c r="D154" s="14"/>
      <c r="E154" s="14"/>
      <c r="F154" s="14"/>
      <c r="G154" s="14"/>
      <c r="H154" s="37"/>
      <c r="I154" s="14"/>
      <c r="J154" s="186"/>
      <c r="K154" s="181"/>
      <c r="L154" s="109" t="str">
        <f t="shared" si="22"/>
        <v/>
      </c>
      <c r="M154" s="108">
        <f t="shared" si="23"/>
        <v>1</v>
      </c>
      <c r="N154" s="110">
        <f t="shared" si="24"/>
        <v>0</v>
      </c>
      <c r="O154" s="41"/>
      <c r="P154" s="41"/>
    </row>
    <row r="155" spans="1:16" ht="37.200000000000003" customHeight="1" x14ac:dyDescent="0.3">
      <c r="A155" s="399">
        <v>88</v>
      </c>
      <c r="B155" s="314"/>
      <c r="C155" s="447"/>
      <c r="D155" s="14"/>
      <c r="E155" s="14"/>
      <c r="F155" s="14"/>
      <c r="G155" s="14"/>
      <c r="H155" s="37"/>
      <c r="I155" s="14"/>
      <c r="J155" s="186"/>
      <c r="K155" s="181"/>
      <c r="L155" s="109" t="str">
        <f t="shared" si="22"/>
        <v/>
      </c>
      <c r="M155" s="108">
        <f t="shared" si="23"/>
        <v>1</v>
      </c>
      <c r="N155" s="110">
        <f t="shared" si="24"/>
        <v>0</v>
      </c>
      <c r="O155" s="41"/>
      <c r="P155" s="41"/>
    </row>
    <row r="156" spans="1:16" ht="37.200000000000003" customHeight="1" x14ac:dyDescent="0.3">
      <c r="A156" s="399">
        <v>89</v>
      </c>
      <c r="B156" s="314"/>
      <c r="C156" s="447"/>
      <c r="D156" s="14"/>
      <c r="E156" s="14"/>
      <c r="F156" s="14"/>
      <c r="G156" s="14"/>
      <c r="H156" s="37"/>
      <c r="I156" s="14"/>
      <c r="J156" s="186"/>
      <c r="K156" s="181"/>
      <c r="L156" s="109" t="str">
        <f t="shared" si="22"/>
        <v/>
      </c>
      <c r="M156" s="108">
        <f t="shared" si="23"/>
        <v>1</v>
      </c>
      <c r="N156" s="110">
        <f t="shared" si="24"/>
        <v>0</v>
      </c>
      <c r="O156" s="42"/>
      <c r="P156" s="42"/>
    </row>
    <row r="157" spans="1:16" ht="37.200000000000003" customHeight="1" thickBot="1" x14ac:dyDescent="0.35">
      <c r="A157" s="400">
        <v>90</v>
      </c>
      <c r="B157" s="86"/>
      <c r="C157" s="448"/>
      <c r="D157" s="16"/>
      <c r="E157" s="16"/>
      <c r="F157" s="16"/>
      <c r="G157" s="16"/>
      <c r="H157" s="39"/>
      <c r="I157" s="16"/>
      <c r="J157" s="187"/>
      <c r="K157" s="182"/>
      <c r="L157" s="109" t="str">
        <f t="shared" si="22"/>
        <v/>
      </c>
      <c r="M157" s="108">
        <f t="shared" si="23"/>
        <v>1</v>
      </c>
      <c r="N157" s="110">
        <f t="shared" si="24"/>
        <v>0</v>
      </c>
      <c r="O157" s="112">
        <f>IF(COUNTA(H143:K157)&gt;0,1,0)</f>
        <v>0</v>
      </c>
      <c r="P157" s="41"/>
    </row>
    <row r="158" spans="1:16" ht="37.200000000000003" customHeight="1" thickBot="1" x14ac:dyDescent="0.35">
      <c r="A158" s="625" t="s">
        <v>148</v>
      </c>
      <c r="B158" s="625"/>
      <c r="C158" s="625"/>
      <c r="D158" s="625"/>
      <c r="E158" s="625"/>
      <c r="F158" s="625"/>
      <c r="G158" s="625"/>
      <c r="H158" s="626"/>
      <c r="I158" s="377" t="s">
        <v>33</v>
      </c>
      <c r="J158" s="188">
        <f>SUM(J143:J157)+J131</f>
        <v>0</v>
      </c>
      <c r="K158" s="188">
        <f>SUM(K143:K157)+K131</f>
        <v>0</v>
      </c>
      <c r="L158" s="402"/>
      <c r="M158" s="105">
        <f>IF(J158&gt;J131,ROW(A162),0)</f>
        <v>0</v>
      </c>
      <c r="N158" s="41"/>
      <c r="O158" s="41"/>
      <c r="P158" s="41"/>
    </row>
    <row r="159" spans="1:16" x14ac:dyDescent="0.3">
      <c r="A159" s="269" t="s">
        <v>245</v>
      </c>
      <c r="B159" s="41"/>
      <c r="C159" s="41"/>
      <c r="D159" s="41"/>
      <c r="E159" s="41"/>
      <c r="F159" s="41"/>
      <c r="G159" s="41"/>
      <c r="H159" s="397"/>
      <c r="I159" s="41"/>
      <c r="J159" s="41"/>
      <c r="K159" s="41"/>
      <c r="L159" s="111" t="str">
        <f t="shared" ref="L159" si="25">IF(AND(J159&gt;0,K159=""),"KDV Dahil Tutar Yazılmalıdır.","")</f>
        <v/>
      </c>
      <c r="M159" s="34"/>
      <c r="N159" s="41"/>
      <c r="O159" s="41"/>
      <c r="P159" s="41"/>
    </row>
    <row r="160" spans="1:16" x14ac:dyDescent="0.3">
      <c r="A160" s="19" t="s">
        <v>132</v>
      </c>
      <c r="B160" s="41"/>
      <c r="C160" s="41"/>
      <c r="D160" s="41"/>
      <c r="E160" s="41"/>
      <c r="F160" s="41"/>
      <c r="G160" s="41"/>
      <c r="H160" s="397"/>
      <c r="I160" s="41"/>
      <c r="J160" s="41"/>
      <c r="K160" s="41"/>
      <c r="L160" s="46"/>
      <c r="M160" s="34"/>
      <c r="N160" s="41"/>
      <c r="O160" s="41"/>
      <c r="P160" s="41"/>
    </row>
    <row r="161" spans="1:16" ht="19.05" x14ac:dyDescent="0.35">
      <c r="A161" s="41"/>
      <c r="B161" s="370" t="s">
        <v>30</v>
      </c>
      <c r="C161" s="370"/>
      <c r="D161" s="372">
        <f ca="1">imzatarihi</f>
        <v>45653</v>
      </c>
      <c r="E161" s="251" t="s">
        <v>31</v>
      </c>
      <c r="F161" s="373" t="str">
        <f>IF(kurulusyetkilisi&gt;0,kurulusyetkilisi,"")</f>
        <v/>
      </c>
      <c r="G161" s="41"/>
      <c r="H161" s="41"/>
      <c r="I161" s="41"/>
      <c r="J161" s="41"/>
      <c r="K161" s="41"/>
      <c r="L161" s="46"/>
      <c r="M161" s="34"/>
      <c r="N161" s="41"/>
      <c r="O161" s="41"/>
      <c r="P161" s="41"/>
    </row>
    <row r="162" spans="1:16" ht="19.05" x14ac:dyDescent="0.35">
      <c r="A162" s="41"/>
      <c r="B162" s="41"/>
      <c r="C162" s="41"/>
      <c r="D162" s="213"/>
      <c r="E162" s="251" t="s">
        <v>32</v>
      </c>
      <c r="F162" s="41"/>
      <c r="G162" s="212"/>
      <c r="H162" s="41"/>
      <c r="I162" s="41"/>
      <c r="J162" s="41"/>
      <c r="K162" s="41"/>
      <c r="L162" s="46"/>
      <c r="M162" s="34"/>
      <c r="N162" s="41"/>
      <c r="O162" s="41"/>
      <c r="P162" s="41"/>
    </row>
    <row r="163" spans="1:16" x14ac:dyDescent="0.3">
      <c r="A163" s="41"/>
      <c r="B163" s="41"/>
      <c r="C163" s="41"/>
      <c r="D163" s="41"/>
      <c r="E163" s="41"/>
      <c r="F163" s="41"/>
      <c r="G163" s="41"/>
      <c r="H163" s="397"/>
      <c r="I163" s="41"/>
      <c r="J163" s="41"/>
      <c r="K163" s="41"/>
      <c r="L163" s="46"/>
      <c r="M163" s="34"/>
      <c r="N163" s="41"/>
      <c r="O163" s="41"/>
      <c r="P163" s="41"/>
    </row>
    <row r="164" spans="1:16" x14ac:dyDescent="0.3">
      <c r="A164" s="41"/>
      <c r="B164" s="41"/>
      <c r="C164" s="41"/>
      <c r="D164" s="41"/>
      <c r="E164" s="41"/>
      <c r="F164" s="41"/>
      <c r="G164" s="41"/>
      <c r="H164" s="397"/>
      <c r="I164" s="41"/>
      <c r="J164" s="41"/>
      <c r="K164" s="41"/>
      <c r="L164" s="46"/>
      <c r="M164" s="34"/>
      <c r="N164" s="41"/>
      <c r="O164" s="41"/>
      <c r="P164" s="41"/>
    </row>
    <row r="165" spans="1:16" x14ac:dyDescent="0.3">
      <c r="A165" s="41"/>
      <c r="B165" s="41"/>
      <c r="C165" s="41"/>
      <c r="D165" s="41"/>
      <c r="E165" s="41"/>
      <c r="F165" s="41"/>
      <c r="G165" s="41"/>
      <c r="H165" s="397"/>
      <c r="I165" s="41"/>
      <c r="J165" s="41"/>
      <c r="K165" s="41"/>
      <c r="L165" s="46"/>
      <c r="M165" s="34"/>
      <c r="N165" s="41"/>
      <c r="O165" s="41"/>
      <c r="P165" s="41"/>
    </row>
    <row r="166" spans="1:16" x14ac:dyDescent="0.3">
      <c r="A166" s="41"/>
      <c r="B166" s="41"/>
      <c r="C166" s="41"/>
      <c r="D166" s="41"/>
      <c r="E166" s="41"/>
      <c r="F166" s="41"/>
      <c r="G166" s="41"/>
      <c r="H166" s="397"/>
      <c r="I166" s="41"/>
      <c r="J166" s="41"/>
      <c r="K166" s="41"/>
      <c r="L166" s="46"/>
      <c r="M166" s="34"/>
      <c r="N166" s="41"/>
      <c r="O166" s="41"/>
      <c r="P166" s="41"/>
    </row>
    <row r="167" spans="1:16" x14ac:dyDescent="0.3">
      <c r="A167" s="41"/>
      <c r="B167" s="41"/>
      <c r="C167" s="41"/>
      <c r="D167" s="41"/>
      <c r="E167" s="41"/>
      <c r="F167" s="41"/>
      <c r="G167" s="41"/>
      <c r="H167" s="397"/>
      <c r="I167" s="41"/>
      <c r="J167" s="41"/>
      <c r="K167" s="41"/>
      <c r="L167" s="46"/>
      <c r="M167" s="34"/>
      <c r="N167" s="41"/>
      <c r="O167" s="41"/>
      <c r="P167" s="41"/>
    </row>
    <row r="168" spans="1:16" x14ac:dyDescent="0.3">
      <c r="A168" s="41"/>
      <c r="B168" s="41"/>
      <c r="C168" s="41"/>
      <c r="D168" s="41"/>
      <c r="E168" s="41"/>
      <c r="F168" s="41"/>
      <c r="G168" s="41"/>
      <c r="H168" s="397"/>
      <c r="I168" s="41"/>
      <c r="J168" s="41"/>
      <c r="K168" s="41"/>
      <c r="L168" s="46"/>
      <c r="M168" s="34"/>
      <c r="N168" s="41"/>
      <c r="O168" s="41"/>
      <c r="P168" s="41"/>
    </row>
    <row r="169" spans="1:16" x14ac:dyDescent="0.3">
      <c r="A169" s="41"/>
      <c r="B169" s="41"/>
      <c r="C169" s="41"/>
      <c r="D169" s="41"/>
      <c r="E169" s="41"/>
      <c r="F169" s="41"/>
      <c r="G169" s="41"/>
      <c r="H169" s="397"/>
      <c r="I169" s="41"/>
      <c r="J169" s="41"/>
      <c r="K169" s="41"/>
      <c r="L169" s="46"/>
      <c r="M169" s="34"/>
      <c r="N169" s="41"/>
      <c r="O169" s="41"/>
      <c r="P169" s="41"/>
    </row>
    <row r="170" spans="1:16" x14ac:dyDescent="0.3">
      <c r="A170" s="41"/>
      <c r="B170" s="41"/>
      <c r="C170" s="41"/>
      <c r="D170" s="41"/>
      <c r="E170" s="41"/>
      <c r="F170" s="41"/>
      <c r="G170" s="41"/>
      <c r="H170" s="397"/>
      <c r="I170" s="41"/>
      <c r="J170" s="41"/>
      <c r="K170" s="41"/>
      <c r="L170" s="46"/>
      <c r="M170" s="34"/>
      <c r="N170" s="41"/>
      <c r="O170" s="41"/>
      <c r="P170" s="41"/>
    </row>
    <row r="171" spans="1:16" x14ac:dyDescent="0.3">
      <c r="A171" s="41"/>
      <c r="B171" s="41"/>
      <c r="C171" s="41"/>
      <c r="D171" s="41"/>
      <c r="E171" s="41"/>
      <c r="F171" s="41"/>
      <c r="G171" s="41"/>
      <c r="H171" s="397"/>
      <c r="I171" s="41"/>
      <c r="J171" s="41"/>
      <c r="K171" s="41"/>
      <c r="L171" s="46"/>
      <c r="M171" s="34"/>
      <c r="N171" s="41"/>
      <c r="O171" s="41"/>
      <c r="P171" s="41"/>
    </row>
    <row r="172" spans="1:16" x14ac:dyDescent="0.3">
      <c r="A172" s="41"/>
      <c r="B172" s="41"/>
      <c r="C172" s="41"/>
      <c r="D172" s="41"/>
      <c r="E172" s="41"/>
      <c r="F172" s="41"/>
      <c r="G172" s="41"/>
      <c r="H172" s="397"/>
      <c r="I172" s="41"/>
      <c r="J172" s="41"/>
      <c r="K172" s="41"/>
      <c r="L172" s="46"/>
      <c r="M172" s="34"/>
      <c r="N172" s="41"/>
      <c r="O172" s="41"/>
      <c r="P172" s="41"/>
    </row>
    <row r="173" spans="1:16" x14ac:dyDescent="0.3">
      <c r="A173" s="41"/>
      <c r="B173" s="41"/>
      <c r="C173" s="41"/>
      <c r="D173" s="41"/>
      <c r="E173" s="41"/>
      <c r="F173" s="41"/>
      <c r="G173" s="41"/>
      <c r="H173" s="397"/>
      <c r="I173" s="41"/>
      <c r="J173" s="41"/>
      <c r="K173" s="41"/>
      <c r="L173" s="46"/>
      <c r="M173" s="34"/>
      <c r="N173" s="41"/>
      <c r="O173" s="41"/>
      <c r="P173" s="41"/>
    </row>
    <row r="174" spans="1:16" x14ac:dyDescent="0.3">
      <c r="A174" s="41"/>
      <c r="B174" s="41"/>
      <c r="C174" s="41"/>
      <c r="D174" s="41"/>
      <c r="E174" s="41"/>
      <c r="F174" s="41"/>
      <c r="G174" s="41"/>
      <c r="H174" s="397"/>
      <c r="I174" s="41"/>
      <c r="J174" s="41"/>
      <c r="K174" s="41"/>
      <c r="L174" s="46"/>
      <c r="M174" s="34"/>
      <c r="N174" s="41"/>
      <c r="O174" s="41"/>
      <c r="P174" s="41"/>
    </row>
    <row r="175" spans="1:16" x14ac:dyDescent="0.3">
      <c r="A175" s="41"/>
      <c r="B175" s="41"/>
      <c r="C175" s="41"/>
      <c r="D175" s="41"/>
      <c r="E175" s="41"/>
      <c r="F175" s="41"/>
      <c r="G175" s="41"/>
      <c r="H175" s="397"/>
      <c r="I175" s="41"/>
      <c r="J175" s="41"/>
      <c r="K175" s="41"/>
      <c r="L175" s="46"/>
      <c r="M175" s="34"/>
      <c r="N175" s="41"/>
      <c r="O175" s="41"/>
      <c r="P175" s="41"/>
    </row>
    <row r="176" spans="1:16" x14ac:dyDescent="0.3">
      <c r="A176" s="41"/>
      <c r="B176" s="41"/>
      <c r="C176" s="41"/>
      <c r="D176" s="41"/>
      <c r="E176" s="41"/>
      <c r="F176" s="41"/>
      <c r="G176" s="41"/>
      <c r="H176" s="397"/>
      <c r="I176" s="41"/>
      <c r="J176" s="41"/>
      <c r="K176" s="41"/>
      <c r="L176" s="46"/>
      <c r="M176" s="34"/>
      <c r="N176" s="41"/>
      <c r="O176" s="41"/>
      <c r="P176" s="41"/>
    </row>
    <row r="177" spans="1:16" x14ac:dyDescent="0.3">
      <c r="A177" s="41"/>
      <c r="B177" s="41"/>
      <c r="C177" s="41"/>
      <c r="D177" s="41"/>
      <c r="E177" s="41"/>
      <c r="F177" s="41"/>
      <c r="G177" s="41"/>
      <c r="H177" s="397"/>
      <c r="I177" s="41"/>
      <c r="J177" s="41"/>
      <c r="K177" s="41"/>
      <c r="L177" s="46"/>
      <c r="M177" s="34"/>
      <c r="N177" s="41"/>
      <c r="O177" s="41"/>
      <c r="P177" s="41"/>
    </row>
    <row r="178" spans="1:16" x14ac:dyDescent="0.3">
      <c r="A178" s="41"/>
      <c r="B178" s="41"/>
      <c r="C178" s="41"/>
      <c r="D178" s="41"/>
      <c r="E178" s="41"/>
      <c r="F178" s="41"/>
      <c r="G178" s="41"/>
      <c r="H178" s="397"/>
      <c r="I178" s="41"/>
      <c r="J178" s="41"/>
      <c r="K178" s="41"/>
      <c r="L178" s="46"/>
      <c r="M178" s="34"/>
      <c r="N178" s="41"/>
      <c r="O178" s="41"/>
      <c r="P178" s="41"/>
    </row>
    <row r="179" spans="1:16" x14ac:dyDescent="0.3">
      <c r="A179" s="41"/>
      <c r="B179" s="41"/>
      <c r="C179" s="41"/>
      <c r="D179" s="41"/>
      <c r="E179" s="41"/>
      <c r="F179" s="41"/>
      <c r="G179" s="41"/>
      <c r="H179" s="397"/>
      <c r="I179" s="41"/>
      <c r="J179" s="41"/>
      <c r="K179" s="41"/>
      <c r="L179" s="46"/>
      <c r="M179" s="34"/>
      <c r="N179" s="41"/>
      <c r="O179" s="41"/>
      <c r="P179" s="41"/>
    </row>
    <row r="180" spans="1:16" x14ac:dyDescent="0.3">
      <c r="A180" s="41"/>
      <c r="B180" s="41"/>
      <c r="C180" s="41"/>
      <c r="D180" s="41"/>
      <c r="E180" s="41"/>
      <c r="F180" s="41"/>
      <c r="G180" s="41"/>
      <c r="H180" s="397"/>
      <c r="I180" s="41"/>
      <c r="J180" s="41"/>
      <c r="K180" s="41"/>
      <c r="L180" s="46"/>
      <c r="M180" s="34"/>
      <c r="N180" s="41"/>
      <c r="O180" s="41"/>
      <c r="P180" s="41"/>
    </row>
    <row r="181" spans="1:16" x14ac:dyDescent="0.3">
      <c r="A181" s="41"/>
      <c r="B181" s="41"/>
      <c r="C181" s="41"/>
      <c r="D181" s="41"/>
      <c r="E181" s="41"/>
      <c r="F181" s="41"/>
      <c r="G181" s="41"/>
      <c r="H181" s="397"/>
      <c r="I181" s="41"/>
      <c r="J181" s="41"/>
      <c r="K181" s="41"/>
      <c r="L181" s="46"/>
      <c r="M181" s="34"/>
      <c r="N181" s="41"/>
      <c r="O181" s="41"/>
      <c r="P181" s="41"/>
    </row>
    <row r="182" spans="1:16" x14ac:dyDescent="0.3">
      <c r="A182" s="41"/>
      <c r="B182" s="41"/>
      <c r="C182" s="41"/>
      <c r="D182" s="41"/>
      <c r="E182" s="41"/>
      <c r="F182" s="41"/>
      <c r="G182" s="41"/>
      <c r="H182" s="397"/>
      <c r="I182" s="41"/>
      <c r="J182" s="41"/>
      <c r="K182" s="41"/>
      <c r="L182" s="46"/>
      <c r="M182" s="34"/>
      <c r="N182" s="41"/>
      <c r="O182" s="41"/>
      <c r="P182" s="41"/>
    </row>
    <row r="183" spans="1:16" x14ac:dyDescent="0.3">
      <c r="A183" s="41"/>
      <c r="B183" s="41"/>
      <c r="C183" s="41"/>
      <c r="D183" s="41"/>
      <c r="E183" s="41"/>
      <c r="F183" s="41"/>
      <c r="G183" s="41"/>
      <c r="H183" s="397"/>
      <c r="I183" s="41"/>
      <c r="J183" s="41"/>
      <c r="K183" s="41"/>
      <c r="L183" s="46"/>
      <c r="M183" s="34"/>
      <c r="N183" s="41"/>
      <c r="O183" s="41"/>
      <c r="P183" s="41"/>
    </row>
    <row r="184" spans="1:16" x14ac:dyDescent="0.3">
      <c r="A184" s="41"/>
      <c r="B184" s="41"/>
      <c r="C184" s="41"/>
      <c r="D184" s="41"/>
      <c r="E184" s="41"/>
      <c r="F184" s="41"/>
      <c r="G184" s="41"/>
      <c r="H184" s="397"/>
      <c r="I184" s="41"/>
      <c r="J184" s="41"/>
      <c r="K184" s="41"/>
      <c r="L184" s="46"/>
      <c r="M184" s="34"/>
      <c r="N184" s="41"/>
      <c r="O184" s="41"/>
      <c r="P184" s="41"/>
    </row>
    <row r="185" spans="1:16" x14ac:dyDescent="0.3">
      <c r="A185" s="41"/>
      <c r="B185" s="41"/>
      <c r="C185" s="41"/>
      <c r="D185" s="41"/>
      <c r="E185" s="41"/>
      <c r="F185" s="41"/>
      <c r="G185" s="41"/>
      <c r="H185" s="397"/>
      <c r="I185" s="41"/>
      <c r="J185" s="41"/>
      <c r="K185" s="41"/>
      <c r="L185" s="46"/>
      <c r="M185" s="34"/>
      <c r="N185" s="41"/>
      <c r="O185" s="41"/>
      <c r="P185" s="41"/>
    </row>
    <row r="186" spans="1:16" x14ac:dyDescent="0.3">
      <c r="A186" s="41"/>
      <c r="B186" s="41"/>
      <c r="C186" s="41"/>
      <c r="D186" s="41"/>
      <c r="E186" s="41"/>
      <c r="F186" s="41"/>
      <c r="G186" s="41"/>
      <c r="H186" s="397"/>
      <c r="I186" s="41"/>
      <c r="J186" s="41"/>
      <c r="K186" s="41"/>
      <c r="L186" s="46"/>
      <c r="M186" s="34"/>
      <c r="N186" s="41"/>
      <c r="O186" s="42"/>
      <c r="P186" s="42"/>
    </row>
    <row r="187" spans="1:16" x14ac:dyDescent="0.3">
      <c r="A187" s="41"/>
      <c r="B187" s="41"/>
      <c r="C187" s="41"/>
      <c r="D187" s="41"/>
      <c r="E187" s="41"/>
      <c r="F187" s="41"/>
      <c r="G187" s="41"/>
      <c r="H187" s="397"/>
      <c r="I187" s="41"/>
      <c r="J187" s="41"/>
      <c r="K187" s="41"/>
      <c r="L187" s="46"/>
      <c r="M187" s="34"/>
      <c r="N187" s="41"/>
      <c r="O187" s="41"/>
      <c r="P187" s="41"/>
    </row>
    <row r="188" spans="1:16" x14ac:dyDescent="0.3">
      <c r="A188" s="41"/>
      <c r="B188" s="41"/>
      <c r="C188" s="41"/>
      <c r="D188" s="41"/>
      <c r="E188" s="41"/>
      <c r="F188" s="41"/>
      <c r="G188" s="41"/>
      <c r="H188" s="397"/>
      <c r="I188" s="41"/>
      <c r="J188" s="41"/>
      <c r="K188" s="41"/>
      <c r="L188" s="46"/>
      <c r="M188" s="34"/>
      <c r="N188" s="41"/>
      <c r="O188" s="41"/>
      <c r="P188" s="41"/>
    </row>
    <row r="189" spans="1:16" x14ac:dyDescent="0.3">
      <c r="A189" s="41"/>
      <c r="B189" s="41"/>
      <c r="C189" s="41"/>
      <c r="D189" s="41"/>
      <c r="E189" s="41"/>
      <c r="F189" s="41"/>
      <c r="G189" s="41"/>
      <c r="H189" s="397"/>
      <c r="I189" s="41"/>
      <c r="J189" s="41"/>
      <c r="K189" s="41"/>
      <c r="L189" s="46"/>
      <c r="M189" s="34"/>
      <c r="N189" s="41"/>
      <c r="O189" s="41"/>
      <c r="P189" s="41"/>
    </row>
    <row r="190" spans="1:16" x14ac:dyDescent="0.3">
      <c r="A190" s="41"/>
      <c r="B190" s="41"/>
      <c r="C190" s="41"/>
      <c r="D190" s="41"/>
      <c r="E190" s="41"/>
      <c r="F190" s="41"/>
      <c r="G190" s="41"/>
      <c r="H190" s="397"/>
      <c r="I190" s="41"/>
      <c r="J190" s="41"/>
      <c r="K190" s="41"/>
      <c r="L190" s="46"/>
      <c r="M190" s="34"/>
      <c r="N190" s="41"/>
      <c r="O190" s="41"/>
      <c r="P190" s="41"/>
    </row>
    <row r="191" spans="1:16" x14ac:dyDescent="0.3">
      <c r="A191" s="41"/>
      <c r="B191" s="41"/>
      <c r="C191" s="41"/>
      <c r="D191" s="41"/>
      <c r="E191" s="41"/>
      <c r="F191" s="41"/>
      <c r="G191" s="41"/>
      <c r="H191" s="397"/>
      <c r="I191" s="41"/>
      <c r="J191" s="41"/>
      <c r="K191" s="41"/>
      <c r="L191" s="46"/>
      <c r="M191" s="34"/>
      <c r="N191" s="41"/>
      <c r="O191" s="41"/>
      <c r="P191" s="41"/>
    </row>
    <row r="192" spans="1:16" x14ac:dyDescent="0.3">
      <c r="A192" s="41"/>
      <c r="B192" s="41"/>
      <c r="C192" s="41"/>
      <c r="D192" s="41"/>
      <c r="E192" s="41"/>
      <c r="F192" s="41"/>
      <c r="G192" s="41"/>
      <c r="H192" s="397"/>
      <c r="I192" s="41"/>
      <c r="J192" s="41"/>
      <c r="K192" s="41"/>
      <c r="L192" s="46"/>
      <c r="M192" s="34"/>
      <c r="N192" s="41"/>
      <c r="O192" s="41"/>
      <c r="P192" s="41"/>
    </row>
    <row r="193" spans="1:16" x14ac:dyDescent="0.3">
      <c r="A193" s="41"/>
      <c r="B193" s="41"/>
      <c r="C193" s="41"/>
      <c r="D193" s="41"/>
      <c r="E193" s="41"/>
      <c r="F193" s="41"/>
      <c r="G193" s="41"/>
      <c r="H193" s="397"/>
      <c r="I193" s="41"/>
      <c r="J193" s="41"/>
      <c r="K193" s="41"/>
      <c r="L193" s="46"/>
      <c r="M193" s="34"/>
      <c r="N193" s="41"/>
      <c r="O193" s="41"/>
      <c r="P193" s="41"/>
    </row>
    <row r="194" spans="1:16" x14ac:dyDescent="0.3">
      <c r="A194" s="41"/>
      <c r="B194" s="41"/>
      <c r="C194" s="41"/>
      <c r="D194" s="41"/>
      <c r="E194" s="41"/>
      <c r="F194" s="41"/>
      <c r="G194" s="41"/>
      <c r="H194" s="397"/>
      <c r="I194" s="41"/>
      <c r="J194" s="41"/>
      <c r="K194" s="41"/>
      <c r="L194" s="46"/>
      <c r="M194" s="34"/>
      <c r="N194" s="41"/>
      <c r="O194" s="41"/>
      <c r="P194" s="41"/>
    </row>
    <row r="195" spans="1:16" x14ac:dyDescent="0.3">
      <c r="A195" s="41"/>
      <c r="B195" s="41"/>
      <c r="C195" s="41"/>
      <c r="D195" s="41"/>
      <c r="E195" s="41"/>
      <c r="F195" s="41"/>
      <c r="G195" s="41"/>
      <c r="H195" s="397"/>
      <c r="I195" s="41"/>
      <c r="J195" s="41"/>
      <c r="K195" s="41"/>
      <c r="L195" s="46"/>
      <c r="M195" s="34"/>
      <c r="N195" s="41"/>
      <c r="O195" s="41"/>
      <c r="P195" s="41"/>
    </row>
    <row r="196" spans="1:16" x14ac:dyDescent="0.3">
      <c r="A196" s="41"/>
      <c r="B196" s="41"/>
      <c r="C196" s="41"/>
      <c r="D196" s="41"/>
      <c r="E196" s="41"/>
      <c r="F196" s="41"/>
      <c r="G196" s="41"/>
      <c r="H196" s="397"/>
      <c r="I196" s="41"/>
      <c r="J196" s="41"/>
      <c r="K196" s="41"/>
      <c r="L196" s="46"/>
      <c r="M196" s="34"/>
      <c r="N196" s="41"/>
      <c r="O196" s="41"/>
      <c r="P196" s="41"/>
    </row>
    <row r="197" spans="1:16" x14ac:dyDescent="0.3">
      <c r="A197" s="41"/>
      <c r="B197" s="41"/>
      <c r="C197" s="41"/>
      <c r="D197" s="41"/>
      <c r="E197" s="41"/>
      <c r="F197" s="41"/>
      <c r="G197" s="41"/>
      <c r="H197" s="397"/>
      <c r="I197" s="41"/>
      <c r="J197" s="41"/>
      <c r="K197" s="41"/>
      <c r="L197" s="46"/>
      <c r="M197" s="34"/>
      <c r="N197" s="41"/>
      <c r="O197" s="41"/>
      <c r="P197" s="41"/>
    </row>
    <row r="198" spans="1:16" x14ac:dyDescent="0.3">
      <c r="A198" s="41"/>
      <c r="B198" s="41"/>
      <c r="C198" s="41"/>
      <c r="D198" s="41"/>
      <c r="E198" s="41"/>
      <c r="F198" s="41"/>
      <c r="G198" s="41"/>
      <c r="H198" s="397"/>
      <c r="I198" s="41"/>
      <c r="J198" s="41"/>
      <c r="K198" s="41"/>
      <c r="L198" s="46"/>
      <c r="M198" s="34"/>
      <c r="N198" s="41"/>
      <c r="O198" s="41"/>
      <c r="P198" s="41"/>
    </row>
    <row r="199" spans="1:16" x14ac:dyDescent="0.3">
      <c r="A199" s="41"/>
      <c r="B199" s="41"/>
      <c r="C199" s="41"/>
      <c r="D199" s="41"/>
      <c r="E199" s="41"/>
      <c r="F199" s="41"/>
      <c r="G199" s="41"/>
      <c r="H199" s="397"/>
      <c r="I199" s="41"/>
      <c r="J199" s="41"/>
      <c r="K199" s="41"/>
      <c r="L199" s="46"/>
      <c r="M199" s="34"/>
      <c r="N199" s="41"/>
      <c r="O199" s="41"/>
      <c r="P199" s="41"/>
    </row>
    <row r="200" spans="1:16" x14ac:dyDescent="0.3">
      <c r="A200" s="41"/>
      <c r="B200" s="41"/>
      <c r="C200" s="41"/>
      <c r="D200" s="41"/>
      <c r="E200" s="41"/>
      <c r="F200" s="41"/>
      <c r="G200" s="41"/>
      <c r="H200" s="397"/>
      <c r="I200" s="41"/>
      <c r="J200" s="41"/>
      <c r="K200" s="41"/>
      <c r="L200" s="46"/>
      <c r="M200" s="34"/>
      <c r="N200" s="41"/>
      <c r="O200" s="41"/>
      <c r="P200" s="41"/>
    </row>
    <row r="201" spans="1:16" x14ac:dyDescent="0.3">
      <c r="A201" s="41"/>
      <c r="B201" s="41"/>
      <c r="C201" s="41"/>
      <c r="D201" s="41"/>
      <c r="E201" s="41"/>
      <c r="F201" s="41"/>
      <c r="G201" s="41"/>
      <c r="H201" s="397"/>
      <c r="I201" s="41"/>
      <c r="J201" s="41"/>
      <c r="K201" s="41"/>
      <c r="L201" s="46"/>
      <c r="M201" s="34"/>
      <c r="N201" s="41"/>
      <c r="O201" s="41"/>
      <c r="P201" s="41"/>
    </row>
    <row r="202" spans="1:16" x14ac:dyDescent="0.3">
      <c r="A202" s="41"/>
      <c r="B202" s="41"/>
      <c r="C202" s="41"/>
      <c r="D202" s="41"/>
      <c r="E202" s="41"/>
      <c r="F202" s="41"/>
      <c r="G202" s="41"/>
      <c r="H202" s="397"/>
      <c r="I202" s="41"/>
      <c r="J202" s="41"/>
      <c r="K202" s="41"/>
      <c r="L202" s="46"/>
      <c r="M202" s="34"/>
      <c r="N202" s="41"/>
      <c r="O202" s="41"/>
      <c r="P202" s="41"/>
    </row>
  </sheetData>
  <sheetProtection algorithmName="SHA-512" hashValue="4hitPGjxXcegst/osm/eaN6KuwAQH0vGxlvqX99jkkd6FnxdOo+0UuxkEE8jDPPf90R0Lansv6GjnlmHKDZUqg==" saltValue="ArUoa/1XP5Ec6ThPYfHBUg==" spinCount="100000" sheet="1" objects="1" scenarios="1"/>
  <mergeCells count="90">
    <mergeCell ref="A77:H77"/>
    <mergeCell ref="A84:K84"/>
    <mergeCell ref="A87:A88"/>
    <mergeCell ref="B87:B88"/>
    <mergeCell ref="I87:I88"/>
    <mergeCell ref="D87:D88"/>
    <mergeCell ref="E87:E88"/>
    <mergeCell ref="F87:F88"/>
    <mergeCell ref="A82:K82"/>
    <mergeCell ref="A83:K83"/>
    <mergeCell ref="B86:K86"/>
    <mergeCell ref="G87:G88"/>
    <mergeCell ref="H87:H88"/>
    <mergeCell ref="A56:K56"/>
    <mergeCell ref="A57:K57"/>
    <mergeCell ref="A50:H50"/>
    <mergeCell ref="G60:G61"/>
    <mergeCell ref="H60:H61"/>
    <mergeCell ref="I60:I61"/>
    <mergeCell ref="A60:A61"/>
    <mergeCell ref="B60:B61"/>
    <mergeCell ref="D60:D61"/>
    <mergeCell ref="E60:E61"/>
    <mergeCell ref="F60:F61"/>
    <mergeCell ref="A55:K55"/>
    <mergeCell ref="A1:K1"/>
    <mergeCell ref="A2:K2"/>
    <mergeCell ref="A3:K3"/>
    <mergeCell ref="A28:K28"/>
    <mergeCell ref="A29:K29"/>
    <mergeCell ref="H6:H7"/>
    <mergeCell ref="I6:I7"/>
    <mergeCell ref="A6:A7"/>
    <mergeCell ref="B6:B7"/>
    <mergeCell ref="D6:D7"/>
    <mergeCell ref="E6:E7"/>
    <mergeCell ref="F6:F7"/>
    <mergeCell ref="G6:G7"/>
    <mergeCell ref="A23:H23"/>
    <mergeCell ref="B4:K4"/>
    <mergeCell ref="B5:K5"/>
    <mergeCell ref="A30:K30"/>
    <mergeCell ref="A33:A34"/>
    <mergeCell ref="B33:B34"/>
    <mergeCell ref="D33:D34"/>
    <mergeCell ref="E33:E34"/>
    <mergeCell ref="F33:F34"/>
    <mergeCell ref="G33:G34"/>
    <mergeCell ref="H33:H34"/>
    <mergeCell ref="I33:I34"/>
    <mergeCell ref="A158:H158"/>
    <mergeCell ref="A141:A142"/>
    <mergeCell ref="B141:B142"/>
    <mergeCell ref="D141:D142"/>
    <mergeCell ref="E141:E142"/>
    <mergeCell ref="F141:F142"/>
    <mergeCell ref="G141:G142"/>
    <mergeCell ref="H141:H142"/>
    <mergeCell ref="I141:I142"/>
    <mergeCell ref="C141:C142"/>
    <mergeCell ref="A136:K136"/>
    <mergeCell ref="A137:K137"/>
    <mergeCell ref="A138:K138"/>
    <mergeCell ref="B139:K139"/>
    <mergeCell ref="B140:K140"/>
    <mergeCell ref="A104:H104"/>
    <mergeCell ref="A131:H131"/>
    <mergeCell ref="F114:F115"/>
    <mergeCell ref="G114:G115"/>
    <mergeCell ref="B112:K112"/>
    <mergeCell ref="B113:K113"/>
    <mergeCell ref="I114:I115"/>
    <mergeCell ref="A114:A115"/>
    <mergeCell ref="B114:B115"/>
    <mergeCell ref="C6:C7"/>
    <mergeCell ref="C33:C34"/>
    <mergeCell ref="C60:C61"/>
    <mergeCell ref="C87:C88"/>
    <mergeCell ref="C114:C115"/>
    <mergeCell ref="B31:K31"/>
    <mergeCell ref="B32:K32"/>
    <mergeCell ref="B58:K58"/>
    <mergeCell ref="B59:K59"/>
    <mergeCell ref="B85:K85"/>
    <mergeCell ref="H114:H115"/>
    <mergeCell ref="D114:D115"/>
    <mergeCell ref="E114:E115"/>
    <mergeCell ref="A111:K111"/>
    <mergeCell ref="A109:K109"/>
    <mergeCell ref="A110:K110"/>
  </mergeCells>
  <dataValidations count="2">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8:J22 J35:J49 J62:J76 J89:J103 J116:J130 J143:J157" xr:uid="{00000000-0002-0000-1100-000000000000}">
      <formula1>0</formula1>
      <formula2>N8</formula2>
    </dataValidation>
    <dataValidation type="list" allowBlank="1" showInputMessage="1" showErrorMessage="1" sqref="C8:C22 C116:C130 C35:C49 C62:C76 C89:C103 C143:C157" xr:uid="{00000000-0002-0000-1100-000001000000}">
      <formula1>hizmetEkonKod</formula1>
    </dataValidation>
  </dataValidations>
  <pageMargins left="0.7" right="0.7" top="0.75" bottom="0.75" header="0.3" footer="0.3"/>
  <pageSetup paperSize="9" scale="39" orientation="landscape" r:id="rId1"/>
  <rowBreaks count="5" manualBreakCount="5">
    <brk id="27" max="9" man="1"/>
    <brk id="54" max="9" man="1"/>
    <brk id="81" max="9" man="1"/>
    <brk id="108" max="9" man="1"/>
    <brk id="135" max="9" man="1"/>
  </rowBreaks>
  <colBreaks count="1" manualBreakCount="1">
    <brk id="11" max="1048575" man="1"/>
  </colBreaks>
  <ignoredErrors>
    <ignoredError sqref="L8 L9:L30 L33:L57 L60:L84 L87:L111 L114:L138 L141:L158"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19"/>
  <dimension ref="A1:P186"/>
  <sheetViews>
    <sheetView zoomScale="80" zoomScaleNormal="80" zoomScaleSheetLayoutView="50" workbookViewId="0">
      <selection activeCell="B8" sqref="B8"/>
    </sheetView>
  </sheetViews>
  <sheetFormatPr defaultColWidth="8.75" defaultRowHeight="16.3" x14ac:dyDescent="0.3"/>
  <cols>
    <col min="1" max="1" width="11.875" style="19" customWidth="1"/>
    <col min="2" max="2" width="15.25" style="19" customWidth="1"/>
    <col min="3" max="3" width="35.75" style="458" customWidth="1"/>
    <col min="4" max="4" width="19.75" style="19" customWidth="1"/>
    <col min="5" max="5" width="45.75" style="19" customWidth="1"/>
    <col min="6" max="6" width="41.75" style="19" customWidth="1"/>
    <col min="7" max="7" width="40.75" style="19" customWidth="1"/>
    <col min="8" max="8" width="16.75" style="184" customWidth="1"/>
    <col min="9" max="9" width="30.75" style="19" customWidth="1"/>
    <col min="10" max="11" width="16.75" style="19" customWidth="1"/>
    <col min="12" max="12" width="51.25" style="60" customWidth="1"/>
    <col min="13" max="13" width="8.75" style="19" hidden="1" customWidth="1"/>
    <col min="14" max="14" width="28.75" style="19" hidden="1" customWidth="1"/>
    <col min="15" max="15" width="11.75" style="19" hidden="1" customWidth="1"/>
    <col min="16" max="16" width="8.75" style="19" hidden="1" customWidth="1"/>
    <col min="17" max="16384" width="8.75" style="19"/>
  </cols>
  <sheetData>
    <row r="1" spans="1:16" x14ac:dyDescent="0.3">
      <c r="A1" s="609" t="s">
        <v>94</v>
      </c>
      <c r="B1" s="609"/>
      <c r="C1" s="609"/>
      <c r="D1" s="609"/>
      <c r="E1" s="609"/>
      <c r="F1" s="609"/>
      <c r="G1" s="609"/>
      <c r="H1" s="609"/>
      <c r="I1" s="609"/>
      <c r="J1" s="609"/>
      <c r="K1" s="609"/>
      <c r="L1" s="71"/>
      <c r="M1" s="72"/>
      <c r="N1" s="41"/>
      <c r="O1" s="41"/>
      <c r="P1" s="102" t="str">
        <f>CONCATENATE("A1:L",SUM(O:O)*27)</f>
        <v>A1:L27</v>
      </c>
    </row>
    <row r="2" spans="1:16" ht="15.65" customHeight="1" x14ac:dyDescent="0.3">
      <c r="A2" s="573" t="str">
        <f>IF(YilDonem&lt;&gt;"",CONCATENATE(YilDonem," dönemine aittir."),"")</f>
        <v/>
      </c>
      <c r="B2" s="573"/>
      <c r="C2" s="573"/>
      <c r="D2" s="573"/>
      <c r="E2" s="573"/>
      <c r="F2" s="573"/>
      <c r="G2" s="573"/>
      <c r="H2" s="573"/>
      <c r="I2" s="573"/>
      <c r="J2" s="573"/>
      <c r="K2" s="573"/>
      <c r="L2" s="401"/>
      <c r="M2" s="72"/>
      <c r="N2" s="72"/>
      <c r="O2" s="41"/>
      <c r="P2" s="41"/>
    </row>
    <row r="3" spans="1:16" ht="16.149999999999999" customHeight="1" thickBot="1" x14ac:dyDescent="0.35">
      <c r="A3" s="610" t="s">
        <v>98</v>
      </c>
      <c r="B3" s="610"/>
      <c r="C3" s="610"/>
      <c r="D3" s="610"/>
      <c r="E3" s="610"/>
      <c r="F3" s="610"/>
      <c r="G3" s="610"/>
      <c r="H3" s="610"/>
      <c r="I3" s="610"/>
      <c r="J3" s="610"/>
      <c r="K3" s="610"/>
      <c r="L3" s="401"/>
      <c r="M3" s="72"/>
      <c r="N3" s="72"/>
      <c r="O3" s="41"/>
      <c r="P3" s="41"/>
    </row>
    <row r="4" spans="1:16" ht="31.6" customHeight="1" thickBot="1" x14ac:dyDescent="0.35">
      <c r="A4" s="441" t="s">
        <v>212</v>
      </c>
      <c r="B4" s="618" t="str">
        <f>IF(ProjeNo&gt;0,ProjeNo,"")</f>
        <v/>
      </c>
      <c r="C4" s="619"/>
      <c r="D4" s="619"/>
      <c r="E4" s="619"/>
      <c r="F4" s="619"/>
      <c r="G4" s="619"/>
      <c r="H4" s="619"/>
      <c r="I4" s="619"/>
      <c r="J4" s="619"/>
      <c r="K4" s="620"/>
      <c r="L4" s="46"/>
      <c r="M4" s="41"/>
      <c r="N4" s="41"/>
      <c r="O4" s="41"/>
      <c r="P4" s="41"/>
    </row>
    <row r="5" spans="1:16" ht="31.6" customHeight="1" thickBot="1" x14ac:dyDescent="0.35">
      <c r="A5" s="441" t="s">
        <v>213</v>
      </c>
      <c r="B5" s="615" t="str">
        <f>IF(ProjeAdi&gt;0,ProjeAdi,"")</f>
        <v/>
      </c>
      <c r="C5" s="616"/>
      <c r="D5" s="616"/>
      <c r="E5" s="616"/>
      <c r="F5" s="616"/>
      <c r="G5" s="616"/>
      <c r="H5" s="616"/>
      <c r="I5" s="616"/>
      <c r="J5" s="616"/>
      <c r="K5" s="617"/>
      <c r="L5" s="46"/>
      <c r="M5" s="41"/>
      <c r="N5" s="41"/>
      <c r="O5" s="41"/>
      <c r="P5" s="41"/>
    </row>
    <row r="6" spans="1:16" ht="52.15" customHeight="1" thickBot="1" x14ac:dyDescent="0.35">
      <c r="A6" s="613" t="s">
        <v>3</v>
      </c>
      <c r="B6" s="613" t="s">
        <v>95</v>
      </c>
      <c r="C6" s="613" t="s">
        <v>175</v>
      </c>
      <c r="D6" s="621" t="s">
        <v>96</v>
      </c>
      <c r="E6" s="621" t="s">
        <v>93</v>
      </c>
      <c r="F6" s="621" t="s">
        <v>91</v>
      </c>
      <c r="G6" s="621" t="s">
        <v>92</v>
      </c>
      <c r="H6" s="624" t="s">
        <v>79</v>
      </c>
      <c r="I6" s="621" t="s">
        <v>80</v>
      </c>
      <c r="J6" s="396" t="s">
        <v>81</v>
      </c>
      <c r="K6" s="396" t="s">
        <v>81</v>
      </c>
      <c r="L6" s="46"/>
      <c r="M6" s="41"/>
      <c r="N6" s="41"/>
      <c r="O6" s="42"/>
      <c r="P6" s="42"/>
    </row>
    <row r="7" spans="1:16" ht="17" thickBot="1" x14ac:dyDescent="0.35">
      <c r="A7" s="621"/>
      <c r="B7" s="621"/>
      <c r="C7" s="614"/>
      <c r="D7" s="621"/>
      <c r="E7" s="621"/>
      <c r="F7" s="621"/>
      <c r="G7" s="621"/>
      <c r="H7" s="624"/>
      <c r="I7" s="621"/>
      <c r="J7" s="403" t="s">
        <v>82</v>
      </c>
      <c r="K7" s="403" t="s">
        <v>85</v>
      </c>
      <c r="L7" s="46"/>
      <c r="M7" s="41"/>
      <c r="N7" s="41"/>
      <c r="O7" s="41"/>
      <c r="P7" s="41"/>
    </row>
    <row r="8" spans="1:16" ht="37.200000000000003" customHeight="1" x14ac:dyDescent="0.3">
      <c r="A8" s="382">
        <v>1</v>
      </c>
      <c r="B8" s="83"/>
      <c r="C8" s="452"/>
      <c r="D8" s="22"/>
      <c r="E8" s="22"/>
      <c r="F8" s="22"/>
      <c r="G8" s="22"/>
      <c r="H8" s="23"/>
      <c r="I8" s="22"/>
      <c r="J8" s="309"/>
      <c r="K8" s="273"/>
      <c r="L8" s="109" t="str">
        <f t="shared" ref="L8:L22" si="0">IF(AND(COUNTA(B8:G8)&gt;0,M8=1),"Belge Tarihi,Belge Numarası ve KDV Dahil Tutar doldurulduktan sonra KDV Hariç Tutar doldurulabilir.","")</f>
        <v/>
      </c>
      <c r="M8" s="108">
        <f t="shared" ref="M8:M22" si="1">IF(COUNTA(H8:I8)+COUNTA(K8:K8)=4,0,1)</f>
        <v>1</v>
      </c>
      <c r="N8" s="110">
        <f>IF(M8=1,0,100000000)</f>
        <v>0</v>
      </c>
      <c r="O8" s="41"/>
      <c r="P8" s="41"/>
    </row>
    <row r="9" spans="1:16" ht="37.200000000000003" customHeight="1" x14ac:dyDescent="0.3">
      <c r="A9" s="393">
        <v>2</v>
      </c>
      <c r="B9" s="314"/>
      <c r="C9" s="453"/>
      <c r="D9" s="14"/>
      <c r="E9" s="14"/>
      <c r="F9" s="14"/>
      <c r="G9" s="14"/>
      <c r="H9" s="37"/>
      <c r="I9" s="14"/>
      <c r="J9" s="270"/>
      <c r="K9" s="275"/>
      <c r="L9" s="109" t="str">
        <f t="shared" si="0"/>
        <v/>
      </c>
      <c r="M9" s="108">
        <f t="shared" si="1"/>
        <v>1</v>
      </c>
      <c r="N9" s="110">
        <f t="shared" ref="N9:N22" si="2">IF(M9=1,0,100000000)</f>
        <v>0</v>
      </c>
      <c r="O9" s="41"/>
      <c r="P9" s="41"/>
    </row>
    <row r="10" spans="1:16" ht="37.200000000000003" customHeight="1" x14ac:dyDescent="0.3">
      <c r="A10" s="393">
        <v>3</v>
      </c>
      <c r="B10" s="314"/>
      <c r="C10" s="453"/>
      <c r="D10" s="14"/>
      <c r="E10" s="14"/>
      <c r="F10" s="14"/>
      <c r="G10" s="14"/>
      <c r="H10" s="37"/>
      <c r="I10" s="14"/>
      <c r="J10" s="270"/>
      <c r="K10" s="275"/>
      <c r="L10" s="109" t="str">
        <f t="shared" si="0"/>
        <v/>
      </c>
      <c r="M10" s="108">
        <f t="shared" si="1"/>
        <v>1</v>
      </c>
      <c r="N10" s="110">
        <f t="shared" si="2"/>
        <v>0</v>
      </c>
      <c r="O10" s="41"/>
      <c r="P10" s="41"/>
    </row>
    <row r="11" spans="1:16" ht="37.200000000000003" customHeight="1" x14ac:dyDescent="0.3">
      <c r="A11" s="393">
        <v>4</v>
      </c>
      <c r="B11" s="314"/>
      <c r="C11" s="453"/>
      <c r="D11" s="14"/>
      <c r="E11" s="14"/>
      <c r="F11" s="14"/>
      <c r="G11" s="14"/>
      <c r="H11" s="37"/>
      <c r="I11" s="14"/>
      <c r="J11" s="270"/>
      <c r="K11" s="275"/>
      <c r="L11" s="109" t="str">
        <f t="shared" si="0"/>
        <v/>
      </c>
      <c r="M11" s="108">
        <f t="shared" si="1"/>
        <v>1</v>
      </c>
      <c r="N11" s="110">
        <f t="shared" si="2"/>
        <v>0</v>
      </c>
      <c r="O11" s="41"/>
      <c r="P11" s="41"/>
    </row>
    <row r="12" spans="1:16" ht="37.200000000000003" customHeight="1" x14ac:dyDescent="0.3">
      <c r="A12" s="393">
        <v>5</v>
      </c>
      <c r="B12" s="314"/>
      <c r="C12" s="453"/>
      <c r="D12" s="14"/>
      <c r="E12" s="14"/>
      <c r="F12" s="14"/>
      <c r="G12" s="14"/>
      <c r="H12" s="37"/>
      <c r="I12" s="14"/>
      <c r="J12" s="270"/>
      <c r="K12" s="275"/>
      <c r="L12" s="109" t="str">
        <f t="shared" si="0"/>
        <v/>
      </c>
      <c r="M12" s="108">
        <f t="shared" si="1"/>
        <v>1</v>
      </c>
      <c r="N12" s="110">
        <f t="shared" si="2"/>
        <v>0</v>
      </c>
      <c r="O12" s="41"/>
      <c r="P12" s="41"/>
    </row>
    <row r="13" spans="1:16" ht="37.200000000000003" customHeight="1" x14ac:dyDescent="0.3">
      <c r="A13" s="393">
        <v>6</v>
      </c>
      <c r="B13" s="314"/>
      <c r="C13" s="453"/>
      <c r="D13" s="14"/>
      <c r="E13" s="14"/>
      <c r="F13" s="14"/>
      <c r="G13" s="14"/>
      <c r="H13" s="37"/>
      <c r="I13" s="14"/>
      <c r="J13" s="270"/>
      <c r="K13" s="275"/>
      <c r="L13" s="109" t="str">
        <f t="shared" si="0"/>
        <v/>
      </c>
      <c r="M13" s="108">
        <f t="shared" si="1"/>
        <v>1</v>
      </c>
      <c r="N13" s="110">
        <f t="shared" si="2"/>
        <v>0</v>
      </c>
      <c r="O13" s="41"/>
      <c r="P13" s="41"/>
    </row>
    <row r="14" spans="1:16" ht="37.200000000000003" customHeight="1" x14ac:dyDescent="0.3">
      <c r="A14" s="393">
        <v>7</v>
      </c>
      <c r="B14" s="314"/>
      <c r="C14" s="454"/>
      <c r="D14" s="14"/>
      <c r="E14" s="14"/>
      <c r="F14" s="14"/>
      <c r="G14" s="14"/>
      <c r="H14" s="37"/>
      <c r="I14" s="14"/>
      <c r="J14" s="270"/>
      <c r="K14" s="275"/>
      <c r="L14" s="109" t="str">
        <f t="shared" si="0"/>
        <v/>
      </c>
      <c r="M14" s="108">
        <f t="shared" si="1"/>
        <v>1</v>
      </c>
      <c r="N14" s="110">
        <f t="shared" si="2"/>
        <v>0</v>
      </c>
      <c r="O14" s="41"/>
      <c r="P14" s="41"/>
    </row>
    <row r="15" spans="1:16" ht="37.200000000000003" customHeight="1" x14ac:dyDescent="0.3">
      <c r="A15" s="393">
        <v>8</v>
      </c>
      <c r="B15" s="314"/>
      <c r="C15" s="454"/>
      <c r="D15" s="14"/>
      <c r="E15" s="14"/>
      <c r="F15" s="14"/>
      <c r="G15" s="14"/>
      <c r="H15" s="37"/>
      <c r="I15" s="14"/>
      <c r="J15" s="270"/>
      <c r="K15" s="275"/>
      <c r="L15" s="109" t="str">
        <f t="shared" si="0"/>
        <v/>
      </c>
      <c r="M15" s="108">
        <f t="shared" si="1"/>
        <v>1</v>
      </c>
      <c r="N15" s="110">
        <f t="shared" si="2"/>
        <v>0</v>
      </c>
      <c r="O15" s="41"/>
      <c r="P15" s="41"/>
    </row>
    <row r="16" spans="1:16" ht="37.200000000000003" customHeight="1" x14ac:dyDescent="0.3">
      <c r="A16" s="393">
        <v>9</v>
      </c>
      <c r="B16" s="314"/>
      <c r="C16" s="454"/>
      <c r="D16" s="14"/>
      <c r="E16" s="14"/>
      <c r="F16" s="14"/>
      <c r="G16" s="14"/>
      <c r="H16" s="37"/>
      <c r="I16" s="14"/>
      <c r="J16" s="270"/>
      <c r="K16" s="275"/>
      <c r="L16" s="109" t="str">
        <f t="shared" si="0"/>
        <v/>
      </c>
      <c r="M16" s="108">
        <f t="shared" si="1"/>
        <v>1</v>
      </c>
      <c r="N16" s="110">
        <f t="shared" si="2"/>
        <v>0</v>
      </c>
      <c r="O16" s="41"/>
      <c r="P16" s="41"/>
    </row>
    <row r="17" spans="1:16" ht="37.200000000000003" customHeight="1" x14ac:dyDescent="0.3">
      <c r="A17" s="393">
        <v>10</v>
      </c>
      <c r="B17" s="314"/>
      <c r="C17" s="454"/>
      <c r="D17" s="14"/>
      <c r="E17" s="14"/>
      <c r="F17" s="14"/>
      <c r="G17" s="14"/>
      <c r="H17" s="37"/>
      <c r="I17" s="14"/>
      <c r="J17" s="270"/>
      <c r="K17" s="275"/>
      <c r="L17" s="109" t="str">
        <f t="shared" si="0"/>
        <v/>
      </c>
      <c r="M17" s="108">
        <f t="shared" si="1"/>
        <v>1</v>
      </c>
      <c r="N17" s="110">
        <f t="shared" si="2"/>
        <v>0</v>
      </c>
      <c r="O17" s="41"/>
      <c r="P17" s="41"/>
    </row>
    <row r="18" spans="1:16" ht="37.200000000000003" customHeight="1" x14ac:dyDescent="0.3">
      <c r="A18" s="393">
        <v>11</v>
      </c>
      <c r="B18" s="314"/>
      <c r="C18" s="454"/>
      <c r="D18" s="14"/>
      <c r="E18" s="14"/>
      <c r="F18" s="14"/>
      <c r="G18" s="14"/>
      <c r="H18" s="37"/>
      <c r="I18" s="14"/>
      <c r="J18" s="270"/>
      <c r="K18" s="275"/>
      <c r="L18" s="109" t="str">
        <f t="shared" si="0"/>
        <v/>
      </c>
      <c r="M18" s="108">
        <f t="shared" si="1"/>
        <v>1</v>
      </c>
      <c r="N18" s="110">
        <f t="shared" si="2"/>
        <v>0</v>
      </c>
      <c r="O18" s="41"/>
      <c r="P18" s="41"/>
    </row>
    <row r="19" spans="1:16" ht="37.200000000000003" customHeight="1" x14ac:dyDescent="0.3">
      <c r="A19" s="393">
        <v>12</v>
      </c>
      <c r="B19" s="314"/>
      <c r="C19" s="454"/>
      <c r="D19" s="14"/>
      <c r="E19" s="14"/>
      <c r="F19" s="14"/>
      <c r="G19" s="14"/>
      <c r="H19" s="37"/>
      <c r="I19" s="14"/>
      <c r="J19" s="270"/>
      <c r="K19" s="275"/>
      <c r="L19" s="109" t="str">
        <f t="shared" si="0"/>
        <v/>
      </c>
      <c r="M19" s="108">
        <f t="shared" si="1"/>
        <v>1</v>
      </c>
      <c r="N19" s="110">
        <f t="shared" si="2"/>
        <v>0</v>
      </c>
      <c r="O19" s="41"/>
      <c r="P19" s="41"/>
    </row>
    <row r="20" spans="1:16" ht="37.200000000000003" customHeight="1" x14ac:dyDescent="0.3">
      <c r="A20" s="393">
        <v>13</v>
      </c>
      <c r="B20" s="314"/>
      <c r="C20" s="454"/>
      <c r="D20" s="14"/>
      <c r="E20" s="14"/>
      <c r="F20" s="14"/>
      <c r="G20" s="14"/>
      <c r="H20" s="37"/>
      <c r="I20" s="14"/>
      <c r="J20" s="270"/>
      <c r="K20" s="275"/>
      <c r="L20" s="109" t="str">
        <f t="shared" si="0"/>
        <v/>
      </c>
      <c r="M20" s="108">
        <f t="shared" si="1"/>
        <v>1</v>
      </c>
      <c r="N20" s="110">
        <f t="shared" si="2"/>
        <v>0</v>
      </c>
      <c r="O20" s="41"/>
      <c r="P20" s="41"/>
    </row>
    <row r="21" spans="1:16" ht="37.200000000000003" customHeight="1" x14ac:dyDescent="0.3">
      <c r="A21" s="393">
        <v>14</v>
      </c>
      <c r="B21" s="314"/>
      <c r="C21" s="454"/>
      <c r="D21" s="14"/>
      <c r="E21" s="14"/>
      <c r="F21" s="14"/>
      <c r="G21" s="14"/>
      <c r="H21" s="37"/>
      <c r="I21" s="14"/>
      <c r="J21" s="270"/>
      <c r="K21" s="275"/>
      <c r="L21" s="109" t="str">
        <f t="shared" si="0"/>
        <v/>
      </c>
      <c r="M21" s="108">
        <f t="shared" si="1"/>
        <v>1</v>
      </c>
      <c r="N21" s="110">
        <f t="shared" si="2"/>
        <v>0</v>
      </c>
      <c r="O21" s="41"/>
      <c r="P21" s="41"/>
    </row>
    <row r="22" spans="1:16" ht="37.200000000000003" customHeight="1" thickBot="1" x14ac:dyDescent="0.35">
      <c r="A22" s="394">
        <v>15</v>
      </c>
      <c r="B22" s="86"/>
      <c r="C22" s="455"/>
      <c r="D22" s="16"/>
      <c r="E22" s="16"/>
      <c r="F22" s="16"/>
      <c r="G22" s="16"/>
      <c r="H22" s="39"/>
      <c r="I22" s="16"/>
      <c r="J22" s="271"/>
      <c r="K22" s="276"/>
      <c r="L22" s="109" t="str">
        <f t="shared" si="0"/>
        <v/>
      </c>
      <c r="M22" s="108">
        <f t="shared" si="1"/>
        <v>1</v>
      </c>
      <c r="N22" s="110">
        <f t="shared" si="2"/>
        <v>0</v>
      </c>
      <c r="O22" s="112">
        <v>1</v>
      </c>
      <c r="P22" s="41"/>
    </row>
    <row r="23" spans="1:16" ht="37.200000000000003" customHeight="1" thickBot="1" x14ac:dyDescent="0.35">
      <c r="A23" s="625" t="s">
        <v>148</v>
      </c>
      <c r="B23" s="625"/>
      <c r="C23" s="625"/>
      <c r="D23" s="625"/>
      <c r="E23" s="625"/>
      <c r="F23" s="625"/>
      <c r="G23" s="625"/>
      <c r="H23" s="626"/>
      <c r="I23" s="377" t="s">
        <v>33</v>
      </c>
      <c r="J23" s="272">
        <f>SUM(J8:J22)</f>
        <v>0</v>
      </c>
      <c r="K23" s="272">
        <f>SUM(K8:K22)</f>
        <v>0</v>
      </c>
      <c r="L23" s="402"/>
      <c r="M23" s="41"/>
      <c r="N23" s="41"/>
      <c r="O23" s="41"/>
      <c r="P23" s="41"/>
    </row>
    <row r="24" spans="1:16" x14ac:dyDescent="0.3">
      <c r="A24" s="269" t="s">
        <v>245</v>
      </c>
      <c r="B24" s="41"/>
      <c r="C24" s="456"/>
      <c r="D24" s="41"/>
      <c r="E24" s="41"/>
      <c r="F24" s="41"/>
      <c r="G24" s="41"/>
      <c r="H24" s="397"/>
      <c r="I24" s="41"/>
      <c r="J24" s="41"/>
      <c r="K24" s="41"/>
      <c r="L24" s="111" t="str">
        <f>IF(AND(J24&gt;0,K24=""),"KDV Dahil Tutar Yazılmalıdır.","")</f>
        <v/>
      </c>
      <c r="M24" s="41"/>
      <c r="N24" s="41"/>
      <c r="O24" s="41"/>
      <c r="P24" s="41"/>
    </row>
    <row r="25" spans="1:16" x14ac:dyDescent="0.3">
      <c r="A25" s="19" t="s">
        <v>132</v>
      </c>
      <c r="B25" s="41"/>
      <c r="C25" s="456"/>
      <c r="D25" s="41"/>
      <c r="E25" s="41"/>
      <c r="F25" s="41"/>
      <c r="G25" s="41"/>
      <c r="H25" s="397"/>
      <c r="I25" s="41"/>
      <c r="J25" s="41"/>
      <c r="K25" s="41"/>
      <c r="L25" s="46"/>
      <c r="M25" s="41"/>
      <c r="N25" s="41"/>
      <c r="O25" s="41"/>
      <c r="P25" s="41"/>
    </row>
    <row r="26" spans="1:16" ht="19.05" x14ac:dyDescent="0.35">
      <c r="A26" s="41"/>
      <c r="B26" s="370" t="s">
        <v>30</v>
      </c>
      <c r="C26" s="457"/>
      <c r="D26" s="372">
        <f ca="1">imzatarihi</f>
        <v>45653</v>
      </c>
      <c r="E26" s="251" t="s">
        <v>31</v>
      </c>
      <c r="F26" s="373" t="str">
        <f>IF(kurulusyetkilisi&gt;0,kurulusyetkilisi,"")</f>
        <v/>
      </c>
      <c r="G26" s="41"/>
      <c r="H26" s="41"/>
      <c r="I26" s="41"/>
      <c r="J26" s="41"/>
      <c r="K26" s="41"/>
      <c r="L26" s="46"/>
      <c r="M26" s="41"/>
      <c r="N26" s="41"/>
      <c r="O26" s="41"/>
      <c r="P26" s="41"/>
    </row>
    <row r="27" spans="1:16" ht="19.05" x14ac:dyDescent="0.35">
      <c r="A27" s="41"/>
      <c r="B27" s="41"/>
      <c r="C27" s="456"/>
      <c r="D27" s="213"/>
      <c r="E27" s="251" t="s">
        <v>32</v>
      </c>
      <c r="F27" s="41"/>
      <c r="G27" s="212"/>
      <c r="H27" s="41"/>
      <c r="I27" s="41"/>
      <c r="J27" s="41"/>
      <c r="K27" s="41"/>
      <c r="L27" s="46"/>
      <c r="M27" s="41"/>
      <c r="N27" s="41"/>
      <c r="O27" s="41"/>
      <c r="P27" s="41"/>
    </row>
    <row r="28" spans="1:16" x14ac:dyDescent="0.3">
      <c r="A28" s="609" t="s">
        <v>94</v>
      </c>
      <c r="B28" s="609"/>
      <c r="C28" s="609"/>
      <c r="D28" s="609"/>
      <c r="E28" s="609"/>
      <c r="F28" s="609"/>
      <c r="G28" s="609"/>
      <c r="H28" s="609"/>
      <c r="I28" s="609"/>
      <c r="J28" s="609"/>
      <c r="K28" s="609"/>
      <c r="L28" s="71"/>
      <c r="M28" s="72"/>
      <c r="N28" s="41"/>
      <c r="O28" s="41"/>
      <c r="P28" s="41"/>
    </row>
    <row r="29" spans="1:16" ht="15.65" customHeight="1" x14ac:dyDescent="0.3">
      <c r="A29" s="573" t="str">
        <f>IF(YilDonem&lt;&gt;"",CONCATENATE(YilDonem," dönemine aittir."),"")</f>
        <v/>
      </c>
      <c r="B29" s="573"/>
      <c r="C29" s="573"/>
      <c r="D29" s="573"/>
      <c r="E29" s="573"/>
      <c r="F29" s="573"/>
      <c r="G29" s="573"/>
      <c r="H29" s="573"/>
      <c r="I29" s="573"/>
      <c r="J29" s="573"/>
      <c r="K29" s="573"/>
      <c r="L29" s="401"/>
      <c r="M29" s="72"/>
      <c r="N29" s="72"/>
      <c r="O29" s="41"/>
      <c r="P29" s="41"/>
    </row>
    <row r="30" spans="1:16" ht="16.149999999999999" customHeight="1" thickBot="1" x14ac:dyDescent="0.35">
      <c r="A30" s="610" t="s">
        <v>98</v>
      </c>
      <c r="B30" s="610"/>
      <c r="C30" s="610"/>
      <c r="D30" s="610"/>
      <c r="E30" s="610"/>
      <c r="F30" s="610"/>
      <c r="G30" s="610"/>
      <c r="H30" s="610"/>
      <c r="I30" s="610"/>
      <c r="J30" s="610"/>
      <c r="K30" s="610"/>
      <c r="L30" s="401"/>
      <c r="M30" s="72"/>
      <c r="N30" s="72"/>
      <c r="O30" s="41"/>
      <c r="P30" s="41"/>
    </row>
    <row r="31" spans="1:16" ht="31.6" customHeight="1" thickBot="1" x14ac:dyDescent="0.35">
      <c r="A31" s="441" t="s">
        <v>212</v>
      </c>
      <c r="B31" s="618" t="str">
        <f>IF(ProjeNo&gt;0,ProjeNo,"")</f>
        <v/>
      </c>
      <c r="C31" s="619"/>
      <c r="D31" s="619"/>
      <c r="E31" s="619"/>
      <c r="F31" s="619"/>
      <c r="G31" s="619"/>
      <c r="H31" s="619"/>
      <c r="I31" s="619"/>
      <c r="J31" s="619"/>
      <c r="K31" s="620"/>
      <c r="L31" s="46"/>
      <c r="M31" s="41"/>
      <c r="N31" s="41"/>
      <c r="O31" s="41"/>
      <c r="P31" s="41"/>
    </row>
    <row r="32" spans="1:16" ht="31.6" customHeight="1" thickBot="1" x14ac:dyDescent="0.35">
      <c r="A32" s="441" t="s">
        <v>213</v>
      </c>
      <c r="B32" s="615" t="str">
        <f>IF(ProjeAdi&gt;0,ProjeAdi,"")</f>
        <v/>
      </c>
      <c r="C32" s="616"/>
      <c r="D32" s="616"/>
      <c r="E32" s="616"/>
      <c r="F32" s="616"/>
      <c r="G32" s="616"/>
      <c r="H32" s="616"/>
      <c r="I32" s="616"/>
      <c r="J32" s="616"/>
      <c r="K32" s="617"/>
      <c r="L32" s="46"/>
      <c r="M32" s="41"/>
      <c r="N32" s="41"/>
      <c r="O32" s="41"/>
      <c r="P32" s="41"/>
    </row>
    <row r="33" spans="1:16" ht="52.15" customHeight="1" thickBot="1" x14ac:dyDescent="0.35">
      <c r="A33" s="613" t="s">
        <v>3</v>
      </c>
      <c r="B33" s="613" t="s">
        <v>95</v>
      </c>
      <c r="C33" s="613" t="s">
        <v>175</v>
      </c>
      <c r="D33" s="613" t="s">
        <v>96</v>
      </c>
      <c r="E33" s="613" t="s">
        <v>93</v>
      </c>
      <c r="F33" s="613" t="s">
        <v>91</v>
      </c>
      <c r="G33" s="613" t="s">
        <v>92</v>
      </c>
      <c r="H33" s="623" t="s">
        <v>79</v>
      </c>
      <c r="I33" s="613" t="s">
        <v>80</v>
      </c>
      <c r="J33" s="392" t="s">
        <v>81</v>
      </c>
      <c r="K33" s="392" t="s">
        <v>81</v>
      </c>
      <c r="L33" s="46"/>
      <c r="M33" s="41"/>
      <c r="N33" s="41"/>
      <c r="O33" s="41"/>
      <c r="P33" s="41"/>
    </row>
    <row r="34" spans="1:16" ht="17" thickBot="1" x14ac:dyDescent="0.35">
      <c r="A34" s="621"/>
      <c r="B34" s="621"/>
      <c r="C34" s="614"/>
      <c r="D34" s="621"/>
      <c r="E34" s="621"/>
      <c r="F34" s="621"/>
      <c r="G34" s="621"/>
      <c r="H34" s="624"/>
      <c r="I34" s="621"/>
      <c r="J34" s="403" t="s">
        <v>82</v>
      </c>
      <c r="K34" s="403" t="s">
        <v>85</v>
      </c>
      <c r="L34" s="46"/>
      <c r="M34" s="41"/>
      <c r="N34" s="41"/>
      <c r="O34" s="41"/>
      <c r="P34" s="41"/>
    </row>
    <row r="35" spans="1:16" ht="37.200000000000003" customHeight="1" x14ac:dyDescent="0.3">
      <c r="A35" s="382">
        <v>16</v>
      </c>
      <c r="B35" s="83"/>
      <c r="C35" s="452"/>
      <c r="D35" s="22"/>
      <c r="E35" s="22"/>
      <c r="F35" s="22"/>
      <c r="G35" s="22"/>
      <c r="H35" s="23"/>
      <c r="I35" s="22"/>
      <c r="J35" s="309"/>
      <c r="K35" s="273"/>
      <c r="L35" s="109" t="str">
        <f t="shared" ref="L35:L49" si="3">IF(AND(COUNTA(B35:G35)&gt;0,M35=1),"Belge Tarihi,Belge Numarası ve KDV Dahil Tutar doldurulduktan sonra KDV Hariç Tutar doldurulabilir.","")</f>
        <v/>
      </c>
      <c r="M35" s="108">
        <f t="shared" ref="M35:M49" si="4">IF(COUNTA(H35:I35)+COUNTA(K35:K35)=4,0,1)</f>
        <v>1</v>
      </c>
      <c r="N35" s="110">
        <f>IF(M35=1,0,100000000)</f>
        <v>0</v>
      </c>
      <c r="O35" s="41"/>
      <c r="P35" s="41"/>
    </row>
    <row r="36" spans="1:16" ht="37.200000000000003" customHeight="1" x14ac:dyDescent="0.3">
      <c r="A36" s="383">
        <v>17</v>
      </c>
      <c r="B36" s="314"/>
      <c r="C36" s="453"/>
      <c r="D36" s="12"/>
      <c r="E36" s="12"/>
      <c r="F36" s="12"/>
      <c r="G36" s="12"/>
      <c r="H36" s="13"/>
      <c r="I36" s="12"/>
      <c r="J36" s="270"/>
      <c r="K36" s="274"/>
      <c r="L36" s="109" t="str">
        <f t="shared" si="3"/>
        <v/>
      </c>
      <c r="M36" s="108">
        <f t="shared" si="4"/>
        <v>1</v>
      </c>
      <c r="N36" s="110">
        <f t="shared" ref="N36:N49" si="5">IF(M36=1,0,100000000)</f>
        <v>0</v>
      </c>
      <c r="O36" s="42"/>
      <c r="P36" s="42"/>
    </row>
    <row r="37" spans="1:16" ht="37.200000000000003" customHeight="1" x14ac:dyDescent="0.3">
      <c r="A37" s="383">
        <v>18</v>
      </c>
      <c r="B37" s="314"/>
      <c r="C37" s="453"/>
      <c r="D37" s="12"/>
      <c r="E37" s="12"/>
      <c r="F37" s="12"/>
      <c r="G37" s="12"/>
      <c r="H37" s="13"/>
      <c r="I37" s="12"/>
      <c r="J37" s="270"/>
      <c r="K37" s="274"/>
      <c r="L37" s="109" t="str">
        <f t="shared" si="3"/>
        <v/>
      </c>
      <c r="M37" s="108">
        <f t="shared" si="4"/>
        <v>1</v>
      </c>
      <c r="N37" s="110">
        <f t="shared" si="5"/>
        <v>0</v>
      </c>
      <c r="O37" s="41"/>
      <c r="P37" s="41"/>
    </row>
    <row r="38" spans="1:16" ht="37.200000000000003" customHeight="1" x14ac:dyDescent="0.3">
      <c r="A38" s="383">
        <v>19</v>
      </c>
      <c r="B38" s="314"/>
      <c r="C38" s="453"/>
      <c r="D38" s="12"/>
      <c r="E38" s="12"/>
      <c r="F38" s="12"/>
      <c r="G38" s="12"/>
      <c r="H38" s="13"/>
      <c r="I38" s="12"/>
      <c r="J38" s="270"/>
      <c r="K38" s="274"/>
      <c r="L38" s="109" t="str">
        <f t="shared" si="3"/>
        <v/>
      </c>
      <c r="M38" s="108">
        <f t="shared" si="4"/>
        <v>1</v>
      </c>
      <c r="N38" s="110">
        <f t="shared" si="5"/>
        <v>0</v>
      </c>
      <c r="O38" s="41"/>
      <c r="P38" s="41"/>
    </row>
    <row r="39" spans="1:16" ht="37.200000000000003" customHeight="1" x14ac:dyDescent="0.3">
      <c r="A39" s="383">
        <v>20</v>
      </c>
      <c r="B39" s="314"/>
      <c r="C39" s="453"/>
      <c r="D39" s="12"/>
      <c r="E39" s="12"/>
      <c r="F39" s="12"/>
      <c r="G39" s="12"/>
      <c r="H39" s="13"/>
      <c r="I39" s="12"/>
      <c r="J39" s="270"/>
      <c r="K39" s="274"/>
      <c r="L39" s="109" t="str">
        <f t="shared" si="3"/>
        <v/>
      </c>
      <c r="M39" s="108">
        <f t="shared" si="4"/>
        <v>1</v>
      </c>
      <c r="N39" s="110">
        <f t="shared" si="5"/>
        <v>0</v>
      </c>
      <c r="O39" s="41"/>
      <c r="P39" s="41"/>
    </row>
    <row r="40" spans="1:16" ht="37.200000000000003" customHeight="1" x14ac:dyDescent="0.3">
      <c r="A40" s="383">
        <v>21</v>
      </c>
      <c r="B40" s="314"/>
      <c r="C40" s="453"/>
      <c r="D40" s="12"/>
      <c r="E40" s="12"/>
      <c r="F40" s="12"/>
      <c r="G40" s="12"/>
      <c r="H40" s="13"/>
      <c r="I40" s="12"/>
      <c r="J40" s="270"/>
      <c r="K40" s="274"/>
      <c r="L40" s="109" t="str">
        <f t="shared" si="3"/>
        <v/>
      </c>
      <c r="M40" s="108">
        <f t="shared" si="4"/>
        <v>1</v>
      </c>
      <c r="N40" s="110">
        <f t="shared" si="5"/>
        <v>0</v>
      </c>
      <c r="O40" s="41"/>
      <c r="P40" s="41"/>
    </row>
    <row r="41" spans="1:16" ht="37.200000000000003" customHeight="1" x14ac:dyDescent="0.3">
      <c r="A41" s="393">
        <v>22</v>
      </c>
      <c r="B41" s="314"/>
      <c r="C41" s="454"/>
      <c r="D41" s="14"/>
      <c r="E41" s="14"/>
      <c r="F41" s="14"/>
      <c r="G41" s="14"/>
      <c r="H41" s="37"/>
      <c r="I41" s="14"/>
      <c r="J41" s="270"/>
      <c r="K41" s="275"/>
      <c r="L41" s="109" t="str">
        <f t="shared" si="3"/>
        <v/>
      </c>
      <c r="M41" s="108">
        <f t="shared" si="4"/>
        <v>1</v>
      </c>
      <c r="N41" s="110">
        <f t="shared" si="5"/>
        <v>0</v>
      </c>
      <c r="O41" s="41"/>
      <c r="P41" s="41"/>
    </row>
    <row r="42" spans="1:16" ht="37.200000000000003" customHeight="1" x14ac:dyDescent="0.3">
      <c r="A42" s="393">
        <v>23</v>
      </c>
      <c r="B42" s="314"/>
      <c r="C42" s="454"/>
      <c r="D42" s="14"/>
      <c r="E42" s="14"/>
      <c r="F42" s="14"/>
      <c r="G42" s="14"/>
      <c r="H42" s="37"/>
      <c r="I42" s="14"/>
      <c r="J42" s="270"/>
      <c r="K42" s="275"/>
      <c r="L42" s="109" t="str">
        <f t="shared" si="3"/>
        <v/>
      </c>
      <c r="M42" s="108">
        <f t="shared" si="4"/>
        <v>1</v>
      </c>
      <c r="N42" s="110">
        <f t="shared" si="5"/>
        <v>0</v>
      </c>
      <c r="O42" s="41"/>
      <c r="P42" s="41"/>
    </row>
    <row r="43" spans="1:16" ht="37.200000000000003" customHeight="1" x14ac:dyDescent="0.3">
      <c r="A43" s="393">
        <v>24</v>
      </c>
      <c r="B43" s="314"/>
      <c r="C43" s="454"/>
      <c r="D43" s="14"/>
      <c r="E43" s="14"/>
      <c r="F43" s="14"/>
      <c r="G43" s="14"/>
      <c r="H43" s="37"/>
      <c r="I43" s="14"/>
      <c r="J43" s="270"/>
      <c r="K43" s="275"/>
      <c r="L43" s="109" t="str">
        <f t="shared" si="3"/>
        <v/>
      </c>
      <c r="M43" s="108">
        <f t="shared" si="4"/>
        <v>1</v>
      </c>
      <c r="N43" s="110">
        <f t="shared" si="5"/>
        <v>0</v>
      </c>
      <c r="O43" s="41"/>
      <c r="P43" s="41"/>
    </row>
    <row r="44" spans="1:16" ht="37.200000000000003" customHeight="1" x14ac:dyDescent="0.3">
      <c r="A44" s="393">
        <v>25</v>
      </c>
      <c r="B44" s="314"/>
      <c r="C44" s="454"/>
      <c r="D44" s="14"/>
      <c r="E44" s="14"/>
      <c r="F44" s="14"/>
      <c r="G44" s="14"/>
      <c r="H44" s="37"/>
      <c r="I44" s="14"/>
      <c r="J44" s="270"/>
      <c r="K44" s="275"/>
      <c r="L44" s="109" t="str">
        <f t="shared" si="3"/>
        <v/>
      </c>
      <c r="M44" s="108">
        <f t="shared" si="4"/>
        <v>1</v>
      </c>
      <c r="N44" s="110">
        <f t="shared" si="5"/>
        <v>0</v>
      </c>
      <c r="O44" s="41"/>
      <c r="P44" s="41"/>
    </row>
    <row r="45" spans="1:16" ht="37.200000000000003" customHeight="1" x14ac:dyDescent="0.3">
      <c r="A45" s="393">
        <v>26</v>
      </c>
      <c r="B45" s="314"/>
      <c r="C45" s="454"/>
      <c r="D45" s="14"/>
      <c r="E45" s="14"/>
      <c r="F45" s="14"/>
      <c r="G45" s="14"/>
      <c r="H45" s="37"/>
      <c r="I45" s="14"/>
      <c r="J45" s="270"/>
      <c r="K45" s="275"/>
      <c r="L45" s="109" t="str">
        <f t="shared" si="3"/>
        <v/>
      </c>
      <c r="M45" s="108">
        <f t="shared" si="4"/>
        <v>1</v>
      </c>
      <c r="N45" s="110">
        <f t="shared" si="5"/>
        <v>0</v>
      </c>
      <c r="O45" s="41"/>
      <c r="P45" s="41"/>
    </row>
    <row r="46" spans="1:16" ht="37.200000000000003" customHeight="1" x14ac:dyDescent="0.3">
      <c r="A46" s="393">
        <v>27</v>
      </c>
      <c r="B46" s="314"/>
      <c r="C46" s="454"/>
      <c r="D46" s="14"/>
      <c r="E46" s="14"/>
      <c r="F46" s="14"/>
      <c r="G46" s="14"/>
      <c r="H46" s="37"/>
      <c r="I46" s="14"/>
      <c r="J46" s="270"/>
      <c r="K46" s="275"/>
      <c r="L46" s="109" t="str">
        <f t="shared" si="3"/>
        <v/>
      </c>
      <c r="M46" s="108">
        <f t="shared" si="4"/>
        <v>1</v>
      </c>
      <c r="N46" s="110">
        <f t="shared" si="5"/>
        <v>0</v>
      </c>
      <c r="O46" s="41"/>
      <c r="P46" s="41"/>
    </row>
    <row r="47" spans="1:16" ht="37.200000000000003" customHeight="1" x14ac:dyDescent="0.3">
      <c r="A47" s="393">
        <v>28</v>
      </c>
      <c r="B47" s="314"/>
      <c r="C47" s="454"/>
      <c r="D47" s="14"/>
      <c r="E47" s="14"/>
      <c r="F47" s="14"/>
      <c r="G47" s="14"/>
      <c r="H47" s="37"/>
      <c r="I47" s="14"/>
      <c r="J47" s="270"/>
      <c r="K47" s="275"/>
      <c r="L47" s="109" t="str">
        <f t="shared" si="3"/>
        <v/>
      </c>
      <c r="M47" s="108">
        <f t="shared" si="4"/>
        <v>1</v>
      </c>
      <c r="N47" s="110">
        <f t="shared" si="5"/>
        <v>0</v>
      </c>
      <c r="O47" s="41"/>
      <c r="P47" s="41"/>
    </row>
    <row r="48" spans="1:16" ht="37.200000000000003" customHeight="1" x14ac:dyDescent="0.3">
      <c r="A48" s="393">
        <v>29</v>
      </c>
      <c r="B48" s="314"/>
      <c r="C48" s="454"/>
      <c r="D48" s="14"/>
      <c r="E48" s="14"/>
      <c r="F48" s="14"/>
      <c r="G48" s="14"/>
      <c r="H48" s="37"/>
      <c r="I48" s="14"/>
      <c r="J48" s="270"/>
      <c r="K48" s="275"/>
      <c r="L48" s="109" t="str">
        <f t="shared" si="3"/>
        <v/>
      </c>
      <c r="M48" s="108">
        <f t="shared" si="4"/>
        <v>1</v>
      </c>
      <c r="N48" s="110">
        <f t="shared" si="5"/>
        <v>0</v>
      </c>
      <c r="O48" s="41"/>
      <c r="P48" s="41"/>
    </row>
    <row r="49" spans="1:16" ht="37.200000000000003" customHeight="1" thickBot="1" x14ac:dyDescent="0.35">
      <c r="A49" s="394">
        <v>30</v>
      </c>
      <c r="B49" s="86"/>
      <c r="C49" s="455"/>
      <c r="D49" s="16"/>
      <c r="E49" s="16"/>
      <c r="F49" s="16"/>
      <c r="G49" s="16"/>
      <c r="H49" s="39"/>
      <c r="I49" s="16"/>
      <c r="J49" s="271"/>
      <c r="K49" s="276"/>
      <c r="L49" s="109" t="str">
        <f t="shared" si="3"/>
        <v/>
      </c>
      <c r="M49" s="108">
        <f t="shared" si="4"/>
        <v>1</v>
      </c>
      <c r="N49" s="110">
        <f t="shared" si="5"/>
        <v>0</v>
      </c>
      <c r="O49" s="112">
        <f>IF(COUNTA(H35:K49)&gt;0,1,0)</f>
        <v>0</v>
      </c>
      <c r="P49" s="41"/>
    </row>
    <row r="50" spans="1:16" ht="37.200000000000003" customHeight="1" thickBot="1" x14ac:dyDescent="0.35">
      <c r="A50" s="625" t="s">
        <v>148</v>
      </c>
      <c r="B50" s="625"/>
      <c r="C50" s="625"/>
      <c r="D50" s="625"/>
      <c r="E50" s="625"/>
      <c r="F50" s="625"/>
      <c r="G50" s="625"/>
      <c r="H50" s="626"/>
      <c r="I50" s="377" t="s">
        <v>33</v>
      </c>
      <c r="J50" s="277">
        <f>SUM(J35:J49)+J23</f>
        <v>0</v>
      </c>
      <c r="K50" s="277">
        <f>SUM(K35:K49)+K23</f>
        <v>0</v>
      </c>
      <c r="L50" s="402"/>
      <c r="M50" s="41"/>
      <c r="N50" s="41"/>
      <c r="O50" s="41"/>
      <c r="P50" s="41"/>
    </row>
    <row r="51" spans="1:16" x14ac:dyDescent="0.3">
      <c r="A51" s="269" t="s">
        <v>245</v>
      </c>
      <c r="B51" s="41"/>
      <c r="C51" s="456"/>
      <c r="D51" s="41"/>
      <c r="E51" s="41"/>
      <c r="F51" s="41"/>
      <c r="G51" s="41"/>
      <c r="H51" s="397"/>
      <c r="I51" s="41"/>
      <c r="J51" s="41"/>
      <c r="K51" s="41"/>
      <c r="L51" s="111" t="str">
        <f>IF(AND(J51&gt;0,K51=""),"KDV Dahil Tutar Yazılmalıdır.","")</f>
        <v/>
      </c>
      <c r="M51" s="41"/>
      <c r="N51" s="41"/>
      <c r="O51" s="41"/>
      <c r="P51" s="41"/>
    </row>
    <row r="52" spans="1:16" x14ac:dyDescent="0.3">
      <c r="A52" s="19" t="s">
        <v>132</v>
      </c>
      <c r="B52" s="41"/>
      <c r="C52" s="456"/>
      <c r="D52" s="41"/>
      <c r="E52" s="41"/>
      <c r="F52" s="41"/>
      <c r="G52" s="41"/>
      <c r="H52" s="397"/>
      <c r="I52" s="41"/>
      <c r="J52" s="41"/>
      <c r="K52" s="41"/>
      <c r="L52" s="46"/>
      <c r="M52" s="41"/>
      <c r="N52" s="41"/>
      <c r="O52" s="41"/>
      <c r="P52" s="41"/>
    </row>
    <row r="53" spans="1:16" ht="19.05" x14ac:dyDescent="0.35">
      <c r="A53" s="41"/>
      <c r="B53" s="370" t="s">
        <v>30</v>
      </c>
      <c r="C53" s="457"/>
      <c r="D53" s="372">
        <f ca="1">imzatarihi</f>
        <v>45653</v>
      </c>
      <c r="E53" s="251" t="s">
        <v>31</v>
      </c>
      <c r="F53" s="373" t="str">
        <f>IF(kurulusyetkilisi&gt;0,kurulusyetkilisi,"")</f>
        <v/>
      </c>
      <c r="G53" s="41"/>
      <c r="H53" s="41"/>
      <c r="I53" s="41"/>
      <c r="J53" s="41"/>
      <c r="K53" s="41"/>
      <c r="L53" s="46"/>
      <c r="M53" s="41"/>
      <c r="N53" s="41"/>
      <c r="O53" s="41"/>
      <c r="P53" s="41"/>
    </row>
    <row r="54" spans="1:16" ht="19.05" x14ac:dyDescent="0.35">
      <c r="A54" s="41"/>
      <c r="B54" s="41"/>
      <c r="C54" s="456"/>
      <c r="D54" s="213"/>
      <c r="E54" s="251" t="s">
        <v>32</v>
      </c>
      <c r="F54" s="41"/>
      <c r="G54" s="212"/>
      <c r="H54" s="41"/>
      <c r="I54" s="41"/>
      <c r="J54" s="41"/>
      <c r="K54" s="41"/>
      <c r="L54" s="46"/>
      <c r="M54" s="41"/>
      <c r="N54" s="41"/>
      <c r="O54" s="41"/>
      <c r="P54" s="41"/>
    </row>
    <row r="55" spans="1:16" x14ac:dyDescent="0.3">
      <c r="A55" s="609" t="s">
        <v>94</v>
      </c>
      <c r="B55" s="609"/>
      <c r="C55" s="609"/>
      <c r="D55" s="609"/>
      <c r="E55" s="609"/>
      <c r="F55" s="609"/>
      <c r="G55" s="609"/>
      <c r="H55" s="609"/>
      <c r="I55" s="609"/>
      <c r="J55" s="609"/>
      <c r="K55" s="609"/>
      <c r="L55" s="71"/>
      <c r="M55" s="72"/>
      <c r="N55" s="41"/>
      <c r="O55" s="41"/>
      <c r="P55" s="41"/>
    </row>
    <row r="56" spans="1:16" ht="15.65" customHeight="1" x14ac:dyDescent="0.3">
      <c r="A56" s="573" t="str">
        <f>IF(YilDonem&lt;&gt;"",CONCATENATE(YilDonem," dönemine aittir."),"")</f>
        <v/>
      </c>
      <c r="B56" s="573"/>
      <c r="C56" s="573"/>
      <c r="D56" s="573"/>
      <c r="E56" s="573"/>
      <c r="F56" s="573"/>
      <c r="G56" s="573"/>
      <c r="H56" s="573"/>
      <c r="I56" s="573"/>
      <c r="J56" s="573"/>
      <c r="K56" s="573"/>
      <c r="L56" s="401"/>
      <c r="M56" s="72"/>
      <c r="N56" s="72"/>
      <c r="O56" s="41"/>
      <c r="P56" s="41"/>
    </row>
    <row r="57" spans="1:16" ht="16.149999999999999" customHeight="1" thickBot="1" x14ac:dyDescent="0.35">
      <c r="A57" s="610" t="s">
        <v>98</v>
      </c>
      <c r="B57" s="610"/>
      <c r="C57" s="610"/>
      <c r="D57" s="610"/>
      <c r="E57" s="610"/>
      <c r="F57" s="610"/>
      <c r="G57" s="610"/>
      <c r="H57" s="610"/>
      <c r="I57" s="610"/>
      <c r="J57" s="610"/>
      <c r="K57" s="610"/>
      <c r="L57" s="401"/>
      <c r="M57" s="72"/>
      <c r="N57" s="72"/>
      <c r="O57" s="41"/>
      <c r="P57" s="41"/>
    </row>
    <row r="58" spans="1:16" ht="31.6" customHeight="1" thickBot="1" x14ac:dyDescent="0.35">
      <c r="A58" s="441" t="s">
        <v>212</v>
      </c>
      <c r="B58" s="618" t="str">
        <f>IF(ProjeNo&gt;0,ProjeNo,"")</f>
        <v/>
      </c>
      <c r="C58" s="619"/>
      <c r="D58" s="619"/>
      <c r="E58" s="619"/>
      <c r="F58" s="619"/>
      <c r="G58" s="619"/>
      <c r="H58" s="619"/>
      <c r="I58" s="619"/>
      <c r="J58" s="619"/>
      <c r="K58" s="620"/>
      <c r="L58" s="46"/>
      <c r="M58" s="41"/>
      <c r="N58" s="41"/>
      <c r="O58" s="41"/>
      <c r="P58" s="41"/>
    </row>
    <row r="59" spans="1:16" ht="31.6" customHeight="1" thickBot="1" x14ac:dyDescent="0.35">
      <c r="A59" s="441" t="s">
        <v>213</v>
      </c>
      <c r="B59" s="615" t="str">
        <f>IF(ProjeAdi&gt;0,ProjeAdi,"")</f>
        <v/>
      </c>
      <c r="C59" s="616"/>
      <c r="D59" s="616"/>
      <c r="E59" s="616"/>
      <c r="F59" s="616"/>
      <c r="G59" s="616"/>
      <c r="H59" s="616"/>
      <c r="I59" s="616"/>
      <c r="J59" s="616"/>
      <c r="K59" s="617"/>
      <c r="L59" s="46"/>
      <c r="M59" s="41"/>
      <c r="N59" s="41"/>
      <c r="O59" s="41"/>
      <c r="P59" s="41"/>
    </row>
    <row r="60" spans="1:16" ht="52.15" customHeight="1" thickBot="1" x14ac:dyDescent="0.35">
      <c r="A60" s="613" t="s">
        <v>3</v>
      </c>
      <c r="B60" s="613" t="s">
        <v>95</v>
      </c>
      <c r="C60" s="613" t="s">
        <v>175</v>
      </c>
      <c r="D60" s="613" t="s">
        <v>96</v>
      </c>
      <c r="E60" s="613" t="s">
        <v>93</v>
      </c>
      <c r="F60" s="613" t="s">
        <v>91</v>
      </c>
      <c r="G60" s="613" t="s">
        <v>92</v>
      </c>
      <c r="H60" s="623" t="s">
        <v>79</v>
      </c>
      <c r="I60" s="613" t="s">
        <v>80</v>
      </c>
      <c r="J60" s="392" t="s">
        <v>81</v>
      </c>
      <c r="K60" s="392" t="s">
        <v>81</v>
      </c>
      <c r="L60" s="46"/>
      <c r="M60" s="41"/>
      <c r="N60" s="41"/>
      <c r="O60" s="41"/>
      <c r="P60" s="41"/>
    </row>
    <row r="61" spans="1:16" ht="17" thickBot="1" x14ac:dyDescent="0.35">
      <c r="A61" s="621"/>
      <c r="B61" s="621"/>
      <c r="C61" s="614"/>
      <c r="D61" s="621"/>
      <c r="E61" s="621"/>
      <c r="F61" s="621"/>
      <c r="G61" s="621"/>
      <c r="H61" s="624"/>
      <c r="I61" s="621"/>
      <c r="J61" s="403" t="s">
        <v>82</v>
      </c>
      <c r="K61" s="403" t="s">
        <v>85</v>
      </c>
      <c r="L61" s="46"/>
      <c r="M61" s="41"/>
      <c r="N61" s="41"/>
      <c r="O61" s="41"/>
      <c r="P61" s="41"/>
    </row>
    <row r="62" spans="1:16" ht="37.200000000000003" customHeight="1" x14ac:dyDescent="0.3">
      <c r="A62" s="198">
        <v>31</v>
      </c>
      <c r="B62" s="83"/>
      <c r="C62" s="452"/>
      <c r="D62" s="22"/>
      <c r="E62" s="22"/>
      <c r="F62" s="22"/>
      <c r="G62" s="22"/>
      <c r="H62" s="23"/>
      <c r="I62" s="22"/>
      <c r="J62" s="309"/>
      <c r="K62" s="273"/>
      <c r="L62" s="109" t="str">
        <f t="shared" ref="L62:L76" si="6">IF(AND(COUNTA(B62:G62)&gt;0,M62=1),"Belge Tarihi,Belge Numarası ve KDV Dahil Tutar doldurulduktan sonra KDV Hariç Tutar doldurulabilir.","")</f>
        <v/>
      </c>
      <c r="M62" s="108">
        <f t="shared" ref="M62:M76" si="7">IF(COUNTA(H62:I62)+COUNTA(K62:K62)=4,0,1)</f>
        <v>1</v>
      </c>
      <c r="N62" s="110">
        <f>IF(M62=1,0,100000000)</f>
        <v>0</v>
      </c>
      <c r="O62" s="41"/>
      <c r="P62" s="41"/>
    </row>
    <row r="63" spans="1:16" ht="37.200000000000003" customHeight="1" x14ac:dyDescent="0.3">
      <c r="A63" s="398">
        <v>32</v>
      </c>
      <c r="B63" s="314"/>
      <c r="C63" s="453"/>
      <c r="D63" s="12"/>
      <c r="E63" s="12"/>
      <c r="F63" s="12"/>
      <c r="G63" s="12"/>
      <c r="H63" s="13"/>
      <c r="I63" s="12"/>
      <c r="J63" s="270"/>
      <c r="K63" s="274"/>
      <c r="L63" s="109" t="str">
        <f t="shared" si="6"/>
        <v/>
      </c>
      <c r="M63" s="108">
        <f t="shared" si="7"/>
        <v>1</v>
      </c>
      <c r="N63" s="110">
        <f t="shared" ref="N63:N76" si="8">IF(M63=1,0,100000000)</f>
        <v>0</v>
      </c>
      <c r="O63" s="41"/>
      <c r="P63" s="41"/>
    </row>
    <row r="64" spans="1:16" ht="37.200000000000003" customHeight="1" x14ac:dyDescent="0.3">
      <c r="A64" s="398">
        <v>33</v>
      </c>
      <c r="B64" s="314"/>
      <c r="C64" s="453"/>
      <c r="D64" s="12"/>
      <c r="E64" s="12"/>
      <c r="F64" s="12"/>
      <c r="G64" s="12"/>
      <c r="H64" s="13"/>
      <c r="I64" s="12"/>
      <c r="J64" s="270"/>
      <c r="K64" s="274"/>
      <c r="L64" s="109" t="str">
        <f t="shared" si="6"/>
        <v/>
      </c>
      <c r="M64" s="108">
        <f t="shared" si="7"/>
        <v>1</v>
      </c>
      <c r="N64" s="110">
        <f t="shared" si="8"/>
        <v>0</v>
      </c>
      <c r="O64" s="41"/>
      <c r="P64" s="41"/>
    </row>
    <row r="65" spans="1:16" ht="37.200000000000003" customHeight="1" x14ac:dyDescent="0.3">
      <c r="A65" s="398">
        <v>34</v>
      </c>
      <c r="B65" s="314"/>
      <c r="C65" s="453"/>
      <c r="D65" s="12"/>
      <c r="E65" s="12"/>
      <c r="F65" s="12"/>
      <c r="G65" s="12"/>
      <c r="H65" s="13"/>
      <c r="I65" s="12"/>
      <c r="J65" s="270"/>
      <c r="K65" s="274"/>
      <c r="L65" s="109" t="str">
        <f t="shared" si="6"/>
        <v/>
      </c>
      <c r="M65" s="108">
        <f t="shared" si="7"/>
        <v>1</v>
      </c>
      <c r="N65" s="110">
        <f t="shared" si="8"/>
        <v>0</v>
      </c>
      <c r="O65" s="41"/>
      <c r="P65" s="41"/>
    </row>
    <row r="66" spans="1:16" ht="37.200000000000003" customHeight="1" x14ac:dyDescent="0.3">
      <c r="A66" s="398">
        <v>35</v>
      </c>
      <c r="B66" s="314"/>
      <c r="C66" s="453"/>
      <c r="D66" s="12"/>
      <c r="E66" s="12"/>
      <c r="F66" s="12"/>
      <c r="G66" s="12"/>
      <c r="H66" s="13"/>
      <c r="I66" s="12"/>
      <c r="J66" s="270"/>
      <c r="K66" s="274"/>
      <c r="L66" s="109" t="str">
        <f t="shared" si="6"/>
        <v/>
      </c>
      <c r="M66" s="108">
        <f t="shared" si="7"/>
        <v>1</v>
      </c>
      <c r="N66" s="110">
        <f t="shared" si="8"/>
        <v>0</v>
      </c>
      <c r="O66" s="42"/>
      <c r="P66" s="42"/>
    </row>
    <row r="67" spans="1:16" ht="37.200000000000003" customHeight="1" x14ac:dyDescent="0.3">
      <c r="A67" s="398">
        <v>36</v>
      </c>
      <c r="B67" s="314"/>
      <c r="C67" s="453"/>
      <c r="D67" s="12"/>
      <c r="E67" s="12"/>
      <c r="F67" s="12"/>
      <c r="G67" s="12"/>
      <c r="H67" s="13"/>
      <c r="I67" s="12"/>
      <c r="J67" s="270"/>
      <c r="K67" s="274"/>
      <c r="L67" s="109" t="str">
        <f t="shared" si="6"/>
        <v/>
      </c>
      <c r="M67" s="108">
        <f t="shared" si="7"/>
        <v>1</v>
      </c>
      <c r="N67" s="110">
        <f t="shared" si="8"/>
        <v>0</v>
      </c>
      <c r="O67" s="41"/>
      <c r="P67" s="41"/>
    </row>
    <row r="68" spans="1:16" ht="37.200000000000003" customHeight="1" x14ac:dyDescent="0.3">
      <c r="A68" s="398">
        <v>37</v>
      </c>
      <c r="B68" s="314"/>
      <c r="C68" s="454"/>
      <c r="D68" s="14"/>
      <c r="E68" s="14"/>
      <c r="F68" s="14"/>
      <c r="G68" s="14"/>
      <c r="H68" s="37"/>
      <c r="I68" s="14"/>
      <c r="J68" s="270"/>
      <c r="K68" s="275"/>
      <c r="L68" s="109" t="str">
        <f t="shared" si="6"/>
        <v/>
      </c>
      <c r="M68" s="108">
        <f t="shared" si="7"/>
        <v>1</v>
      </c>
      <c r="N68" s="110">
        <f t="shared" si="8"/>
        <v>0</v>
      </c>
      <c r="O68" s="41"/>
      <c r="P68" s="41"/>
    </row>
    <row r="69" spans="1:16" ht="37.200000000000003" customHeight="1" x14ac:dyDescent="0.3">
      <c r="A69" s="399">
        <v>38</v>
      </c>
      <c r="B69" s="314"/>
      <c r="C69" s="454"/>
      <c r="D69" s="14"/>
      <c r="E69" s="14"/>
      <c r="F69" s="14"/>
      <c r="G69" s="14"/>
      <c r="H69" s="37"/>
      <c r="I69" s="14"/>
      <c r="J69" s="270"/>
      <c r="K69" s="275"/>
      <c r="L69" s="109" t="str">
        <f t="shared" si="6"/>
        <v/>
      </c>
      <c r="M69" s="108">
        <f t="shared" si="7"/>
        <v>1</v>
      </c>
      <c r="N69" s="110">
        <f t="shared" si="8"/>
        <v>0</v>
      </c>
      <c r="O69" s="41"/>
      <c r="P69" s="41"/>
    </row>
    <row r="70" spans="1:16" ht="37.200000000000003" customHeight="1" x14ac:dyDescent="0.3">
      <c r="A70" s="399">
        <v>39</v>
      </c>
      <c r="B70" s="314"/>
      <c r="C70" s="454"/>
      <c r="D70" s="14"/>
      <c r="E70" s="14"/>
      <c r="F70" s="14"/>
      <c r="G70" s="14"/>
      <c r="H70" s="37"/>
      <c r="I70" s="14"/>
      <c r="J70" s="270"/>
      <c r="K70" s="275"/>
      <c r="L70" s="109" t="str">
        <f t="shared" si="6"/>
        <v/>
      </c>
      <c r="M70" s="108">
        <f t="shared" si="7"/>
        <v>1</v>
      </c>
      <c r="N70" s="110">
        <f t="shared" si="8"/>
        <v>0</v>
      </c>
      <c r="O70" s="41"/>
      <c r="P70" s="41"/>
    </row>
    <row r="71" spans="1:16" ht="37.200000000000003" customHeight="1" x14ac:dyDescent="0.3">
      <c r="A71" s="399">
        <v>40</v>
      </c>
      <c r="B71" s="314"/>
      <c r="C71" s="454"/>
      <c r="D71" s="14"/>
      <c r="E71" s="14"/>
      <c r="F71" s="14"/>
      <c r="G71" s="14"/>
      <c r="H71" s="37"/>
      <c r="I71" s="14"/>
      <c r="J71" s="270"/>
      <c r="K71" s="275"/>
      <c r="L71" s="109" t="str">
        <f t="shared" si="6"/>
        <v/>
      </c>
      <c r="M71" s="108">
        <f t="shared" si="7"/>
        <v>1</v>
      </c>
      <c r="N71" s="110">
        <f t="shared" si="8"/>
        <v>0</v>
      </c>
      <c r="O71" s="41"/>
      <c r="P71" s="41"/>
    </row>
    <row r="72" spans="1:16" ht="37.200000000000003" customHeight="1" x14ac:dyDescent="0.3">
      <c r="A72" s="399">
        <v>41</v>
      </c>
      <c r="B72" s="314"/>
      <c r="C72" s="454"/>
      <c r="D72" s="14"/>
      <c r="E72" s="14"/>
      <c r="F72" s="14"/>
      <c r="G72" s="14"/>
      <c r="H72" s="37"/>
      <c r="I72" s="14"/>
      <c r="J72" s="270"/>
      <c r="K72" s="275"/>
      <c r="L72" s="109" t="str">
        <f t="shared" si="6"/>
        <v/>
      </c>
      <c r="M72" s="108">
        <f t="shared" si="7"/>
        <v>1</v>
      </c>
      <c r="N72" s="110">
        <f t="shared" si="8"/>
        <v>0</v>
      </c>
      <c r="O72" s="41"/>
      <c r="P72" s="41"/>
    </row>
    <row r="73" spans="1:16" ht="37.200000000000003" customHeight="1" x14ac:dyDescent="0.3">
      <c r="A73" s="399">
        <v>42</v>
      </c>
      <c r="B73" s="314"/>
      <c r="C73" s="454"/>
      <c r="D73" s="14"/>
      <c r="E73" s="14"/>
      <c r="F73" s="14"/>
      <c r="G73" s="14"/>
      <c r="H73" s="37"/>
      <c r="I73" s="14"/>
      <c r="J73" s="270"/>
      <c r="K73" s="275"/>
      <c r="L73" s="109" t="str">
        <f t="shared" si="6"/>
        <v/>
      </c>
      <c r="M73" s="108">
        <f t="shared" si="7"/>
        <v>1</v>
      </c>
      <c r="N73" s="110">
        <f t="shared" si="8"/>
        <v>0</v>
      </c>
      <c r="O73" s="41"/>
      <c r="P73" s="41"/>
    </row>
    <row r="74" spans="1:16" ht="37.200000000000003" customHeight="1" x14ac:dyDescent="0.3">
      <c r="A74" s="399">
        <v>43</v>
      </c>
      <c r="B74" s="314"/>
      <c r="C74" s="454"/>
      <c r="D74" s="14"/>
      <c r="E74" s="14"/>
      <c r="F74" s="14"/>
      <c r="G74" s="14"/>
      <c r="H74" s="37"/>
      <c r="I74" s="14"/>
      <c r="J74" s="270"/>
      <c r="K74" s="275"/>
      <c r="L74" s="109" t="str">
        <f t="shared" si="6"/>
        <v/>
      </c>
      <c r="M74" s="108">
        <f t="shared" si="7"/>
        <v>1</v>
      </c>
      <c r="N74" s="110">
        <f t="shared" si="8"/>
        <v>0</v>
      </c>
      <c r="O74" s="41"/>
      <c r="P74" s="41"/>
    </row>
    <row r="75" spans="1:16" ht="37.200000000000003" customHeight="1" x14ac:dyDescent="0.3">
      <c r="A75" s="399">
        <v>44</v>
      </c>
      <c r="B75" s="314"/>
      <c r="C75" s="454"/>
      <c r="D75" s="14"/>
      <c r="E75" s="14"/>
      <c r="F75" s="14"/>
      <c r="G75" s="14"/>
      <c r="H75" s="37"/>
      <c r="I75" s="14"/>
      <c r="J75" s="270"/>
      <c r="K75" s="275"/>
      <c r="L75" s="109" t="str">
        <f t="shared" si="6"/>
        <v/>
      </c>
      <c r="M75" s="108">
        <f t="shared" si="7"/>
        <v>1</v>
      </c>
      <c r="N75" s="110">
        <f t="shared" si="8"/>
        <v>0</v>
      </c>
      <c r="O75" s="41"/>
      <c r="P75" s="41"/>
    </row>
    <row r="76" spans="1:16" ht="37.200000000000003" customHeight="1" thickBot="1" x14ac:dyDescent="0.35">
      <c r="A76" s="400">
        <v>45</v>
      </c>
      <c r="B76" s="86"/>
      <c r="C76" s="455"/>
      <c r="D76" s="16"/>
      <c r="E76" s="16"/>
      <c r="F76" s="16"/>
      <c r="G76" s="16"/>
      <c r="H76" s="39"/>
      <c r="I76" s="16"/>
      <c r="J76" s="271"/>
      <c r="K76" s="276"/>
      <c r="L76" s="109" t="str">
        <f t="shared" si="6"/>
        <v/>
      </c>
      <c r="M76" s="108">
        <f t="shared" si="7"/>
        <v>1</v>
      </c>
      <c r="N76" s="110">
        <f t="shared" si="8"/>
        <v>0</v>
      </c>
      <c r="O76" s="112">
        <f>IF(COUNTA(H62:K76)&gt;0,1,0)</f>
        <v>0</v>
      </c>
      <c r="P76" s="41"/>
    </row>
    <row r="77" spans="1:16" ht="37.200000000000003" customHeight="1" thickBot="1" x14ac:dyDescent="0.35">
      <c r="A77" s="625" t="s">
        <v>148</v>
      </c>
      <c r="B77" s="625"/>
      <c r="C77" s="625"/>
      <c r="D77" s="625"/>
      <c r="E77" s="625"/>
      <c r="F77" s="625"/>
      <c r="G77" s="625"/>
      <c r="H77" s="626"/>
      <c r="I77" s="377" t="s">
        <v>33</v>
      </c>
      <c r="J77" s="277">
        <f>SUM(J62:J76)+J50</f>
        <v>0</v>
      </c>
      <c r="K77" s="277">
        <f>SUM(K62:K76)+K50</f>
        <v>0</v>
      </c>
      <c r="L77" s="402"/>
      <c r="M77" s="41"/>
      <c r="N77" s="41"/>
      <c r="O77" s="41"/>
      <c r="P77" s="41"/>
    </row>
    <row r="78" spans="1:16" x14ac:dyDescent="0.3">
      <c r="A78" s="269" t="s">
        <v>245</v>
      </c>
      <c r="B78" s="41"/>
      <c r="C78" s="456"/>
      <c r="D78" s="41"/>
      <c r="E78" s="41"/>
      <c r="F78" s="41"/>
      <c r="G78" s="41"/>
      <c r="H78" s="397"/>
      <c r="I78" s="41"/>
      <c r="J78" s="41"/>
      <c r="K78" s="41"/>
      <c r="L78" s="111" t="str">
        <f>IF(AND(J78&gt;0,K78=""),"KDV Dahil Tutar Yazılmalıdır.","")</f>
        <v/>
      </c>
      <c r="M78" s="41"/>
      <c r="N78" s="41"/>
      <c r="O78" s="41"/>
      <c r="P78" s="41"/>
    </row>
    <row r="79" spans="1:16" x14ac:dyDescent="0.3">
      <c r="A79" s="19" t="s">
        <v>132</v>
      </c>
      <c r="B79" s="41"/>
      <c r="C79" s="456"/>
      <c r="D79" s="41"/>
      <c r="E79" s="41"/>
      <c r="F79" s="41"/>
      <c r="G79" s="41"/>
      <c r="H79" s="397"/>
      <c r="I79" s="41"/>
      <c r="J79" s="41"/>
      <c r="K79" s="41"/>
      <c r="L79" s="46"/>
      <c r="M79" s="41"/>
      <c r="N79" s="41"/>
      <c r="O79" s="41"/>
      <c r="P79" s="41"/>
    </row>
    <row r="80" spans="1:16" ht="19.05" x14ac:dyDescent="0.35">
      <c r="A80" s="41"/>
      <c r="B80" s="370" t="s">
        <v>30</v>
      </c>
      <c r="C80" s="457"/>
      <c r="D80" s="372">
        <f ca="1">imzatarihi</f>
        <v>45653</v>
      </c>
      <c r="E80" s="251" t="s">
        <v>31</v>
      </c>
      <c r="F80" s="373" t="str">
        <f>IF(kurulusyetkilisi&gt;0,kurulusyetkilisi,"")</f>
        <v/>
      </c>
      <c r="G80" s="41"/>
      <c r="H80" s="41"/>
      <c r="I80" s="41"/>
      <c r="J80" s="41"/>
      <c r="K80" s="41"/>
      <c r="L80" s="46"/>
      <c r="M80" s="41"/>
      <c r="N80" s="41"/>
      <c r="O80" s="41"/>
      <c r="P80" s="41"/>
    </row>
    <row r="81" spans="1:16" ht="19.05" x14ac:dyDescent="0.35">
      <c r="A81" s="41"/>
      <c r="B81" s="41"/>
      <c r="C81" s="456"/>
      <c r="D81" s="213"/>
      <c r="E81" s="251" t="s">
        <v>32</v>
      </c>
      <c r="F81" s="41"/>
      <c r="G81" s="212"/>
      <c r="H81" s="41"/>
      <c r="I81" s="41"/>
      <c r="J81" s="41"/>
      <c r="K81" s="41"/>
      <c r="L81" s="46"/>
      <c r="M81" s="41"/>
      <c r="N81" s="41"/>
      <c r="O81" s="41"/>
      <c r="P81" s="41"/>
    </row>
    <row r="82" spans="1:16" x14ac:dyDescent="0.3">
      <c r="A82" s="609" t="s">
        <v>94</v>
      </c>
      <c r="B82" s="609"/>
      <c r="C82" s="609"/>
      <c r="D82" s="609"/>
      <c r="E82" s="609"/>
      <c r="F82" s="609"/>
      <c r="G82" s="609"/>
      <c r="H82" s="609"/>
      <c r="I82" s="609"/>
      <c r="J82" s="609"/>
      <c r="K82" s="609"/>
      <c r="L82" s="71"/>
      <c r="M82" s="72"/>
      <c r="N82" s="41"/>
      <c r="O82" s="41"/>
      <c r="P82" s="41"/>
    </row>
    <row r="83" spans="1:16" ht="15.65" customHeight="1" x14ac:dyDescent="0.3">
      <c r="A83" s="573" t="str">
        <f>IF(YilDonem&lt;&gt;"",CONCATENATE(YilDonem," dönemine aittir."),"")</f>
        <v/>
      </c>
      <c r="B83" s="573"/>
      <c r="C83" s="573"/>
      <c r="D83" s="573"/>
      <c r="E83" s="573"/>
      <c r="F83" s="573"/>
      <c r="G83" s="573"/>
      <c r="H83" s="573"/>
      <c r="I83" s="573"/>
      <c r="J83" s="573"/>
      <c r="K83" s="573"/>
      <c r="L83" s="401"/>
      <c r="M83" s="72"/>
      <c r="N83" s="72"/>
      <c r="O83" s="41"/>
      <c r="P83" s="41"/>
    </row>
    <row r="84" spans="1:16" ht="16.149999999999999" customHeight="1" thickBot="1" x14ac:dyDescent="0.35">
      <c r="A84" s="610" t="s">
        <v>98</v>
      </c>
      <c r="B84" s="610"/>
      <c r="C84" s="610"/>
      <c r="D84" s="610"/>
      <c r="E84" s="610"/>
      <c r="F84" s="610"/>
      <c r="G84" s="610"/>
      <c r="H84" s="610"/>
      <c r="I84" s="610"/>
      <c r="J84" s="610"/>
      <c r="K84" s="610"/>
      <c r="L84" s="401"/>
      <c r="M84" s="72"/>
      <c r="N84" s="72"/>
      <c r="O84" s="41"/>
      <c r="P84" s="41"/>
    </row>
    <row r="85" spans="1:16" ht="31.6" customHeight="1" thickBot="1" x14ac:dyDescent="0.35">
      <c r="A85" s="441" t="s">
        <v>212</v>
      </c>
      <c r="B85" s="618" t="str">
        <f>IF(ProjeNo&gt;0,ProjeNo,"")</f>
        <v/>
      </c>
      <c r="C85" s="619"/>
      <c r="D85" s="619"/>
      <c r="E85" s="619"/>
      <c r="F85" s="619"/>
      <c r="G85" s="619"/>
      <c r="H85" s="619"/>
      <c r="I85" s="619"/>
      <c r="J85" s="619"/>
      <c r="K85" s="620"/>
      <c r="L85" s="46"/>
      <c r="M85" s="41"/>
      <c r="N85" s="41"/>
      <c r="O85" s="41"/>
      <c r="P85" s="41"/>
    </row>
    <row r="86" spans="1:16" ht="31.6" customHeight="1" thickBot="1" x14ac:dyDescent="0.35">
      <c r="A86" s="441" t="s">
        <v>213</v>
      </c>
      <c r="B86" s="615" t="str">
        <f>IF(ProjeAdi&gt;0,ProjeAdi,"")</f>
        <v/>
      </c>
      <c r="C86" s="616"/>
      <c r="D86" s="616"/>
      <c r="E86" s="616"/>
      <c r="F86" s="616"/>
      <c r="G86" s="616"/>
      <c r="H86" s="616"/>
      <c r="I86" s="616"/>
      <c r="J86" s="616"/>
      <c r="K86" s="617"/>
      <c r="L86" s="46"/>
      <c r="M86" s="41"/>
      <c r="N86" s="41"/>
      <c r="O86" s="41"/>
      <c r="P86" s="41"/>
    </row>
    <row r="87" spans="1:16" ht="52.15" customHeight="1" thickBot="1" x14ac:dyDescent="0.35">
      <c r="A87" s="613" t="s">
        <v>3</v>
      </c>
      <c r="B87" s="613" t="s">
        <v>95</v>
      </c>
      <c r="C87" s="613" t="s">
        <v>175</v>
      </c>
      <c r="D87" s="613" t="s">
        <v>96</v>
      </c>
      <c r="E87" s="613" t="s">
        <v>93</v>
      </c>
      <c r="F87" s="613" t="s">
        <v>91</v>
      </c>
      <c r="G87" s="613" t="s">
        <v>92</v>
      </c>
      <c r="H87" s="623" t="s">
        <v>79</v>
      </c>
      <c r="I87" s="613" t="s">
        <v>80</v>
      </c>
      <c r="J87" s="392" t="s">
        <v>81</v>
      </c>
      <c r="K87" s="392" t="s">
        <v>81</v>
      </c>
      <c r="L87" s="46"/>
      <c r="M87" s="41"/>
      <c r="N87" s="41"/>
      <c r="O87" s="41"/>
      <c r="P87" s="41"/>
    </row>
    <row r="88" spans="1:16" ht="17" thickBot="1" x14ac:dyDescent="0.35">
      <c r="A88" s="621"/>
      <c r="B88" s="621"/>
      <c r="C88" s="614"/>
      <c r="D88" s="621"/>
      <c r="E88" s="621"/>
      <c r="F88" s="621"/>
      <c r="G88" s="621"/>
      <c r="H88" s="624"/>
      <c r="I88" s="621"/>
      <c r="J88" s="403" t="s">
        <v>82</v>
      </c>
      <c r="K88" s="403" t="s">
        <v>85</v>
      </c>
      <c r="L88" s="46"/>
      <c r="M88" s="41"/>
      <c r="N88" s="41"/>
      <c r="O88" s="41"/>
      <c r="P88" s="41"/>
    </row>
    <row r="89" spans="1:16" ht="37.200000000000003" customHeight="1" x14ac:dyDescent="0.3">
      <c r="A89" s="198">
        <v>46</v>
      </c>
      <c r="B89" s="83"/>
      <c r="C89" s="452"/>
      <c r="D89" s="22"/>
      <c r="E89" s="22"/>
      <c r="F89" s="22"/>
      <c r="G89" s="22"/>
      <c r="H89" s="23"/>
      <c r="I89" s="22"/>
      <c r="J89" s="309"/>
      <c r="K89" s="273"/>
      <c r="L89" s="109" t="str">
        <f t="shared" ref="L89:L103" si="9">IF(AND(COUNTA(B89:G89)&gt;0,M89=1),"Belge Tarihi,Belge Numarası ve KDV Dahil Tutar doldurulduktan sonra KDV Hariç Tutar doldurulabilir.","")</f>
        <v/>
      </c>
      <c r="M89" s="108">
        <f t="shared" ref="M89:M103" si="10">IF(COUNTA(H89:I89)+COUNTA(K89:K89)=4,0,1)</f>
        <v>1</v>
      </c>
      <c r="N89" s="110">
        <f>IF(M89=1,0,100000000)</f>
        <v>0</v>
      </c>
      <c r="O89" s="41"/>
      <c r="P89" s="41"/>
    </row>
    <row r="90" spans="1:16" ht="37.200000000000003" customHeight="1" x14ac:dyDescent="0.3">
      <c r="A90" s="398">
        <v>47</v>
      </c>
      <c r="B90" s="314"/>
      <c r="C90" s="453"/>
      <c r="D90" s="12"/>
      <c r="E90" s="12"/>
      <c r="F90" s="12"/>
      <c r="G90" s="12"/>
      <c r="H90" s="13"/>
      <c r="I90" s="12"/>
      <c r="J90" s="270"/>
      <c r="K90" s="274"/>
      <c r="L90" s="109" t="str">
        <f t="shared" si="9"/>
        <v/>
      </c>
      <c r="M90" s="108">
        <f t="shared" si="10"/>
        <v>1</v>
      </c>
      <c r="N90" s="110">
        <f t="shared" ref="N90:N103" si="11">IF(M90=1,0,100000000)</f>
        <v>0</v>
      </c>
      <c r="O90" s="41"/>
      <c r="P90" s="41"/>
    </row>
    <row r="91" spans="1:16" ht="37.200000000000003" customHeight="1" x14ac:dyDescent="0.3">
      <c r="A91" s="398">
        <v>48</v>
      </c>
      <c r="B91" s="314"/>
      <c r="C91" s="453"/>
      <c r="D91" s="12"/>
      <c r="E91" s="12"/>
      <c r="F91" s="12"/>
      <c r="G91" s="12"/>
      <c r="H91" s="13"/>
      <c r="I91" s="12"/>
      <c r="J91" s="270"/>
      <c r="K91" s="274"/>
      <c r="L91" s="109" t="str">
        <f t="shared" si="9"/>
        <v/>
      </c>
      <c r="M91" s="108">
        <f t="shared" si="10"/>
        <v>1</v>
      </c>
      <c r="N91" s="110">
        <f t="shared" si="11"/>
        <v>0</v>
      </c>
      <c r="O91" s="41"/>
      <c r="P91" s="41"/>
    </row>
    <row r="92" spans="1:16" ht="37.200000000000003" customHeight="1" x14ac:dyDescent="0.3">
      <c r="A92" s="398">
        <v>49</v>
      </c>
      <c r="B92" s="314"/>
      <c r="C92" s="453"/>
      <c r="D92" s="12"/>
      <c r="E92" s="12"/>
      <c r="F92" s="12"/>
      <c r="G92" s="12"/>
      <c r="H92" s="13"/>
      <c r="I92" s="12"/>
      <c r="J92" s="270"/>
      <c r="K92" s="274"/>
      <c r="L92" s="109" t="str">
        <f t="shared" si="9"/>
        <v/>
      </c>
      <c r="M92" s="108">
        <f t="shared" si="10"/>
        <v>1</v>
      </c>
      <c r="N92" s="110">
        <f t="shared" si="11"/>
        <v>0</v>
      </c>
      <c r="O92" s="41"/>
      <c r="P92" s="41"/>
    </row>
    <row r="93" spans="1:16" ht="37.200000000000003" customHeight="1" x14ac:dyDescent="0.3">
      <c r="A93" s="398">
        <v>50</v>
      </c>
      <c r="B93" s="314"/>
      <c r="C93" s="453"/>
      <c r="D93" s="12"/>
      <c r="E93" s="12"/>
      <c r="F93" s="12"/>
      <c r="G93" s="12"/>
      <c r="H93" s="13"/>
      <c r="I93" s="12"/>
      <c r="J93" s="270"/>
      <c r="K93" s="274"/>
      <c r="L93" s="109" t="str">
        <f t="shared" si="9"/>
        <v/>
      </c>
      <c r="M93" s="108">
        <f t="shared" si="10"/>
        <v>1</v>
      </c>
      <c r="N93" s="110">
        <f t="shared" si="11"/>
        <v>0</v>
      </c>
      <c r="O93" s="41"/>
      <c r="P93" s="41"/>
    </row>
    <row r="94" spans="1:16" ht="37.200000000000003" customHeight="1" x14ac:dyDescent="0.3">
      <c r="A94" s="398">
        <v>51</v>
      </c>
      <c r="B94" s="314"/>
      <c r="C94" s="453"/>
      <c r="D94" s="12"/>
      <c r="E94" s="12"/>
      <c r="F94" s="12"/>
      <c r="G94" s="12"/>
      <c r="H94" s="13"/>
      <c r="I94" s="12"/>
      <c r="J94" s="270"/>
      <c r="K94" s="274"/>
      <c r="L94" s="109" t="str">
        <f t="shared" si="9"/>
        <v/>
      </c>
      <c r="M94" s="108">
        <f t="shared" si="10"/>
        <v>1</v>
      </c>
      <c r="N94" s="110">
        <f t="shared" si="11"/>
        <v>0</v>
      </c>
      <c r="O94" s="41"/>
      <c r="P94" s="41"/>
    </row>
    <row r="95" spans="1:16" ht="37.200000000000003" customHeight="1" x14ac:dyDescent="0.3">
      <c r="A95" s="399">
        <v>52</v>
      </c>
      <c r="B95" s="314"/>
      <c r="C95" s="454"/>
      <c r="D95" s="14"/>
      <c r="E95" s="14"/>
      <c r="F95" s="14"/>
      <c r="G95" s="14"/>
      <c r="H95" s="37"/>
      <c r="I95" s="14"/>
      <c r="J95" s="270"/>
      <c r="K95" s="275"/>
      <c r="L95" s="109" t="str">
        <f t="shared" si="9"/>
        <v/>
      </c>
      <c r="M95" s="108">
        <f t="shared" si="10"/>
        <v>1</v>
      </c>
      <c r="N95" s="110">
        <f t="shared" si="11"/>
        <v>0</v>
      </c>
      <c r="O95" s="41"/>
      <c r="P95" s="41"/>
    </row>
    <row r="96" spans="1:16" ht="37.200000000000003" customHeight="1" x14ac:dyDescent="0.3">
      <c r="A96" s="399">
        <v>53</v>
      </c>
      <c r="B96" s="314"/>
      <c r="C96" s="454"/>
      <c r="D96" s="14"/>
      <c r="E96" s="14"/>
      <c r="F96" s="14"/>
      <c r="G96" s="14"/>
      <c r="H96" s="37"/>
      <c r="I96" s="14"/>
      <c r="J96" s="270"/>
      <c r="K96" s="275"/>
      <c r="L96" s="109" t="str">
        <f t="shared" si="9"/>
        <v/>
      </c>
      <c r="M96" s="108">
        <f t="shared" si="10"/>
        <v>1</v>
      </c>
      <c r="N96" s="110">
        <f t="shared" si="11"/>
        <v>0</v>
      </c>
      <c r="O96" s="42"/>
      <c r="P96" s="42"/>
    </row>
    <row r="97" spans="1:16" ht="37.200000000000003" customHeight="1" x14ac:dyDescent="0.3">
      <c r="A97" s="399">
        <v>54</v>
      </c>
      <c r="B97" s="314"/>
      <c r="C97" s="454"/>
      <c r="D97" s="14"/>
      <c r="E97" s="14"/>
      <c r="F97" s="14"/>
      <c r="G97" s="14"/>
      <c r="H97" s="37"/>
      <c r="I97" s="14"/>
      <c r="J97" s="270"/>
      <c r="K97" s="275"/>
      <c r="L97" s="109" t="str">
        <f t="shared" si="9"/>
        <v/>
      </c>
      <c r="M97" s="108">
        <f t="shared" si="10"/>
        <v>1</v>
      </c>
      <c r="N97" s="110">
        <f t="shared" si="11"/>
        <v>0</v>
      </c>
      <c r="O97" s="41"/>
      <c r="P97" s="41"/>
    </row>
    <row r="98" spans="1:16" ht="37.200000000000003" customHeight="1" x14ac:dyDescent="0.3">
      <c r="A98" s="399">
        <v>55</v>
      </c>
      <c r="B98" s="314"/>
      <c r="C98" s="454"/>
      <c r="D98" s="14"/>
      <c r="E98" s="14"/>
      <c r="F98" s="14"/>
      <c r="G98" s="14"/>
      <c r="H98" s="37"/>
      <c r="I98" s="14"/>
      <c r="J98" s="270"/>
      <c r="K98" s="275"/>
      <c r="L98" s="109" t="str">
        <f t="shared" si="9"/>
        <v/>
      </c>
      <c r="M98" s="108">
        <f t="shared" si="10"/>
        <v>1</v>
      </c>
      <c r="N98" s="110">
        <f t="shared" si="11"/>
        <v>0</v>
      </c>
      <c r="O98" s="41"/>
      <c r="P98" s="41"/>
    </row>
    <row r="99" spans="1:16" ht="37.200000000000003" customHeight="1" x14ac:dyDescent="0.3">
      <c r="A99" s="399">
        <v>56</v>
      </c>
      <c r="B99" s="314"/>
      <c r="C99" s="454"/>
      <c r="D99" s="14"/>
      <c r="E99" s="14"/>
      <c r="F99" s="14"/>
      <c r="G99" s="14"/>
      <c r="H99" s="37"/>
      <c r="I99" s="14"/>
      <c r="J99" s="270"/>
      <c r="K99" s="275"/>
      <c r="L99" s="109" t="str">
        <f t="shared" si="9"/>
        <v/>
      </c>
      <c r="M99" s="108">
        <f t="shared" si="10"/>
        <v>1</v>
      </c>
      <c r="N99" s="110">
        <f t="shared" si="11"/>
        <v>0</v>
      </c>
      <c r="O99" s="41"/>
      <c r="P99" s="41"/>
    </row>
    <row r="100" spans="1:16" ht="37.200000000000003" customHeight="1" x14ac:dyDescent="0.3">
      <c r="A100" s="399">
        <v>57</v>
      </c>
      <c r="B100" s="314"/>
      <c r="C100" s="454"/>
      <c r="D100" s="14"/>
      <c r="E100" s="14"/>
      <c r="F100" s="14"/>
      <c r="G100" s="14"/>
      <c r="H100" s="37"/>
      <c r="I100" s="14"/>
      <c r="J100" s="270"/>
      <c r="K100" s="275"/>
      <c r="L100" s="109" t="str">
        <f t="shared" si="9"/>
        <v/>
      </c>
      <c r="M100" s="108">
        <f t="shared" si="10"/>
        <v>1</v>
      </c>
      <c r="N100" s="110">
        <f t="shared" si="11"/>
        <v>0</v>
      </c>
      <c r="O100" s="41"/>
      <c r="P100" s="41"/>
    </row>
    <row r="101" spans="1:16" ht="37.200000000000003" customHeight="1" x14ac:dyDescent="0.3">
      <c r="A101" s="399">
        <v>58</v>
      </c>
      <c r="B101" s="314"/>
      <c r="C101" s="454"/>
      <c r="D101" s="14"/>
      <c r="E101" s="14"/>
      <c r="F101" s="14"/>
      <c r="G101" s="14"/>
      <c r="H101" s="37"/>
      <c r="I101" s="14"/>
      <c r="J101" s="270"/>
      <c r="K101" s="275"/>
      <c r="L101" s="109" t="str">
        <f t="shared" si="9"/>
        <v/>
      </c>
      <c r="M101" s="108">
        <f t="shared" si="10"/>
        <v>1</v>
      </c>
      <c r="N101" s="110">
        <f t="shared" si="11"/>
        <v>0</v>
      </c>
      <c r="O101" s="41"/>
      <c r="P101" s="41"/>
    </row>
    <row r="102" spans="1:16" ht="37.200000000000003" customHeight="1" x14ac:dyDescent="0.3">
      <c r="A102" s="399">
        <v>59</v>
      </c>
      <c r="B102" s="314"/>
      <c r="C102" s="454"/>
      <c r="D102" s="14"/>
      <c r="E102" s="14"/>
      <c r="F102" s="14"/>
      <c r="G102" s="14"/>
      <c r="H102" s="37"/>
      <c r="I102" s="14"/>
      <c r="J102" s="270"/>
      <c r="K102" s="275"/>
      <c r="L102" s="109" t="str">
        <f t="shared" si="9"/>
        <v/>
      </c>
      <c r="M102" s="108">
        <f t="shared" si="10"/>
        <v>1</v>
      </c>
      <c r="N102" s="110">
        <f t="shared" si="11"/>
        <v>0</v>
      </c>
      <c r="O102" s="41"/>
      <c r="P102" s="41"/>
    </row>
    <row r="103" spans="1:16" ht="37.200000000000003" customHeight="1" thickBot="1" x14ac:dyDescent="0.35">
      <c r="A103" s="400">
        <v>60</v>
      </c>
      <c r="B103" s="86"/>
      <c r="C103" s="455"/>
      <c r="D103" s="16"/>
      <c r="E103" s="16"/>
      <c r="F103" s="16"/>
      <c r="G103" s="16"/>
      <c r="H103" s="39"/>
      <c r="I103" s="16"/>
      <c r="J103" s="271"/>
      <c r="K103" s="276"/>
      <c r="L103" s="109" t="str">
        <f t="shared" si="9"/>
        <v/>
      </c>
      <c r="M103" s="108">
        <f t="shared" si="10"/>
        <v>1</v>
      </c>
      <c r="N103" s="110">
        <f t="shared" si="11"/>
        <v>0</v>
      </c>
      <c r="O103" s="112">
        <f>IF(COUNTA(H89:K103)&gt;0,1,0)</f>
        <v>0</v>
      </c>
      <c r="P103" s="41"/>
    </row>
    <row r="104" spans="1:16" ht="37.200000000000003" customHeight="1" thickBot="1" x14ac:dyDescent="0.35">
      <c r="A104" s="625" t="s">
        <v>148</v>
      </c>
      <c r="B104" s="625"/>
      <c r="C104" s="625"/>
      <c r="D104" s="625"/>
      <c r="E104" s="625"/>
      <c r="F104" s="625"/>
      <c r="G104" s="625"/>
      <c r="H104" s="626"/>
      <c r="I104" s="377" t="s">
        <v>33</v>
      </c>
      <c r="J104" s="277">
        <f>SUM(J89:J103)+J77</f>
        <v>0</v>
      </c>
      <c r="K104" s="277">
        <f>SUM(K89:K103)+K77</f>
        <v>0</v>
      </c>
      <c r="L104" s="402"/>
      <c r="M104" s="41"/>
      <c r="N104" s="41"/>
      <c r="O104" s="41"/>
      <c r="P104" s="41"/>
    </row>
    <row r="105" spans="1:16" x14ac:dyDescent="0.3">
      <c r="A105" s="269" t="s">
        <v>245</v>
      </c>
      <c r="B105" s="41"/>
      <c r="C105" s="456"/>
      <c r="D105" s="41"/>
      <c r="E105" s="41"/>
      <c r="F105" s="41"/>
      <c r="G105" s="41"/>
      <c r="H105" s="397"/>
      <c r="I105" s="41"/>
      <c r="J105" s="41"/>
      <c r="K105" s="41"/>
      <c r="L105" s="111" t="str">
        <f>IF(AND(J105&gt;0,K105=""),"KDV Dahil Tutar Yazılmalıdır.","")</f>
        <v/>
      </c>
      <c r="M105" s="41"/>
      <c r="N105" s="41"/>
      <c r="O105" s="41"/>
      <c r="P105" s="41"/>
    </row>
    <row r="106" spans="1:16" x14ac:dyDescent="0.3">
      <c r="A106" s="19" t="s">
        <v>132</v>
      </c>
      <c r="B106" s="41"/>
      <c r="C106" s="456"/>
      <c r="D106" s="41"/>
      <c r="E106" s="41"/>
      <c r="F106" s="41"/>
      <c r="G106" s="41"/>
      <c r="H106" s="397"/>
      <c r="I106" s="41"/>
      <c r="J106" s="41"/>
      <c r="K106" s="41"/>
      <c r="L106" s="46"/>
      <c r="M106" s="41"/>
      <c r="N106" s="41"/>
      <c r="O106" s="41"/>
      <c r="P106" s="41"/>
    </row>
    <row r="107" spans="1:16" ht="19.05" x14ac:dyDescent="0.35">
      <c r="A107" s="41"/>
      <c r="B107" s="370" t="s">
        <v>30</v>
      </c>
      <c r="C107" s="457"/>
      <c r="D107" s="372">
        <f ca="1">imzatarihi</f>
        <v>45653</v>
      </c>
      <c r="E107" s="251" t="s">
        <v>31</v>
      </c>
      <c r="F107" s="373" t="str">
        <f>IF(kurulusyetkilisi&gt;0,kurulusyetkilisi,"")</f>
        <v/>
      </c>
      <c r="G107" s="41"/>
      <c r="H107" s="41"/>
      <c r="I107" s="41"/>
      <c r="J107" s="41"/>
      <c r="K107" s="41"/>
      <c r="L107" s="46"/>
      <c r="M107" s="41"/>
      <c r="N107" s="41"/>
      <c r="O107" s="41"/>
      <c r="P107" s="41"/>
    </row>
    <row r="108" spans="1:16" ht="19.05" x14ac:dyDescent="0.35">
      <c r="A108" s="41"/>
      <c r="B108" s="41"/>
      <c r="C108" s="456"/>
      <c r="D108" s="213"/>
      <c r="E108" s="251" t="s">
        <v>32</v>
      </c>
      <c r="F108" s="41"/>
      <c r="G108" s="212"/>
      <c r="H108" s="41"/>
      <c r="I108" s="41"/>
      <c r="J108" s="41"/>
      <c r="K108" s="41"/>
      <c r="L108" s="46"/>
      <c r="M108" s="41"/>
      <c r="N108" s="41"/>
      <c r="O108" s="41"/>
      <c r="P108" s="41"/>
    </row>
    <row r="109" spans="1:16" x14ac:dyDescent="0.3">
      <c r="A109" s="609" t="s">
        <v>94</v>
      </c>
      <c r="B109" s="609"/>
      <c r="C109" s="609"/>
      <c r="D109" s="609"/>
      <c r="E109" s="609"/>
      <c r="F109" s="609"/>
      <c r="G109" s="609"/>
      <c r="H109" s="609"/>
      <c r="I109" s="609"/>
      <c r="J109" s="609"/>
      <c r="K109" s="609"/>
      <c r="L109" s="71"/>
      <c r="M109" s="72"/>
      <c r="N109" s="41"/>
      <c r="O109" s="41"/>
      <c r="P109" s="41"/>
    </row>
    <row r="110" spans="1:16" ht="15.65" customHeight="1" x14ac:dyDescent="0.3">
      <c r="A110" s="573" t="str">
        <f>IF(YilDonem&lt;&gt;"",CONCATENATE(YilDonem," dönemine aittir."),"")</f>
        <v/>
      </c>
      <c r="B110" s="573"/>
      <c r="C110" s="573"/>
      <c r="D110" s="573"/>
      <c r="E110" s="573"/>
      <c r="F110" s="573"/>
      <c r="G110" s="573"/>
      <c r="H110" s="573"/>
      <c r="I110" s="573"/>
      <c r="J110" s="573"/>
      <c r="K110" s="573"/>
      <c r="L110" s="401"/>
      <c r="M110" s="72"/>
      <c r="N110" s="72"/>
      <c r="O110" s="41"/>
      <c r="P110" s="41"/>
    </row>
    <row r="111" spans="1:16" ht="16.149999999999999" customHeight="1" thickBot="1" x14ac:dyDescent="0.35">
      <c r="A111" s="610" t="s">
        <v>98</v>
      </c>
      <c r="B111" s="610"/>
      <c r="C111" s="610"/>
      <c r="D111" s="610"/>
      <c r="E111" s="610"/>
      <c r="F111" s="610"/>
      <c r="G111" s="610"/>
      <c r="H111" s="610"/>
      <c r="I111" s="610"/>
      <c r="J111" s="610"/>
      <c r="K111" s="610"/>
      <c r="L111" s="401"/>
      <c r="M111" s="72"/>
      <c r="N111" s="72"/>
      <c r="O111" s="41"/>
      <c r="P111" s="41"/>
    </row>
    <row r="112" spans="1:16" ht="31.6" customHeight="1" thickBot="1" x14ac:dyDescent="0.35">
      <c r="A112" s="441" t="s">
        <v>212</v>
      </c>
      <c r="B112" s="618" t="str">
        <f>IF(ProjeNo&gt;0,ProjeNo,"")</f>
        <v/>
      </c>
      <c r="C112" s="619"/>
      <c r="D112" s="619"/>
      <c r="E112" s="619"/>
      <c r="F112" s="619"/>
      <c r="G112" s="619"/>
      <c r="H112" s="619"/>
      <c r="I112" s="619"/>
      <c r="J112" s="619"/>
      <c r="K112" s="620"/>
      <c r="L112" s="46"/>
      <c r="M112" s="41"/>
      <c r="N112" s="41"/>
      <c r="O112" s="41"/>
      <c r="P112" s="41"/>
    </row>
    <row r="113" spans="1:16" ht="31.6" customHeight="1" thickBot="1" x14ac:dyDescent="0.35">
      <c r="A113" s="441" t="s">
        <v>213</v>
      </c>
      <c r="B113" s="615" t="str">
        <f>IF(ProjeAdi&gt;0,ProjeAdi,"")</f>
        <v/>
      </c>
      <c r="C113" s="616"/>
      <c r="D113" s="616"/>
      <c r="E113" s="616"/>
      <c r="F113" s="616"/>
      <c r="G113" s="616"/>
      <c r="H113" s="616"/>
      <c r="I113" s="616"/>
      <c r="J113" s="616"/>
      <c r="K113" s="617"/>
      <c r="L113" s="46"/>
      <c r="M113" s="41"/>
      <c r="N113" s="41"/>
      <c r="O113" s="41"/>
      <c r="P113" s="41"/>
    </row>
    <row r="114" spans="1:16" ht="52.15" customHeight="1" thickBot="1" x14ac:dyDescent="0.35">
      <c r="A114" s="613" t="s">
        <v>3</v>
      </c>
      <c r="B114" s="613" t="s">
        <v>95</v>
      </c>
      <c r="C114" s="613" t="s">
        <v>175</v>
      </c>
      <c r="D114" s="613" t="s">
        <v>96</v>
      </c>
      <c r="E114" s="613" t="s">
        <v>93</v>
      </c>
      <c r="F114" s="613" t="s">
        <v>91</v>
      </c>
      <c r="G114" s="613" t="s">
        <v>92</v>
      </c>
      <c r="H114" s="623" t="s">
        <v>79</v>
      </c>
      <c r="I114" s="613" t="s">
        <v>80</v>
      </c>
      <c r="J114" s="392" t="s">
        <v>81</v>
      </c>
      <c r="K114" s="392" t="s">
        <v>81</v>
      </c>
      <c r="L114" s="46"/>
      <c r="M114" s="41"/>
      <c r="N114" s="41"/>
      <c r="O114" s="41"/>
      <c r="P114" s="41"/>
    </row>
    <row r="115" spans="1:16" ht="17" thickBot="1" x14ac:dyDescent="0.35">
      <c r="A115" s="621"/>
      <c r="B115" s="621"/>
      <c r="C115" s="614"/>
      <c r="D115" s="621"/>
      <c r="E115" s="621"/>
      <c r="F115" s="621"/>
      <c r="G115" s="621"/>
      <c r="H115" s="624"/>
      <c r="I115" s="621"/>
      <c r="J115" s="403" t="s">
        <v>82</v>
      </c>
      <c r="K115" s="403" t="s">
        <v>85</v>
      </c>
      <c r="L115" s="46"/>
      <c r="M115" s="41"/>
      <c r="N115" s="41"/>
      <c r="O115" s="41"/>
      <c r="P115" s="41"/>
    </row>
    <row r="116" spans="1:16" ht="37.200000000000003" customHeight="1" x14ac:dyDescent="0.3">
      <c r="A116" s="198">
        <v>61</v>
      </c>
      <c r="B116" s="83"/>
      <c r="C116" s="452"/>
      <c r="D116" s="22"/>
      <c r="E116" s="22"/>
      <c r="F116" s="22"/>
      <c r="G116" s="22"/>
      <c r="H116" s="23"/>
      <c r="I116" s="22"/>
      <c r="J116" s="309"/>
      <c r="K116" s="273"/>
      <c r="L116" s="109" t="str">
        <f t="shared" ref="L116:L130" si="12">IF(AND(COUNTA(B116:G116)&gt;0,M116=1),"Belge Tarihi,Belge Numarası ve KDV Dahil Tutar doldurulduktan sonra KDV Hariç Tutar doldurulabilir.","")</f>
        <v/>
      </c>
      <c r="M116" s="108">
        <f t="shared" ref="M116:M130" si="13">IF(COUNTA(H116:I116)+COUNTA(K116:K116)=4,0,1)</f>
        <v>1</v>
      </c>
      <c r="N116" s="110">
        <f>IF(M116=1,0,100000000)</f>
        <v>0</v>
      </c>
      <c r="O116" s="41"/>
      <c r="P116" s="41"/>
    </row>
    <row r="117" spans="1:16" ht="37.200000000000003" customHeight="1" x14ac:dyDescent="0.3">
      <c r="A117" s="398">
        <v>62</v>
      </c>
      <c r="B117" s="314"/>
      <c r="C117" s="453"/>
      <c r="D117" s="12"/>
      <c r="E117" s="12"/>
      <c r="F117" s="12"/>
      <c r="G117" s="12"/>
      <c r="H117" s="13"/>
      <c r="I117" s="12"/>
      <c r="J117" s="270"/>
      <c r="K117" s="274"/>
      <c r="L117" s="109" t="str">
        <f t="shared" si="12"/>
        <v/>
      </c>
      <c r="M117" s="108">
        <f t="shared" si="13"/>
        <v>1</v>
      </c>
      <c r="N117" s="110">
        <f t="shared" ref="N117:N130" si="14">IF(M117=1,0,100000000)</f>
        <v>0</v>
      </c>
      <c r="O117" s="41"/>
      <c r="P117" s="41"/>
    </row>
    <row r="118" spans="1:16" ht="37.200000000000003" customHeight="1" x14ac:dyDescent="0.3">
      <c r="A118" s="398">
        <v>63</v>
      </c>
      <c r="B118" s="314"/>
      <c r="C118" s="453"/>
      <c r="D118" s="12"/>
      <c r="E118" s="12"/>
      <c r="F118" s="12"/>
      <c r="G118" s="12"/>
      <c r="H118" s="13"/>
      <c r="I118" s="12"/>
      <c r="J118" s="270"/>
      <c r="K118" s="274"/>
      <c r="L118" s="109" t="str">
        <f t="shared" si="12"/>
        <v/>
      </c>
      <c r="M118" s="108">
        <f t="shared" si="13"/>
        <v>1</v>
      </c>
      <c r="N118" s="110">
        <f t="shared" si="14"/>
        <v>0</v>
      </c>
      <c r="O118" s="41"/>
      <c r="P118" s="41"/>
    </row>
    <row r="119" spans="1:16" ht="37.200000000000003" customHeight="1" x14ac:dyDescent="0.3">
      <c r="A119" s="398">
        <v>64</v>
      </c>
      <c r="B119" s="314"/>
      <c r="C119" s="453"/>
      <c r="D119" s="12"/>
      <c r="E119" s="12"/>
      <c r="F119" s="12"/>
      <c r="G119" s="12"/>
      <c r="H119" s="13"/>
      <c r="I119" s="12"/>
      <c r="J119" s="270"/>
      <c r="K119" s="274"/>
      <c r="L119" s="109" t="str">
        <f t="shared" si="12"/>
        <v/>
      </c>
      <c r="M119" s="108">
        <f t="shared" si="13"/>
        <v>1</v>
      </c>
      <c r="N119" s="110">
        <f t="shared" si="14"/>
        <v>0</v>
      </c>
      <c r="O119" s="41"/>
      <c r="P119" s="41"/>
    </row>
    <row r="120" spans="1:16" ht="37.200000000000003" customHeight="1" x14ac:dyDescent="0.3">
      <c r="A120" s="398">
        <v>65</v>
      </c>
      <c r="B120" s="314"/>
      <c r="C120" s="453"/>
      <c r="D120" s="12"/>
      <c r="E120" s="12"/>
      <c r="F120" s="12"/>
      <c r="G120" s="12"/>
      <c r="H120" s="13"/>
      <c r="I120" s="12"/>
      <c r="J120" s="270"/>
      <c r="K120" s="274"/>
      <c r="L120" s="109" t="str">
        <f t="shared" si="12"/>
        <v/>
      </c>
      <c r="M120" s="108">
        <f t="shared" si="13"/>
        <v>1</v>
      </c>
      <c r="N120" s="110">
        <f t="shared" si="14"/>
        <v>0</v>
      </c>
      <c r="O120" s="41"/>
      <c r="P120" s="41"/>
    </row>
    <row r="121" spans="1:16" ht="37.200000000000003" customHeight="1" x14ac:dyDescent="0.3">
      <c r="A121" s="398">
        <v>66</v>
      </c>
      <c r="B121" s="314"/>
      <c r="C121" s="453"/>
      <c r="D121" s="12"/>
      <c r="E121" s="12"/>
      <c r="F121" s="12"/>
      <c r="G121" s="12"/>
      <c r="H121" s="13"/>
      <c r="I121" s="12"/>
      <c r="J121" s="270"/>
      <c r="K121" s="274"/>
      <c r="L121" s="109" t="str">
        <f t="shared" si="12"/>
        <v/>
      </c>
      <c r="M121" s="108">
        <f t="shared" si="13"/>
        <v>1</v>
      </c>
      <c r="N121" s="110">
        <f t="shared" si="14"/>
        <v>0</v>
      </c>
      <c r="O121" s="41"/>
      <c r="P121" s="41"/>
    </row>
    <row r="122" spans="1:16" ht="37.200000000000003" customHeight="1" x14ac:dyDescent="0.3">
      <c r="A122" s="399">
        <v>67</v>
      </c>
      <c r="B122" s="314"/>
      <c r="C122" s="454"/>
      <c r="D122" s="14"/>
      <c r="E122" s="14"/>
      <c r="F122" s="14"/>
      <c r="G122" s="14"/>
      <c r="H122" s="37"/>
      <c r="I122" s="14"/>
      <c r="J122" s="270"/>
      <c r="K122" s="275"/>
      <c r="L122" s="109" t="str">
        <f t="shared" si="12"/>
        <v/>
      </c>
      <c r="M122" s="108">
        <f t="shared" si="13"/>
        <v>1</v>
      </c>
      <c r="N122" s="110">
        <f t="shared" si="14"/>
        <v>0</v>
      </c>
      <c r="O122" s="41"/>
      <c r="P122" s="41"/>
    </row>
    <row r="123" spans="1:16" ht="37.200000000000003" customHeight="1" x14ac:dyDescent="0.3">
      <c r="A123" s="399">
        <v>68</v>
      </c>
      <c r="B123" s="314"/>
      <c r="C123" s="454"/>
      <c r="D123" s="14"/>
      <c r="E123" s="14"/>
      <c r="F123" s="14"/>
      <c r="G123" s="14"/>
      <c r="H123" s="37"/>
      <c r="I123" s="14"/>
      <c r="J123" s="270"/>
      <c r="K123" s="275"/>
      <c r="L123" s="109" t="str">
        <f t="shared" si="12"/>
        <v/>
      </c>
      <c r="M123" s="108">
        <f t="shared" si="13"/>
        <v>1</v>
      </c>
      <c r="N123" s="110">
        <f t="shared" si="14"/>
        <v>0</v>
      </c>
      <c r="O123" s="41"/>
      <c r="P123" s="41"/>
    </row>
    <row r="124" spans="1:16" ht="37.200000000000003" customHeight="1" x14ac:dyDescent="0.3">
      <c r="A124" s="399">
        <v>69</v>
      </c>
      <c r="B124" s="314"/>
      <c r="C124" s="454"/>
      <c r="D124" s="14"/>
      <c r="E124" s="14"/>
      <c r="F124" s="14"/>
      <c r="G124" s="14"/>
      <c r="H124" s="37"/>
      <c r="I124" s="14"/>
      <c r="J124" s="270"/>
      <c r="K124" s="275"/>
      <c r="L124" s="109" t="str">
        <f t="shared" si="12"/>
        <v/>
      </c>
      <c r="M124" s="108">
        <f t="shared" si="13"/>
        <v>1</v>
      </c>
      <c r="N124" s="110">
        <f t="shared" si="14"/>
        <v>0</v>
      </c>
      <c r="O124" s="41"/>
      <c r="P124" s="41"/>
    </row>
    <row r="125" spans="1:16" ht="37.200000000000003" customHeight="1" x14ac:dyDescent="0.3">
      <c r="A125" s="399">
        <v>70</v>
      </c>
      <c r="B125" s="314"/>
      <c r="C125" s="454"/>
      <c r="D125" s="14"/>
      <c r="E125" s="14"/>
      <c r="F125" s="14"/>
      <c r="G125" s="14"/>
      <c r="H125" s="37"/>
      <c r="I125" s="14"/>
      <c r="J125" s="270"/>
      <c r="K125" s="275"/>
      <c r="L125" s="109" t="str">
        <f t="shared" si="12"/>
        <v/>
      </c>
      <c r="M125" s="108">
        <f t="shared" si="13"/>
        <v>1</v>
      </c>
      <c r="N125" s="110">
        <f t="shared" si="14"/>
        <v>0</v>
      </c>
      <c r="O125" s="41"/>
      <c r="P125" s="41"/>
    </row>
    <row r="126" spans="1:16" ht="37.200000000000003" customHeight="1" x14ac:dyDescent="0.3">
      <c r="A126" s="399">
        <v>71</v>
      </c>
      <c r="B126" s="314"/>
      <c r="C126" s="454"/>
      <c r="D126" s="14"/>
      <c r="E126" s="14"/>
      <c r="F126" s="14"/>
      <c r="G126" s="14"/>
      <c r="H126" s="37"/>
      <c r="I126" s="14"/>
      <c r="J126" s="270"/>
      <c r="K126" s="275"/>
      <c r="L126" s="109" t="str">
        <f t="shared" si="12"/>
        <v/>
      </c>
      <c r="M126" s="108">
        <f t="shared" si="13"/>
        <v>1</v>
      </c>
      <c r="N126" s="110">
        <f t="shared" si="14"/>
        <v>0</v>
      </c>
      <c r="O126" s="42"/>
      <c r="P126" s="42"/>
    </row>
    <row r="127" spans="1:16" ht="37.200000000000003" customHeight="1" x14ac:dyDescent="0.3">
      <c r="A127" s="399">
        <v>72</v>
      </c>
      <c r="B127" s="314"/>
      <c r="C127" s="454"/>
      <c r="D127" s="14"/>
      <c r="E127" s="14"/>
      <c r="F127" s="14"/>
      <c r="G127" s="14"/>
      <c r="H127" s="37"/>
      <c r="I127" s="14"/>
      <c r="J127" s="270"/>
      <c r="K127" s="275"/>
      <c r="L127" s="109" t="str">
        <f t="shared" si="12"/>
        <v/>
      </c>
      <c r="M127" s="108">
        <f t="shared" si="13"/>
        <v>1</v>
      </c>
      <c r="N127" s="110">
        <f t="shared" si="14"/>
        <v>0</v>
      </c>
      <c r="O127" s="41"/>
      <c r="P127" s="41"/>
    </row>
    <row r="128" spans="1:16" ht="37.200000000000003" customHeight="1" x14ac:dyDescent="0.3">
      <c r="A128" s="399">
        <v>73</v>
      </c>
      <c r="B128" s="314"/>
      <c r="C128" s="454"/>
      <c r="D128" s="14"/>
      <c r="E128" s="14"/>
      <c r="F128" s="14"/>
      <c r="G128" s="14"/>
      <c r="H128" s="37"/>
      <c r="I128" s="14"/>
      <c r="J128" s="270"/>
      <c r="K128" s="275"/>
      <c r="L128" s="109" t="str">
        <f t="shared" si="12"/>
        <v/>
      </c>
      <c r="M128" s="108">
        <f t="shared" si="13"/>
        <v>1</v>
      </c>
      <c r="N128" s="110">
        <f t="shared" si="14"/>
        <v>0</v>
      </c>
      <c r="O128" s="41"/>
      <c r="P128" s="41"/>
    </row>
    <row r="129" spans="1:16" ht="37.200000000000003" customHeight="1" x14ac:dyDescent="0.3">
      <c r="A129" s="399">
        <v>74</v>
      </c>
      <c r="B129" s="314"/>
      <c r="C129" s="454"/>
      <c r="D129" s="14"/>
      <c r="E129" s="14"/>
      <c r="F129" s="14"/>
      <c r="G129" s="14"/>
      <c r="H129" s="37"/>
      <c r="I129" s="14"/>
      <c r="J129" s="270"/>
      <c r="K129" s="275"/>
      <c r="L129" s="109" t="str">
        <f t="shared" si="12"/>
        <v/>
      </c>
      <c r="M129" s="108">
        <f t="shared" si="13"/>
        <v>1</v>
      </c>
      <c r="N129" s="110">
        <f t="shared" si="14"/>
        <v>0</v>
      </c>
      <c r="O129" s="41"/>
      <c r="P129" s="41"/>
    </row>
    <row r="130" spans="1:16" ht="37.200000000000003" customHeight="1" thickBot="1" x14ac:dyDescent="0.35">
      <c r="A130" s="400">
        <v>75</v>
      </c>
      <c r="B130" s="86"/>
      <c r="C130" s="455"/>
      <c r="D130" s="16"/>
      <c r="E130" s="16"/>
      <c r="F130" s="16"/>
      <c r="G130" s="16"/>
      <c r="H130" s="39"/>
      <c r="I130" s="16"/>
      <c r="J130" s="271"/>
      <c r="K130" s="276"/>
      <c r="L130" s="109" t="str">
        <f t="shared" si="12"/>
        <v/>
      </c>
      <c r="M130" s="108">
        <f t="shared" si="13"/>
        <v>1</v>
      </c>
      <c r="N130" s="110">
        <f t="shared" si="14"/>
        <v>0</v>
      </c>
      <c r="O130" s="112">
        <f>IF(COUNTA(H116:K130)&gt;0,1,0)</f>
        <v>0</v>
      </c>
      <c r="P130" s="41"/>
    </row>
    <row r="131" spans="1:16" ht="37.200000000000003" customHeight="1" thickBot="1" x14ac:dyDescent="0.35">
      <c r="A131" s="625" t="s">
        <v>148</v>
      </c>
      <c r="B131" s="625"/>
      <c r="C131" s="625"/>
      <c r="D131" s="625"/>
      <c r="E131" s="625"/>
      <c r="F131" s="625"/>
      <c r="G131" s="625"/>
      <c r="H131" s="626"/>
      <c r="I131" s="377" t="s">
        <v>33</v>
      </c>
      <c r="J131" s="277">
        <f>SUM(J116:J130)+J104</f>
        <v>0</v>
      </c>
      <c r="K131" s="277">
        <f>SUM(K116:K130)+K104</f>
        <v>0</v>
      </c>
      <c r="L131" s="402"/>
      <c r="M131" s="41"/>
      <c r="N131" s="41"/>
      <c r="O131" s="41"/>
      <c r="P131" s="41"/>
    </row>
    <row r="132" spans="1:16" x14ac:dyDescent="0.3">
      <c r="A132" s="269" t="s">
        <v>245</v>
      </c>
      <c r="B132" s="41"/>
      <c r="C132" s="456"/>
      <c r="D132" s="41"/>
      <c r="E132" s="41"/>
      <c r="F132" s="41"/>
      <c r="G132" s="41"/>
      <c r="H132" s="397"/>
      <c r="I132" s="41"/>
      <c r="J132" s="41"/>
      <c r="K132" s="41"/>
      <c r="L132" s="111" t="str">
        <f>IF(AND(J132&gt;0,K132=""),"KDV Dahil Tutar Yazılmalıdır.","")</f>
        <v/>
      </c>
      <c r="M132" s="41"/>
      <c r="N132" s="41"/>
      <c r="O132" s="41"/>
      <c r="P132" s="41"/>
    </row>
    <row r="133" spans="1:16" x14ac:dyDescent="0.3">
      <c r="A133" s="19" t="s">
        <v>132</v>
      </c>
      <c r="B133" s="41"/>
      <c r="C133" s="456"/>
      <c r="D133" s="41"/>
      <c r="E133" s="41"/>
      <c r="F133" s="41"/>
      <c r="G133" s="41"/>
      <c r="H133" s="397"/>
      <c r="I133" s="41"/>
      <c r="J133" s="41"/>
      <c r="K133" s="41"/>
      <c r="L133" s="46"/>
      <c r="M133" s="41"/>
      <c r="N133" s="41"/>
      <c r="O133" s="41"/>
      <c r="P133" s="41"/>
    </row>
    <row r="134" spans="1:16" ht="19.05" x14ac:dyDescent="0.35">
      <c r="A134" s="41"/>
      <c r="B134" s="370" t="s">
        <v>30</v>
      </c>
      <c r="C134" s="457"/>
      <c r="D134" s="372">
        <f ca="1">imzatarihi</f>
        <v>45653</v>
      </c>
      <c r="E134" s="251" t="s">
        <v>31</v>
      </c>
      <c r="F134" s="373" t="str">
        <f>IF(kurulusyetkilisi&gt;0,kurulusyetkilisi,"")</f>
        <v/>
      </c>
      <c r="G134" s="41"/>
      <c r="H134" s="41"/>
      <c r="I134" s="41"/>
      <c r="J134" s="41"/>
      <c r="K134" s="41"/>
      <c r="L134" s="46"/>
      <c r="M134" s="41"/>
      <c r="N134" s="41"/>
      <c r="O134" s="41"/>
      <c r="P134" s="41"/>
    </row>
    <row r="135" spans="1:16" ht="19.05" x14ac:dyDescent="0.35">
      <c r="A135" s="41"/>
      <c r="B135" s="41"/>
      <c r="C135" s="456"/>
      <c r="D135" s="213"/>
      <c r="E135" s="251" t="s">
        <v>32</v>
      </c>
      <c r="F135" s="41"/>
      <c r="G135" s="212"/>
      <c r="H135" s="41"/>
      <c r="I135" s="41"/>
      <c r="J135" s="41"/>
      <c r="K135" s="41"/>
      <c r="L135" s="46"/>
      <c r="M135" s="41"/>
      <c r="N135" s="41"/>
      <c r="O135" s="41"/>
      <c r="P135" s="41"/>
    </row>
    <row r="136" spans="1:16" x14ac:dyDescent="0.3">
      <c r="A136" s="609" t="s">
        <v>94</v>
      </c>
      <c r="B136" s="609"/>
      <c r="C136" s="609"/>
      <c r="D136" s="609"/>
      <c r="E136" s="609"/>
      <c r="F136" s="609"/>
      <c r="G136" s="609"/>
      <c r="H136" s="609"/>
      <c r="I136" s="609"/>
      <c r="J136" s="609"/>
      <c r="K136" s="609"/>
      <c r="L136" s="71"/>
      <c r="M136" s="72"/>
      <c r="N136" s="41"/>
      <c r="O136" s="41"/>
      <c r="P136" s="41"/>
    </row>
    <row r="137" spans="1:16" ht="15.65" customHeight="1" x14ac:dyDescent="0.3">
      <c r="A137" s="573" t="str">
        <f>IF(YilDonem&lt;&gt;"",CONCATENATE(YilDonem," dönemine aittir."),"")</f>
        <v/>
      </c>
      <c r="B137" s="573"/>
      <c r="C137" s="573"/>
      <c r="D137" s="573"/>
      <c r="E137" s="573"/>
      <c r="F137" s="573"/>
      <c r="G137" s="573"/>
      <c r="H137" s="573"/>
      <c r="I137" s="573"/>
      <c r="J137" s="573"/>
      <c r="K137" s="573"/>
      <c r="L137" s="401"/>
      <c r="M137" s="72"/>
      <c r="N137" s="72"/>
      <c r="O137" s="41"/>
      <c r="P137" s="41"/>
    </row>
    <row r="138" spans="1:16" ht="16.149999999999999" customHeight="1" thickBot="1" x14ac:dyDescent="0.35">
      <c r="A138" s="610" t="s">
        <v>98</v>
      </c>
      <c r="B138" s="610"/>
      <c r="C138" s="610"/>
      <c r="D138" s="610"/>
      <c r="E138" s="610"/>
      <c r="F138" s="610"/>
      <c r="G138" s="610"/>
      <c r="H138" s="610"/>
      <c r="I138" s="610"/>
      <c r="J138" s="610"/>
      <c r="K138" s="610"/>
      <c r="L138" s="401"/>
      <c r="M138" s="72"/>
      <c r="N138" s="72"/>
      <c r="O138" s="41"/>
      <c r="P138" s="41"/>
    </row>
    <row r="139" spans="1:16" ht="31.6" customHeight="1" thickBot="1" x14ac:dyDescent="0.35">
      <c r="A139" s="441" t="s">
        <v>212</v>
      </c>
      <c r="B139" s="618" t="str">
        <f>IF(ProjeNo&gt;0,ProjeNo,"")</f>
        <v/>
      </c>
      <c r="C139" s="619"/>
      <c r="D139" s="619"/>
      <c r="E139" s="619"/>
      <c r="F139" s="619"/>
      <c r="G139" s="619"/>
      <c r="H139" s="619"/>
      <c r="I139" s="619"/>
      <c r="J139" s="619"/>
      <c r="K139" s="620"/>
      <c r="L139" s="46"/>
      <c r="M139" s="41"/>
      <c r="N139" s="41"/>
      <c r="O139" s="41"/>
      <c r="P139" s="41"/>
    </row>
    <row r="140" spans="1:16" ht="31.6" customHeight="1" thickBot="1" x14ac:dyDescent="0.35">
      <c r="A140" s="441" t="s">
        <v>213</v>
      </c>
      <c r="B140" s="615" t="str">
        <f>IF(ProjeAdi&gt;0,ProjeAdi,"")</f>
        <v/>
      </c>
      <c r="C140" s="616"/>
      <c r="D140" s="616"/>
      <c r="E140" s="616"/>
      <c r="F140" s="616"/>
      <c r="G140" s="616"/>
      <c r="H140" s="616"/>
      <c r="I140" s="616"/>
      <c r="J140" s="616"/>
      <c r="K140" s="617"/>
      <c r="L140" s="46"/>
      <c r="M140" s="41"/>
      <c r="N140" s="41"/>
      <c r="O140" s="41"/>
      <c r="P140" s="41"/>
    </row>
    <row r="141" spans="1:16" ht="52.15" customHeight="1" thickBot="1" x14ac:dyDescent="0.35">
      <c r="A141" s="613" t="s">
        <v>3</v>
      </c>
      <c r="B141" s="613" t="s">
        <v>95</v>
      </c>
      <c r="C141" s="613" t="s">
        <v>175</v>
      </c>
      <c r="D141" s="613" t="s">
        <v>96</v>
      </c>
      <c r="E141" s="613" t="s">
        <v>93</v>
      </c>
      <c r="F141" s="613" t="s">
        <v>91</v>
      </c>
      <c r="G141" s="613" t="s">
        <v>92</v>
      </c>
      <c r="H141" s="623" t="s">
        <v>79</v>
      </c>
      <c r="I141" s="613" t="s">
        <v>80</v>
      </c>
      <c r="J141" s="392" t="s">
        <v>81</v>
      </c>
      <c r="K141" s="392" t="s">
        <v>81</v>
      </c>
      <c r="L141" s="46"/>
      <c r="M141" s="41"/>
      <c r="N141" s="41"/>
      <c r="O141" s="41"/>
      <c r="P141" s="41"/>
    </row>
    <row r="142" spans="1:16" ht="17" thickBot="1" x14ac:dyDescent="0.35">
      <c r="A142" s="621"/>
      <c r="B142" s="621"/>
      <c r="C142" s="614"/>
      <c r="D142" s="621"/>
      <c r="E142" s="621"/>
      <c r="F142" s="621"/>
      <c r="G142" s="621"/>
      <c r="H142" s="624"/>
      <c r="I142" s="621"/>
      <c r="J142" s="403" t="s">
        <v>82</v>
      </c>
      <c r="K142" s="403" t="s">
        <v>85</v>
      </c>
      <c r="L142" s="46"/>
      <c r="M142" s="41"/>
      <c r="N142" s="41"/>
      <c r="O142" s="41"/>
      <c r="P142" s="41"/>
    </row>
    <row r="143" spans="1:16" ht="37.200000000000003" customHeight="1" x14ac:dyDescent="0.3">
      <c r="A143" s="198">
        <v>76</v>
      </c>
      <c r="B143" s="83"/>
      <c r="C143" s="452"/>
      <c r="D143" s="22"/>
      <c r="E143" s="22"/>
      <c r="F143" s="22"/>
      <c r="G143" s="22"/>
      <c r="H143" s="23"/>
      <c r="I143" s="22"/>
      <c r="J143" s="309"/>
      <c r="K143" s="273"/>
      <c r="L143" s="109" t="str">
        <f t="shared" ref="L143:L157" si="15">IF(AND(COUNTA(B143:G143)&gt;0,M143=1),"Belge Tarihi,Belge Numarası ve KDV Dahil Tutar doldurulduktan sonra KDV Hariç Tutar doldurulabilir.","")</f>
        <v/>
      </c>
      <c r="M143" s="108">
        <f t="shared" ref="M143:M157" si="16">IF(COUNTA(H143:I143)+COUNTA(K143:K143)=4,0,1)</f>
        <v>1</v>
      </c>
      <c r="N143" s="110">
        <f>IF(M143=1,0,100000000)</f>
        <v>0</v>
      </c>
      <c r="O143" s="41"/>
      <c r="P143" s="41"/>
    </row>
    <row r="144" spans="1:16" ht="37.200000000000003" customHeight="1" x14ac:dyDescent="0.3">
      <c r="A144" s="398">
        <v>77</v>
      </c>
      <c r="B144" s="314"/>
      <c r="C144" s="453"/>
      <c r="D144" s="12"/>
      <c r="E144" s="12"/>
      <c r="F144" s="12"/>
      <c r="G144" s="12"/>
      <c r="H144" s="13"/>
      <c r="I144" s="12"/>
      <c r="J144" s="270"/>
      <c r="K144" s="274"/>
      <c r="L144" s="109" t="str">
        <f t="shared" si="15"/>
        <v/>
      </c>
      <c r="M144" s="108">
        <f t="shared" si="16"/>
        <v>1</v>
      </c>
      <c r="N144" s="110">
        <f t="shared" ref="N144:N157" si="17">IF(M144=1,0,100000000)</f>
        <v>0</v>
      </c>
      <c r="O144" s="41"/>
      <c r="P144" s="41"/>
    </row>
    <row r="145" spans="1:16" ht="37.200000000000003" customHeight="1" x14ac:dyDescent="0.3">
      <c r="A145" s="398">
        <v>78</v>
      </c>
      <c r="B145" s="314"/>
      <c r="C145" s="453"/>
      <c r="D145" s="12"/>
      <c r="E145" s="12"/>
      <c r="F145" s="12"/>
      <c r="G145" s="12"/>
      <c r="H145" s="13"/>
      <c r="I145" s="12"/>
      <c r="J145" s="270"/>
      <c r="K145" s="274"/>
      <c r="L145" s="109" t="str">
        <f t="shared" si="15"/>
        <v/>
      </c>
      <c r="M145" s="108">
        <f t="shared" si="16"/>
        <v>1</v>
      </c>
      <c r="N145" s="110">
        <f t="shared" si="17"/>
        <v>0</v>
      </c>
      <c r="O145" s="41"/>
      <c r="P145" s="41"/>
    </row>
    <row r="146" spans="1:16" ht="37.200000000000003" customHeight="1" x14ac:dyDescent="0.3">
      <c r="A146" s="398">
        <v>79</v>
      </c>
      <c r="B146" s="314"/>
      <c r="C146" s="453"/>
      <c r="D146" s="12"/>
      <c r="E146" s="12"/>
      <c r="F146" s="12"/>
      <c r="G146" s="12"/>
      <c r="H146" s="13"/>
      <c r="I146" s="12"/>
      <c r="J146" s="270"/>
      <c r="K146" s="274"/>
      <c r="L146" s="109" t="str">
        <f t="shared" si="15"/>
        <v/>
      </c>
      <c r="M146" s="108">
        <f t="shared" si="16"/>
        <v>1</v>
      </c>
      <c r="N146" s="110">
        <f t="shared" si="17"/>
        <v>0</v>
      </c>
      <c r="O146" s="41"/>
      <c r="P146" s="41"/>
    </row>
    <row r="147" spans="1:16" ht="37.200000000000003" customHeight="1" x14ac:dyDescent="0.3">
      <c r="A147" s="398">
        <v>80</v>
      </c>
      <c r="B147" s="314"/>
      <c r="C147" s="453"/>
      <c r="D147" s="12"/>
      <c r="E147" s="12"/>
      <c r="F147" s="12"/>
      <c r="G147" s="12"/>
      <c r="H147" s="13"/>
      <c r="I147" s="12"/>
      <c r="J147" s="270"/>
      <c r="K147" s="274"/>
      <c r="L147" s="109" t="str">
        <f t="shared" si="15"/>
        <v/>
      </c>
      <c r="M147" s="108">
        <f t="shared" si="16"/>
        <v>1</v>
      </c>
      <c r="N147" s="110">
        <f t="shared" si="17"/>
        <v>0</v>
      </c>
      <c r="O147" s="41"/>
      <c r="P147" s="41"/>
    </row>
    <row r="148" spans="1:16" ht="37.200000000000003" customHeight="1" x14ac:dyDescent="0.3">
      <c r="A148" s="398">
        <v>81</v>
      </c>
      <c r="B148" s="314"/>
      <c r="C148" s="453"/>
      <c r="D148" s="12"/>
      <c r="E148" s="12"/>
      <c r="F148" s="12"/>
      <c r="G148" s="12"/>
      <c r="H148" s="13"/>
      <c r="I148" s="12"/>
      <c r="J148" s="270"/>
      <c r="K148" s="274"/>
      <c r="L148" s="109" t="str">
        <f t="shared" si="15"/>
        <v/>
      </c>
      <c r="M148" s="108">
        <f t="shared" si="16"/>
        <v>1</v>
      </c>
      <c r="N148" s="110">
        <f t="shared" si="17"/>
        <v>0</v>
      </c>
      <c r="O148" s="41"/>
      <c r="P148" s="41"/>
    </row>
    <row r="149" spans="1:16" ht="37.200000000000003" customHeight="1" x14ac:dyDescent="0.3">
      <c r="A149" s="399">
        <v>82</v>
      </c>
      <c r="B149" s="314"/>
      <c r="C149" s="454"/>
      <c r="D149" s="14"/>
      <c r="E149" s="14"/>
      <c r="F149" s="14"/>
      <c r="G149" s="14"/>
      <c r="H149" s="37"/>
      <c r="I149" s="14"/>
      <c r="J149" s="270"/>
      <c r="K149" s="275"/>
      <c r="L149" s="109" t="str">
        <f t="shared" si="15"/>
        <v/>
      </c>
      <c r="M149" s="108">
        <f t="shared" si="16"/>
        <v>1</v>
      </c>
      <c r="N149" s="110">
        <f t="shared" si="17"/>
        <v>0</v>
      </c>
      <c r="O149" s="41"/>
      <c r="P149" s="41"/>
    </row>
    <row r="150" spans="1:16" ht="37.200000000000003" customHeight="1" x14ac:dyDescent="0.3">
      <c r="A150" s="399">
        <v>83</v>
      </c>
      <c r="B150" s="314"/>
      <c r="C150" s="454"/>
      <c r="D150" s="14"/>
      <c r="E150" s="14"/>
      <c r="F150" s="14"/>
      <c r="G150" s="14"/>
      <c r="H150" s="37"/>
      <c r="I150" s="14"/>
      <c r="J150" s="270"/>
      <c r="K150" s="275"/>
      <c r="L150" s="109" t="str">
        <f t="shared" si="15"/>
        <v/>
      </c>
      <c r="M150" s="108">
        <f t="shared" si="16"/>
        <v>1</v>
      </c>
      <c r="N150" s="110">
        <f t="shared" si="17"/>
        <v>0</v>
      </c>
      <c r="O150" s="41"/>
      <c r="P150" s="41"/>
    </row>
    <row r="151" spans="1:16" ht="37.200000000000003" customHeight="1" x14ac:dyDescent="0.3">
      <c r="A151" s="399">
        <v>84</v>
      </c>
      <c r="B151" s="314"/>
      <c r="C151" s="454"/>
      <c r="D151" s="14"/>
      <c r="E151" s="14"/>
      <c r="F151" s="14"/>
      <c r="G151" s="14"/>
      <c r="H151" s="37"/>
      <c r="I151" s="14"/>
      <c r="J151" s="270"/>
      <c r="K151" s="275"/>
      <c r="L151" s="109" t="str">
        <f t="shared" si="15"/>
        <v/>
      </c>
      <c r="M151" s="108">
        <f t="shared" si="16"/>
        <v>1</v>
      </c>
      <c r="N151" s="110">
        <f t="shared" si="17"/>
        <v>0</v>
      </c>
      <c r="O151" s="41"/>
      <c r="P151" s="41"/>
    </row>
    <row r="152" spans="1:16" ht="37.200000000000003" customHeight="1" x14ac:dyDescent="0.3">
      <c r="A152" s="399">
        <v>85</v>
      </c>
      <c r="B152" s="314"/>
      <c r="C152" s="454"/>
      <c r="D152" s="14"/>
      <c r="E152" s="14"/>
      <c r="F152" s="14"/>
      <c r="G152" s="14"/>
      <c r="H152" s="37"/>
      <c r="I152" s="14"/>
      <c r="J152" s="270"/>
      <c r="K152" s="275"/>
      <c r="L152" s="109" t="str">
        <f t="shared" si="15"/>
        <v/>
      </c>
      <c r="M152" s="108">
        <f t="shared" si="16"/>
        <v>1</v>
      </c>
      <c r="N152" s="110">
        <f t="shared" si="17"/>
        <v>0</v>
      </c>
      <c r="O152" s="41"/>
      <c r="P152" s="41"/>
    </row>
    <row r="153" spans="1:16" ht="37.200000000000003" customHeight="1" x14ac:dyDescent="0.3">
      <c r="A153" s="399">
        <v>86</v>
      </c>
      <c r="B153" s="314"/>
      <c r="C153" s="454"/>
      <c r="D153" s="14"/>
      <c r="E153" s="14"/>
      <c r="F153" s="14"/>
      <c r="G153" s="14"/>
      <c r="H153" s="37"/>
      <c r="I153" s="14"/>
      <c r="J153" s="270"/>
      <c r="K153" s="275"/>
      <c r="L153" s="109" t="str">
        <f t="shared" si="15"/>
        <v/>
      </c>
      <c r="M153" s="108">
        <f t="shared" si="16"/>
        <v>1</v>
      </c>
      <c r="N153" s="110">
        <f t="shared" si="17"/>
        <v>0</v>
      </c>
      <c r="O153" s="41"/>
      <c r="P153" s="41"/>
    </row>
    <row r="154" spans="1:16" ht="37.200000000000003" customHeight="1" x14ac:dyDescent="0.3">
      <c r="A154" s="399">
        <v>87</v>
      </c>
      <c r="B154" s="314"/>
      <c r="C154" s="454"/>
      <c r="D154" s="14"/>
      <c r="E154" s="14"/>
      <c r="F154" s="14"/>
      <c r="G154" s="14"/>
      <c r="H154" s="37"/>
      <c r="I154" s="14"/>
      <c r="J154" s="270"/>
      <c r="K154" s="275"/>
      <c r="L154" s="109" t="str">
        <f t="shared" si="15"/>
        <v/>
      </c>
      <c r="M154" s="108">
        <f t="shared" si="16"/>
        <v>1</v>
      </c>
      <c r="N154" s="110">
        <f t="shared" si="17"/>
        <v>0</v>
      </c>
      <c r="O154" s="41"/>
      <c r="P154" s="41"/>
    </row>
    <row r="155" spans="1:16" ht="37.200000000000003" customHeight="1" x14ac:dyDescent="0.3">
      <c r="A155" s="399">
        <v>88</v>
      </c>
      <c r="B155" s="314"/>
      <c r="C155" s="454"/>
      <c r="D155" s="14"/>
      <c r="E155" s="14"/>
      <c r="F155" s="14"/>
      <c r="G155" s="14"/>
      <c r="H155" s="37"/>
      <c r="I155" s="14"/>
      <c r="J155" s="270"/>
      <c r="K155" s="275"/>
      <c r="L155" s="109" t="str">
        <f t="shared" si="15"/>
        <v/>
      </c>
      <c r="M155" s="108">
        <f t="shared" si="16"/>
        <v>1</v>
      </c>
      <c r="N155" s="110">
        <f t="shared" si="17"/>
        <v>0</v>
      </c>
      <c r="O155" s="41"/>
      <c r="P155" s="41"/>
    </row>
    <row r="156" spans="1:16" ht="37.200000000000003" customHeight="1" x14ac:dyDescent="0.3">
      <c r="A156" s="399">
        <v>89</v>
      </c>
      <c r="B156" s="314"/>
      <c r="C156" s="454"/>
      <c r="D156" s="14"/>
      <c r="E156" s="14"/>
      <c r="F156" s="14"/>
      <c r="G156" s="14"/>
      <c r="H156" s="37"/>
      <c r="I156" s="14"/>
      <c r="J156" s="270"/>
      <c r="K156" s="275"/>
      <c r="L156" s="109" t="str">
        <f t="shared" si="15"/>
        <v/>
      </c>
      <c r="M156" s="108">
        <f t="shared" si="16"/>
        <v>1</v>
      </c>
      <c r="N156" s="110">
        <f t="shared" si="17"/>
        <v>0</v>
      </c>
      <c r="O156" s="42"/>
      <c r="P156" s="42"/>
    </row>
    <row r="157" spans="1:16" ht="37.200000000000003" customHeight="1" thickBot="1" x14ac:dyDescent="0.35">
      <c r="A157" s="400">
        <v>90</v>
      </c>
      <c r="B157" s="86"/>
      <c r="C157" s="455"/>
      <c r="D157" s="16"/>
      <c r="E157" s="16"/>
      <c r="F157" s="16"/>
      <c r="G157" s="16"/>
      <c r="H157" s="39"/>
      <c r="I157" s="16"/>
      <c r="J157" s="271"/>
      <c r="K157" s="276"/>
      <c r="L157" s="109" t="str">
        <f t="shared" si="15"/>
        <v/>
      </c>
      <c r="M157" s="108">
        <f t="shared" si="16"/>
        <v>1</v>
      </c>
      <c r="N157" s="110">
        <f t="shared" si="17"/>
        <v>0</v>
      </c>
      <c r="O157" s="112">
        <f>IF(COUNTA(H143:K157)&gt;0,1,0)</f>
        <v>0</v>
      </c>
      <c r="P157" s="41"/>
    </row>
    <row r="158" spans="1:16" ht="37.200000000000003" customHeight="1" thickBot="1" x14ac:dyDescent="0.35">
      <c r="A158" s="625" t="s">
        <v>148</v>
      </c>
      <c r="B158" s="625"/>
      <c r="C158" s="625"/>
      <c r="D158" s="625"/>
      <c r="E158" s="625"/>
      <c r="F158" s="625"/>
      <c r="G158" s="625"/>
      <c r="H158" s="626"/>
      <c r="I158" s="377" t="s">
        <v>33</v>
      </c>
      <c r="J158" s="277">
        <f>SUM(J143:J157)+J131</f>
        <v>0</v>
      </c>
      <c r="K158" s="277">
        <f>SUM(K143:K157)+K131</f>
        <v>0</v>
      </c>
      <c r="L158" s="402"/>
      <c r="M158" s="41"/>
      <c r="N158" s="41"/>
      <c r="O158" s="41"/>
      <c r="P158" s="41"/>
    </row>
    <row r="159" spans="1:16" x14ac:dyDescent="0.3">
      <c r="A159" s="269" t="s">
        <v>245</v>
      </c>
      <c r="B159" s="41"/>
      <c r="C159" s="456"/>
      <c r="D159" s="41"/>
      <c r="E159" s="41"/>
      <c r="F159" s="41"/>
      <c r="G159" s="41"/>
      <c r="H159" s="397"/>
      <c r="I159" s="41"/>
      <c r="J159" s="41"/>
      <c r="K159" s="41"/>
      <c r="L159" s="111" t="str">
        <f t="shared" ref="L159" si="18">IF(AND(J159&gt;0,K159=""),"KDV Dahil Tutar Yazılmalıdır.","")</f>
        <v/>
      </c>
      <c r="M159" s="41"/>
      <c r="N159" s="41"/>
      <c r="O159" s="41"/>
      <c r="P159" s="41"/>
    </row>
    <row r="160" spans="1:16" x14ac:dyDescent="0.3">
      <c r="A160" s="19" t="s">
        <v>132</v>
      </c>
      <c r="B160" s="41"/>
      <c r="C160" s="456"/>
      <c r="D160" s="41"/>
      <c r="E160" s="41"/>
      <c r="F160" s="41"/>
      <c r="G160" s="41"/>
      <c r="H160" s="397"/>
      <c r="I160" s="41"/>
      <c r="J160" s="41"/>
      <c r="K160" s="41"/>
      <c r="L160" s="46"/>
      <c r="M160" s="41"/>
      <c r="N160" s="41"/>
      <c r="O160" s="41"/>
      <c r="P160" s="41"/>
    </row>
    <row r="161" spans="1:16" ht="19.05" x14ac:dyDescent="0.35">
      <c r="A161" s="41"/>
      <c r="B161" s="370" t="s">
        <v>30</v>
      </c>
      <c r="C161" s="457"/>
      <c r="D161" s="372">
        <f ca="1">imzatarihi</f>
        <v>45653</v>
      </c>
      <c r="E161" s="251" t="s">
        <v>31</v>
      </c>
      <c r="F161" s="373" t="str">
        <f>IF(kurulusyetkilisi&gt;0,kurulusyetkilisi,"")</f>
        <v/>
      </c>
      <c r="G161" s="41"/>
      <c r="H161" s="41"/>
      <c r="I161" s="41"/>
      <c r="J161" s="41"/>
      <c r="K161" s="41"/>
      <c r="L161" s="46"/>
      <c r="M161" s="41"/>
      <c r="N161" s="41"/>
      <c r="O161" s="41"/>
      <c r="P161" s="41"/>
    </row>
    <row r="162" spans="1:16" ht="19.05" x14ac:dyDescent="0.35">
      <c r="A162" s="41"/>
      <c r="B162" s="41"/>
      <c r="C162" s="456"/>
      <c r="D162" s="213"/>
      <c r="E162" s="251" t="s">
        <v>32</v>
      </c>
      <c r="F162" s="41"/>
      <c r="G162" s="212"/>
      <c r="H162" s="41"/>
      <c r="I162" s="41"/>
      <c r="J162" s="41"/>
      <c r="K162" s="41"/>
      <c r="L162" s="46"/>
      <c r="M162" s="41"/>
      <c r="N162" s="41"/>
      <c r="O162" s="41"/>
      <c r="P162" s="41"/>
    </row>
    <row r="163" spans="1:16" x14ac:dyDescent="0.3">
      <c r="A163" s="41"/>
      <c r="B163" s="41"/>
      <c r="C163" s="456"/>
      <c r="D163" s="41"/>
      <c r="E163" s="41"/>
      <c r="F163" s="41"/>
      <c r="G163" s="41"/>
      <c r="H163" s="397"/>
      <c r="I163" s="41"/>
      <c r="J163" s="41"/>
      <c r="K163" s="41"/>
      <c r="L163" s="46"/>
      <c r="M163" s="41"/>
      <c r="N163" s="41"/>
      <c r="O163" s="41"/>
      <c r="P163" s="41"/>
    </row>
    <row r="164" spans="1:16" x14ac:dyDescent="0.3">
      <c r="A164" s="41"/>
      <c r="B164" s="41"/>
      <c r="C164" s="456"/>
      <c r="D164" s="41"/>
      <c r="E164" s="41"/>
      <c r="F164" s="41"/>
      <c r="G164" s="41"/>
      <c r="H164" s="397"/>
      <c r="I164" s="41"/>
      <c r="J164" s="41"/>
      <c r="K164" s="41"/>
      <c r="L164" s="46"/>
      <c r="M164" s="41"/>
      <c r="N164" s="41"/>
      <c r="O164" s="41"/>
      <c r="P164" s="41"/>
    </row>
    <row r="165" spans="1:16" x14ac:dyDescent="0.3">
      <c r="A165" s="41"/>
      <c r="B165" s="41"/>
      <c r="C165" s="456"/>
      <c r="D165" s="41"/>
      <c r="E165" s="41"/>
      <c r="F165" s="41"/>
      <c r="G165" s="41"/>
      <c r="H165" s="397"/>
      <c r="I165" s="41"/>
      <c r="J165" s="41"/>
      <c r="K165" s="41"/>
      <c r="L165" s="46"/>
      <c r="M165" s="41"/>
      <c r="N165" s="41"/>
      <c r="O165" s="41"/>
      <c r="P165" s="41"/>
    </row>
    <row r="166" spans="1:16" x14ac:dyDescent="0.3">
      <c r="A166" s="41"/>
      <c r="B166" s="41"/>
      <c r="C166" s="456"/>
      <c r="D166" s="41"/>
      <c r="E166" s="41"/>
      <c r="F166" s="41"/>
      <c r="G166" s="41"/>
      <c r="H166" s="397"/>
      <c r="I166" s="41"/>
      <c r="J166" s="41"/>
      <c r="K166" s="41"/>
      <c r="L166" s="46"/>
      <c r="M166" s="41"/>
      <c r="N166" s="41"/>
      <c r="O166" s="41"/>
      <c r="P166" s="41"/>
    </row>
    <row r="167" spans="1:16" x14ac:dyDescent="0.3">
      <c r="A167" s="41"/>
      <c r="B167" s="41"/>
      <c r="C167" s="456"/>
      <c r="D167" s="41"/>
      <c r="E167" s="41"/>
      <c r="F167" s="41"/>
      <c r="G167" s="41"/>
      <c r="H167" s="397"/>
      <c r="I167" s="41"/>
      <c r="J167" s="41"/>
      <c r="K167" s="41"/>
      <c r="L167" s="46"/>
      <c r="M167" s="41"/>
      <c r="N167" s="41"/>
      <c r="O167" s="41"/>
      <c r="P167" s="41"/>
    </row>
    <row r="168" spans="1:16" x14ac:dyDescent="0.3">
      <c r="A168" s="41"/>
      <c r="B168" s="41"/>
      <c r="C168" s="456"/>
      <c r="D168" s="41"/>
      <c r="E168" s="41"/>
      <c r="F168" s="41"/>
      <c r="G168" s="41"/>
      <c r="H168" s="397"/>
      <c r="I168" s="41"/>
      <c r="J168" s="41"/>
      <c r="K168" s="41"/>
      <c r="L168" s="46"/>
      <c r="M168" s="41"/>
      <c r="N168" s="41"/>
      <c r="O168" s="41"/>
      <c r="P168" s="41"/>
    </row>
    <row r="169" spans="1:16" x14ac:dyDescent="0.3">
      <c r="A169" s="41"/>
      <c r="B169" s="41"/>
      <c r="C169" s="456"/>
      <c r="D169" s="41"/>
      <c r="E169" s="41"/>
      <c r="F169" s="41"/>
      <c r="G169" s="41"/>
      <c r="H169" s="397"/>
      <c r="I169" s="41"/>
      <c r="J169" s="41"/>
      <c r="K169" s="41"/>
      <c r="L169" s="46"/>
      <c r="M169" s="41"/>
      <c r="N169" s="41"/>
      <c r="O169" s="41"/>
      <c r="P169" s="41"/>
    </row>
    <row r="170" spans="1:16" x14ac:dyDescent="0.3">
      <c r="A170" s="41"/>
      <c r="B170" s="41"/>
      <c r="C170" s="456"/>
      <c r="D170" s="41"/>
      <c r="E170" s="41"/>
      <c r="F170" s="41"/>
      <c r="G170" s="41"/>
      <c r="H170" s="397"/>
      <c r="I170" s="41"/>
      <c r="J170" s="41"/>
      <c r="K170" s="41"/>
      <c r="L170" s="46"/>
      <c r="M170" s="41"/>
      <c r="N170" s="41"/>
      <c r="O170" s="41"/>
      <c r="P170" s="41"/>
    </row>
    <row r="171" spans="1:16" x14ac:dyDescent="0.3">
      <c r="A171" s="41"/>
      <c r="B171" s="41"/>
      <c r="C171" s="456"/>
      <c r="D171" s="41"/>
      <c r="E171" s="41"/>
      <c r="F171" s="41"/>
      <c r="G171" s="41"/>
      <c r="H171" s="397"/>
      <c r="I171" s="41"/>
      <c r="J171" s="41"/>
      <c r="K171" s="41"/>
      <c r="L171" s="46"/>
      <c r="M171" s="41"/>
      <c r="N171" s="41"/>
      <c r="O171" s="41"/>
      <c r="P171" s="41"/>
    </row>
    <row r="172" spans="1:16" x14ac:dyDescent="0.3">
      <c r="A172" s="41"/>
      <c r="B172" s="41"/>
      <c r="C172" s="456"/>
      <c r="D172" s="41"/>
      <c r="E172" s="41"/>
      <c r="F172" s="41"/>
      <c r="G172" s="41"/>
      <c r="H172" s="397"/>
      <c r="I172" s="41"/>
      <c r="J172" s="41"/>
      <c r="K172" s="41"/>
      <c r="L172" s="46"/>
      <c r="M172" s="41"/>
      <c r="N172" s="41"/>
      <c r="O172" s="41"/>
      <c r="P172" s="41"/>
    </row>
    <row r="173" spans="1:16" x14ac:dyDescent="0.3">
      <c r="A173" s="41"/>
      <c r="B173" s="41"/>
      <c r="C173" s="456"/>
      <c r="D173" s="41"/>
      <c r="E173" s="41"/>
      <c r="F173" s="41"/>
      <c r="G173" s="41"/>
      <c r="H173" s="397"/>
      <c r="I173" s="41"/>
      <c r="J173" s="41"/>
      <c r="K173" s="41"/>
      <c r="L173" s="46"/>
      <c r="M173" s="41"/>
      <c r="N173" s="41"/>
      <c r="O173" s="41"/>
      <c r="P173" s="41"/>
    </row>
    <row r="174" spans="1:16" x14ac:dyDescent="0.3">
      <c r="A174" s="41"/>
      <c r="B174" s="41"/>
      <c r="C174" s="456"/>
      <c r="D174" s="41"/>
      <c r="E174" s="41"/>
      <c r="F174" s="41"/>
      <c r="G174" s="41"/>
      <c r="H174" s="397"/>
      <c r="I174" s="41"/>
      <c r="J174" s="41"/>
      <c r="K174" s="41"/>
      <c r="L174" s="46"/>
      <c r="M174" s="41"/>
      <c r="N174" s="41"/>
      <c r="O174" s="41"/>
      <c r="P174" s="41"/>
    </row>
    <row r="175" spans="1:16" x14ac:dyDescent="0.3">
      <c r="A175" s="41"/>
      <c r="B175" s="41"/>
      <c r="C175" s="456"/>
      <c r="D175" s="41"/>
      <c r="E175" s="41"/>
      <c r="F175" s="41"/>
      <c r="G175" s="41"/>
      <c r="H175" s="397"/>
      <c r="I175" s="41"/>
      <c r="J175" s="41"/>
      <c r="K175" s="41"/>
      <c r="L175" s="46"/>
      <c r="M175" s="41"/>
      <c r="N175" s="41"/>
      <c r="O175" s="41"/>
      <c r="P175" s="41"/>
    </row>
    <row r="176" spans="1:16" x14ac:dyDescent="0.3">
      <c r="A176" s="41"/>
      <c r="B176" s="41"/>
      <c r="C176" s="456"/>
      <c r="D176" s="41"/>
      <c r="E176" s="41"/>
      <c r="F176" s="41"/>
      <c r="G176" s="41"/>
      <c r="H176" s="397"/>
      <c r="I176" s="41"/>
      <c r="J176" s="41"/>
      <c r="K176" s="41"/>
      <c r="L176" s="46"/>
      <c r="M176" s="41"/>
      <c r="N176" s="41"/>
      <c r="O176" s="41"/>
      <c r="P176" s="41"/>
    </row>
    <row r="177" spans="1:16" x14ac:dyDescent="0.3">
      <c r="A177" s="41"/>
      <c r="B177" s="41"/>
      <c r="C177" s="456"/>
      <c r="D177" s="41"/>
      <c r="E177" s="41"/>
      <c r="F177" s="41"/>
      <c r="G177" s="41"/>
      <c r="H177" s="397"/>
      <c r="I177" s="41"/>
      <c r="J177" s="41"/>
      <c r="K177" s="41"/>
      <c r="L177" s="46"/>
      <c r="M177" s="41"/>
      <c r="N177" s="41"/>
      <c r="O177" s="41"/>
      <c r="P177" s="41"/>
    </row>
    <row r="178" spans="1:16" x14ac:dyDescent="0.3">
      <c r="A178" s="41"/>
      <c r="B178" s="41"/>
      <c r="C178" s="456"/>
      <c r="D178" s="41"/>
      <c r="E178" s="41"/>
      <c r="F178" s="41"/>
      <c r="G178" s="41"/>
      <c r="H178" s="397"/>
      <c r="I178" s="41"/>
      <c r="J178" s="41"/>
      <c r="K178" s="41"/>
      <c r="L178" s="46"/>
      <c r="M178" s="41"/>
      <c r="N178" s="41"/>
      <c r="O178" s="41"/>
      <c r="P178" s="41"/>
    </row>
    <row r="179" spans="1:16" x14ac:dyDescent="0.3">
      <c r="A179" s="41"/>
      <c r="B179" s="41"/>
      <c r="C179" s="456"/>
      <c r="D179" s="41"/>
      <c r="E179" s="41"/>
      <c r="F179" s="41"/>
      <c r="G179" s="41"/>
      <c r="H179" s="397"/>
      <c r="I179" s="41"/>
      <c r="J179" s="41"/>
      <c r="K179" s="41"/>
      <c r="L179" s="46"/>
      <c r="M179" s="41"/>
      <c r="N179" s="41"/>
      <c r="O179" s="41"/>
      <c r="P179" s="41"/>
    </row>
    <row r="180" spans="1:16" x14ac:dyDescent="0.3">
      <c r="A180" s="41"/>
      <c r="B180" s="41"/>
      <c r="C180" s="456"/>
      <c r="D180" s="41"/>
      <c r="E180" s="41"/>
      <c r="F180" s="41"/>
      <c r="G180" s="41"/>
      <c r="H180" s="397"/>
      <c r="I180" s="41"/>
      <c r="J180" s="41"/>
      <c r="K180" s="41"/>
      <c r="L180" s="46"/>
      <c r="M180" s="41"/>
      <c r="N180" s="41"/>
      <c r="O180" s="41"/>
      <c r="P180" s="41"/>
    </row>
    <row r="181" spans="1:16" x14ac:dyDescent="0.3">
      <c r="A181" s="41"/>
      <c r="B181" s="41"/>
      <c r="C181" s="456"/>
      <c r="D181" s="41"/>
      <c r="E181" s="41"/>
      <c r="F181" s="41"/>
      <c r="G181" s="41"/>
      <c r="H181" s="397"/>
      <c r="I181" s="41"/>
      <c r="J181" s="41"/>
      <c r="K181" s="41"/>
      <c r="L181" s="46"/>
      <c r="M181" s="41"/>
      <c r="N181" s="41"/>
      <c r="O181" s="41"/>
      <c r="P181" s="41"/>
    </row>
    <row r="182" spans="1:16" x14ac:dyDescent="0.3">
      <c r="A182" s="41"/>
      <c r="B182" s="41"/>
      <c r="C182" s="456"/>
      <c r="D182" s="41"/>
      <c r="E182" s="41"/>
      <c r="F182" s="41"/>
      <c r="G182" s="41"/>
      <c r="H182" s="397"/>
      <c r="I182" s="41"/>
      <c r="J182" s="41"/>
      <c r="K182" s="41"/>
      <c r="L182" s="46"/>
      <c r="M182" s="41"/>
      <c r="N182" s="41"/>
      <c r="O182" s="41"/>
      <c r="P182" s="41"/>
    </row>
    <row r="183" spans="1:16" x14ac:dyDescent="0.3">
      <c r="A183" s="41"/>
      <c r="B183" s="41"/>
      <c r="C183" s="456"/>
      <c r="D183" s="41"/>
      <c r="E183" s="41"/>
      <c r="F183" s="41"/>
      <c r="G183" s="41"/>
      <c r="H183" s="397"/>
      <c r="I183" s="41"/>
      <c r="J183" s="41"/>
      <c r="K183" s="41"/>
      <c r="L183" s="46"/>
      <c r="M183" s="41"/>
      <c r="N183" s="41"/>
      <c r="O183" s="41"/>
      <c r="P183" s="41"/>
    </row>
    <row r="184" spans="1:16" x14ac:dyDescent="0.3">
      <c r="A184" s="41"/>
      <c r="B184" s="41"/>
      <c r="C184" s="456"/>
      <c r="D184" s="41"/>
      <c r="E184" s="41"/>
      <c r="F184" s="41"/>
      <c r="G184" s="41"/>
      <c r="H184" s="397"/>
      <c r="I184" s="41"/>
      <c r="J184" s="41"/>
      <c r="K184" s="41"/>
      <c r="L184" s="46"/>
      <c r="M184" s="41"/>
      <c r="N184" s="41"/>
      <c r="O184" s="41"/>
      <c r="P184" s="41"/>
    </row>
    <row r="185" spans="1:16" x14ac:dyDescent="0.3">
      <c r="A185" s="41"/>
      <c r="B185" s="41"/>
      <c r="C185" s="456"/>
      <c r="D185" s="41"/>
      <c r="E185" s="41"/>
      <c r="F185" s="41"/>
      <c r="G185" s="41"/>
      <c r="H185" s="397"/>
      <c r="I185" s="41"/>
      <c r="J185" s="41"/>
      <c r="K185" s="41"/>
      <c r="L185" s="46"/>
      <c r="M185" s="41"/>
      <c r="N185" s="41"/>
      <c r="O185" s="41"/>
      <c r="P185" s="41"/>
    </row>
    <row r="186" spans="1:16" x14ac:dyDescent="0.3">
      <c r="A186" s="41"/>
      <c r="B186" s="41"/>
      <c r="C186" s="456"/>
      <c r="D186" s="41"/>
      <c r="E186" s="41"/>
      <c r="F186" s="41"/>
      <c r="G186" s="41"/>
      <c r="H186" s="397"/>
      <c r="I186" s="41"/>
      <c r="J186" s="41"/>
      <c r="K186" s="41"/>
      <c r="L186" s="46"/>
      <c r="M186" s="41"/>
      <c r="N186" s="41"/>
      <c r="O186" s="42"/>
      <c r="P186" s="42"/>
    </row>
  </sheetData>
  <sheetProtection algorithmName="SHA-512" hashValue="Z8jFTtaBSlkxabJR2qhJdltgKTf5Q1lIM6jzti8abS2RNs7Ve6jKj8cu6nP69/3sOZ/do/2weVCKL3eRfJko1w==" saltValue="QpurnreT+iMizNkQ5e05pw==" spinCount="100000" sheet="1" objects="1" scenarios="1"/>
  <mergeCells count="90">
    <mergeCell ref="A28:K28"/>
    <mergeCell ref="A29:K29"/>
    <mergeCell ref="A55:K55"/>
    <mergeCell ref="A56:K56"/>
    <mergeCell ref="A23:H23"/>
    <mergeCell ref="A50:H50"/>
    <mergeCell ref="A30:K30"/>
    <mergeCell ref="A57:K57"/>
    <mergeCell ref="A33:A34"/>
    <mergeCell ref="B33:B34"/>
    <mergeCell ref="D33:D34"/>
    <mergeCell ref="E33:E34"/>
    <mergeCell ref="F33:F34"/>
    <mergeCell ref="G33:G34"/>
    <mergeCell ref="H33:H34"/>
    <mergeCell ref="C33:C34"/>
    <mergeCell ref="A3:K3"/>
    <mergeCell ref="G6:G7"/>
    <mergeCell ref="H6:H7"/>
    <mergeCell ref="I6:I7"/>
    <mergeCell ref="B4:K4"/>
    <mergeCell ref="B5:K5"/>
    <mergeCell ref="A6:A7"/>
    <mergeCell ref="B6:B7"/>
    <mergeCell ref="D6:D7"/>
    <mergeCell ref="E6:E7"/>
    <mergeCell ref="F6:F7"/>
    <mergeCell ref="C6:C7"/>
    <mergeCell ref="A1:K1"/>
    <mergeCell ref="A2:K2"/>
    <mergeCell ref="B86:K86"/>
    <mergeCell ref="B112:K112"/>
    <mergeCell ref="I33:I34"/>
    <mergeCell ref="A77:H77"/>
    <mergeCell ref="A84:K84"/>
    <mergeCell ref="A60:A61"/>
    <mergeCell ref="B60:B61"/>
    <mergeCell ref="D60:D61"/>
    <mergeCell ref="E60:E61"/>
    <mergeCell ref="F60:F61"/>
    <mergeCell ref="G60:G61"/>
    <mergeCell ref="H60:H61"/>
    <mergeCell ref="I60:I61"/>
    <mergeCell ref="A111:K111"/>
    <mergeCell ref="A104:H104"/>
    <mergeCell ref="A87:A88"/>
    <mergeCell ref="B87:B88"/>
    <mergeCell ref="D87:D88"/>
    <mergeCell ref="E87:E88"/>
    <mergeCell ref="F87:F88"/>
    <mergeCell ref="A131:H131"/>
    <mergeCell ref="A138:K138"/>
    <mergeCell ref="A114:A115"/>
    <mergeCell ref="B114:B115"/>
    <mergeCell ref="D114:D115"/>
    <mergeCell ref="E114:E115"/>
    <mergeCell ref="F114:F115"/>
    <mergeCell ref="G114:G115"/>
    <mergeCell ref="H114:H115"/>
    <mergeCell ref="I114:I115"/>
    <mergeCell ref="A136:K136"/>
    <mergeCell ref="A137:K137"/>
    <mergeCell ref="I141:I142"/>
    <mergeCell ref="B139:K139"/>
    <mergeCell ref="A158:H158"/>
    <mergeCell ref="A141:A142"/>
    <mergeCell ref="B141:B142"/>
    <mergeCell ref="D141:D142"/>
    <mergeCell ref="E141:E142"/>
    <mergeCell ref="F141:F142"/>
    <mergeCell ref="G141:G142"/>
    <mergeCell ref="H141:H142"/>
    <mergeCell ref="C141:C142"/>
    <mergeCell ref="B140:K140"/>
    <mergeCell ref="C60:C61"/>
    <mergeCell ref="C87:C88"/>
    <mergeCell ref="C114:C115"/>
    <mergeCell ref="B31:K31"/>
    <mergeCell ref="B32:K32"/>
    <mergeCell ref="B58:K58"/>
    <mergeCell ref="B59:K59"/>
    <mergeCell ref="B85:K85"/>
    <mergeCell ref="A82:K82"/>
    <mergeCell ref="A83:K83"/>
    <mergeCell ref="B113:K113"/>
    <mergeCell ref="G87:G88"/>
    <mergeCell ref="H87:H88"/>
    <mergeCell ref="I87:I88"/>
    <mergeCell ref="A109:K109"/>
    <mergeCell ref="A110:K110"/>
  </mergeCells>
  <dataValidations count="2">
    <dataValidation type="decimal" allowBlank="1" showInputMessage="1" showErrorMessage="1" error="Belge Tarihi,Belge Numarası ve KDV Dahil Tutar doldurulduktan sonra KDV Hariç Tutar doldurulabilir." prompt="Belge Tarihi,Belge Numarası, KDV Dahil Tutar ve Hizmet Alımı Yapılan Ülke girişi yapıldıktan sonra KDV Hariç Tutar doldurulabilir." sqref="J8:J22 J35:J49 J62:J76 J89:J103 J116:J130 J143:J157" xr:uid="{00000000-0002-0000-1200-000000000000}">
      <formula1>0</formula1>
      <formula2>N8</formula2>
    </dataValidation>
    <dataValidation type="list" allowBlank="1" showInputMessage="1" showErrorMessage="1" sqref="C8:C22 C35:C49 C62:C76 C89:C103 C116:C130 C143:C157" xr:uid="{00000000-0002-0000-1200-000001000000}">
      <formula1>hizmetEkonKod</formula1>
    </dataValidation>
  </dataValidations>
  <pageMargins left="0.7" right="0.7" top="0.75" bottom="0.75" header="0.3" footer="0.3"/>
  <pageSetup paperSize="9" scale="36" orientation="landscape" r:id="rId1"/>
  <rowBreaks count="5" manualBreakCount="5">
    <brk id="27" max="12" man="1"/>
    <brk id="54" max="12" man="1"/>
    <brk id="81" max="12" man="1"/>
    <brk id="108" max="12" man="1"/>
    <brk id="135" max="12" man="1"/>
  </rowBreaks>
  <colBreaks count="1" manualBreakCount="1">
    <brk id="11" max="1048575" man="1"/>
  </colBreaks>
  <ignoredErrors>
    <ignoredError sqref="L8:L22 L35:L49 L62:L76 L89:L103 L116:L130 L143:L157"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dimension ref="A1:U1699"/>
  <sheetViews>
    <sheetView showGridLines="0" zoomScale="80" zoomScaleNormal="80" zoomScaleSheetLayoutView="70" workbookViewId="0">
      <selection activeCell="B9" sqref="B9"/>
    </sheetView>
  </sheetViews>
  <sheetFormatPr defaultColWidth="8.75" defaultRowHeight="30.1" customHeight="1" x14ac:dyDescent="0.3"/>
  <cols>
    <col min="1" max="1" width="11.75" style="19" customWidth="1"/>
    <col min="2" max="2" width="14.25" style="19" customWidth="1"/>
    <col min="3" max="3" width="35.75" style="458" customWidth="1"/>
    <col min="4" max="4" width="45.75" style="19" customWidth="1"/>
    <col min="5" max="6" width="16.75" style="19" customWidth="1"/>
    <col min="7" max="7" width="40.75" style="19" customWidth="1"/>
    <col min="8" max="9" width="16.75" style="19" customWidth="1"/>
    <col min="10" max="10" width="45.25" style="64" customWidth="1"/>
    <col min="11" max="11" width="8.75" style="32" hidden="1" customWidth="1"/>
    <col min="12" max="12" width="34.625" style="32" hidden="1" customWidth="1"/>
    <col min="13" max="13" width="8.75" style="65" hidden="1" customWidth="1"/>
    <col min="14" max="14" width="9.625" style="65" hidden="1" customWidth="1"/>
    <col min="15" max="21" width="8.75" style="19" hidden="1" customWidth="1"/>
    <col min="22" max="16384" width="8.75" style="19"/>
  </cols>
  <sheetData>
    <row r="1" spans="1:21" ht="30.1" customHeight="1" x14ac:dyDescent="0.3">
      <c r="A1" s="609" t="s">
        <v>102</v>
      </c>
      <c r="B1" s="609"/>
      <c r="C1" s="609"/>
      <c r="D1" s="609"/>
      <c r="E1" s="609"/>
      <c r="F1" s="609"/>
      <c r="G1" s="609"/>
      <c r="H1" s="609"/>
      <c r="I1" s="609"/>
      <c r="J1" s="61"/>
      <c r="K1" s="34"/>
      <c r="L1" s="105" t="str">
        <f>CONCATENATE("A1:H",MAX(K:K))</f>
        <v>A1:H34</v>
      </c>
      <c r="N1" s="102" t="str">
        <f>CONCATENATE("A1:I",MAX(M:M))</f>
        <v>A1:I34</v>
      </c>
      <c r="U1" t="s">
        <v>198</v>
      </c>
    </row>
    <row r="2" spans="1:21" ht="30.1" customHeight="1" x14ac:dyDescent="0.3">
      <c r="A2" s="573" t="str">
        <f>IF(YilDonem&lt;&gt;"",CONCATENATE(YilDonem," dönemine aittir."),"")</f>
        <v/>
      </c>
      <c r="B2" s="573"/>
      <c r="C2" s="573"/>
      <c r="D2" s="573"/>
      <c r="E2" s="573"/>
      <c r="F2" s="573"/>
      <c r="G2" s="573"/>
      <c r="H2" s="573"/>
      <c r="I2" s="573"/>
      <c r="J2" s="61"/>
      <c r="K2" s="34"/>
      <c r="L2" s="34"/>
      <c r="U2" t="s">
        <v>199</v>
      </c>
    </row>
    <row r="3" spans="1:21" ht="30.1" customHeight="1" thickBot="1" x14ac:dyDescent="0.35">
      <c r="A3" s="610" t="s">
        <v>125</v>
      </c>
      <c r="B3" s="610"/>
      <c r="C3" s="610"/>
      <c r="D3" s="610"/>
      <c r="E3" s="610"/>
      <c r="F3" s="610"/>
      <c r="G3" s="610"/>
      <c r="H3" s="610"/>
      <c r="I3" s="610"/>
      <c r="J3" s="61"/>
      <c r="K3" s="34"/>
      <c r="L3" s="34"/>
      <c r="U3" t="s">
        <v>200</v>
      </c>
    </row>
    <row r="4" spans="1:21" ht="30.1" customHeight="1" thickBot="1" x14ac:dyDescent="0.35">
      <c r="A4" s="441" t="s">
        <v>212</v>
      </c>
      <c r="B4" s="618" t="str">
        <f>IF(ProjeNo&gt;0,ProjeNo,"")</f>
        <v/>
      </c>
      <c r="C4" s="619"/>
      <c r="D4" s="619"/>
      <c r="E4" s="619"/>
      <c r="F4" s="619"/>
      <c r="G4" s="619"/>
      <c r="H4" s="619"/>
      <c r="I4" s="620"/>
      <c r="J4" s="61"/>
      <c r="K4" s="34"/>
      <c r="L4" s="34"/>
      <c r="U4" t="s">
        <v>201</v>
      </c>
    </row>
    <row r="5" spans="1:21" ht="30.1" customHeight="1" thickBot="1" x14ac:dyDescent="0.35">
      <c r="A5" s="441" t="s">
        <v>213</v>
      </c>
      <c r="B5" s="615" t="str">
        <f>IF(ProjeAdi&gt;0,ProjeAdi,"")</f>
        <v/>
      </c>
      <c r="C5" s="616"/>
      <c r="D5" s="616"/>
      <c r="E5" s="616"/>
      <c r="F5" s="616"/>
      <c r="G5" s="616"/>
      <c r="H5" s="616"/>
      <c r="I5" s="617"/>
      <c r="J5" s="61"/>
      <c r="K5" s="34"/>
      <c r="L5" s="34"/>
      <c r="U5" t="s">
        <v>202</v>
      </c>
    </row>
    <row r="6" spans="1:21" s="21" customFormat="1" ht="30.1" customHeight="1" thickBot="1" x14ac:dyDescent="0.35">
      <c r="A6" s="613" t="s">
        <v>3</v>
      </c>
      <c r="B6" s="613" t="s">
        <v>99</v>
      </c>
      <c r="C6" s="613" t="s">
        <v>175</v>
      </c>
      <c r="D6" s="613" t="s">
        <v>100</v>
      </c>
      <c r="E6" s="613" t="s">
        <v>101</v>
      </c>
      <c r="F6" s="613" t="s">
        <v>79</v>
      </c>
      <c r="G6" s="613" t="s">
        <v>80</v>
      </c>
      <c r="H6" s="392" t="s">
        <v>81</v>
      </c>
      <c r="I6" s="392" t="s">
        <v>81</v>
      </c>
      <c r="J6" s="62"/>
      <c r="K6" s="35"/>
      <c r="L6" s="35"/>
      <c r="M6" s="65"/>
      <c r="N6" s="65"/>
      <c r="U6" t="s">
        <v>203</v>
      </c>
    </row>
    <row r="7" spans="1:21" ht="30.1" customHeight="1" thickBot="1" x14ac:dyDescent="0.35">
      <c r="A7" s="621"/>
      <c r="B7" s="621"/>
      <c r="C7" s="614"/>
      <c r="D7" s="621"/>
      <c r="E7" s="621"/>
      <c r="F7" s="621"/>
      <c r="G7" s="621"/>
      <c r="H7" s="403" t="s">
        <v>82</v>
      </c>
      <c r="I7" s="403" t="s">
        <v>85</v>
      </c>
      <c r="J7" s="61"/>
      <c r="K7" s="34"/>
      <c r="L7" s="34"/>
      <c r="M7" s="66"/>
      <c r="N7" s="66"/>
      <c r="U7" t="s">
        <v>204</v>
      </c>
    </row>
    <row r="8" spans="1:21" ht="30.1" customHeight="1" x14ac:dyDescent="0.3">
      <c r="A8" s="382">
        <v>1</v>
      </c>
      <c r="B8" s="464"/>
      <c r="C8" s="465"/>
      <c r="D8" s="423" t="s">
        <v>103</v>
      </c>
      <c r="E8" s="461"/>
      <c r="F8" s="462"/>
      <c r="G8" s="463"/>
      <c r="H8" s="189">
        <f>stoktoplam</f>
        <v>0</v>
      </c>
      <c r="I8" s="406">
        <f>H8</f>
        <v>0</v>
      </c>
      <c r="J8" s="404"/>
      <c r="K8" s="386"/>
      <c r="L8" s="405"/>
      <c r="U8" t="s">
        <v>205</v>
      </c>
    </row>
    <row r="9" spans="1:21" ht="30.1" customHeight="1" x14ac:dyDescent="0.3">
      <c r="A9" s="393">
        <v>2</v>
      </c>
      <c r="B9" s="314"/>
      <c r="C9" s="454"/>
      <c r="D9" s="14"/>
      <c r="E9" s="15"/>
      <c r="F9" s="37"/>
      <c r="G9" s="77"/>
      <c r="H9" s="186"/>
      <c r="I9" s="181"/>
      <c r="J9" s="106" t="str">
        <f t="shared" ref="J9:J27" si="0">IF(AND(COUNTA(B9:E9)&gt;0,K9=1),"Belge Tarihi,Belge Numarası ve KDV Dahil Tutar doldurulduktan sonra KDV Hariç Tutar doldurulabilir.","")</f>
        <v/>
      </c>
      <c r="K9" s="108">
        <f t="shared" ref="K9:K27" si="1">IF(COUNTA(F9:G9)+COUNTA(I9)=3,0,1)</f>
        <v>1</v>
      </c>
      <c r="L9" s="107">
        <f t="shared" ref="L9:L27" si="2">IF(K9=1,0,100000000)</f>
        <v>0</v>
      </c>
      <c r="U9" t="s">
        <v>206</v>
      </c>
    </row>
    <row r="10" spans="1:21" ht="30.1" customHeight="1" x14ac:dyDescent="0.3">
      <c r="A10" s="393">
        <v>3</v>
      </c>
      <c r="B10" s="314"/>
      <c r="C10" s="454"/>
      <c r="D10" s="14"/>
      <c r="E10" s="15"/>
      <c r="F10" s="37"/>
      <c r="G10" s="77"/>
      <c r="H10" s="186"/>
      <c r="I10" s="181"/>
      <c r="J10" s="106" t="str">
        <f t="shared" si="0"/>
        <v/>
      </c>
      <c r="K10" s="108">
        <f t="shared" si="1"/>
        <v>1</v>
      </c>
      <c r="L10" s="107">
        <f t="shared" si="2"/>
        <v>0</v>
      </c>
      <c r="U10" t="s">
        <v>207</v>
      </c>
    </row>
    <row r="11" spans="1:21" ht="30.1" customHeight="1" x14ac:dyDescent="0.3">
      <c r="A11" s="393">
        <v>4</v>
      </c>
      <c r="B11" s="314"/>
      <c r="C11" s="454"/>
      <c r="D11" s="14"/>
      <c r="E11" s="15"/>
      <c r="F11" s="37"/>
      <c r="G11" s="77"/>
      <c r="H11" s="186"/>
      <c r="I11" s="181"/>
      <c r="J11" s="106" t="str">
        <f t="shared" si="0"/>
        <v/>
      </c>
      <c r="K11" s="108">
        <f t="shared" si="1"/>
        <v>1</v>
      </c>
      <c r="L11" s="107">
        <f t="shared" si="2"/>
        <v>0</v>
      </c>
      <c r="U11" t="s">
        <v>208</v>
      </c>
    </row>
    <row r="12" spans="1:21" ht="30.1" customHeight="1" x14ac:dyDescent="0.3">
      <c r="A12" s="393">
        <v>5</v>
      </c>
      <c r="B12" s="314"/>
      <c r="C12" s="454"/>
      <c r="D12" s="14"/>
      <c r="E12" s="15"/>
      <c r="F12" s="37"/>
      <c r="G12" s="77"/>
      <c r="H12" s="186"/>
      <c r="I12" s="181"/>
      <c r="J12" s="106" t="str">
        <f t="shared" si="0"/>
        <v/>
      </c>
      <c r="K12" s="108">
        <f t="shared" si="1"/>
        <v>1</v>
      </c>
      <c r="L12" s="107">
        <f t="shared" si="2"/>
        <v>0</v>
      </c>
      <c r="U12" t="s">
        <v>209</v>
      </c>
    </row>
    <row r="13" spans="1:21" ht="30.1" customHeight="1" x14ac:dyDescent="0.3">
      <c r="A13" s="393">
        <v>6</v>
      </c>
      <c r="B13" s="314"/>
      <c r="C13" s="454"/>
      <c r="D13" s="14"/>
      <c r="E13" s="15"/>
      <c r="F13" s="37"/>
      <c r="G13" s="77"/>
      <c r="H13" s="186"/>
      <c r="I13" s="181"/>
      <c r="J13" s="106" t="str">
        <f t="shared" si="0"/>
        <v/>
      </c>
      <c r="K13" s="108">
        <f t="shared" si="1"/>
        <v>1</v>
      </c>
      <c r="L13" s="107">
        <f t="shared" si="2"/>
        <v>0</v>
      </c>
      <c r="U13" t="s">
        <v>210</v>
      </c>
    </row>
    <row r="14" spans="1:21" ht="30.1" customHeight="1" x14ac:dyDescent="0.3">
      <c r="A14" s="393">
        <v>7</v>
      </c>
      <c r="B14" s="314"/>
      <c r="C14" s="454"/>
      <c r="D14" s="14"/>
      <c r="E14" s="15"/>
      <c r="F14" s="37"/>
      <c r="G14" s="77"/>
      <c r="H14" s="186"/>
      <c r="I14" s="181"/>
      <c r="J14" s="106" t="str">
        <f t="shared" si="0"/>
        <v/>
      </c>
      <c r="K14" s="108">
        <f t="shared" si="1"/>
        <v>1</v>
      </c>
      <c r="L14" s="107">
        <f t="shared" si="2"/>
        <v>0</v>
      </c>
    </row>
    <row r="15" spans="1:21" ht="30.1" customHeight="1" x14ac:dyDescent="0.3">
      <c r="A15" s="393">
        <v>8</v>
      </c>
      <c r="B15" s="314"/>
      <c r="C15" s="454"/>
      <c r="D15" s="14"/>
      <c r="E15" s="15"/>
      <c r="F15" s="37"/>
      <c r="G15" s="77"/>
      <c r="H15" s="186"/>
      <c r="I15" s="181"/>
      <c r="J15" s="106" t="str">
        <f t="shared" si="0"/>
        <v/>
      </c>
      <c r="K15" s="108">
        <f t="shared" si="1"/>
        <v>1</v>
      </c>
      <c r="L15" s="107">
        <f t="shared" si="2"/>
        <v>0</v>
      </c>
    </row>
    <row r="16" spans="1:21" ht="30.1" customHeight="1" x14ac:dyDescent="0.3">
      <c r="A16" s="393">
        <v>9</v>
      </c>
      <c r="B16" s="314"/>
      <c r="C16" s="454"/>
      <c r="D16" s="14"/>
      <c r="E16" s="15"/>
      <c r="F16" s="37"/>
      <c r="G16" s="77"/>
      <c r="H16" s="186"/>
      <c r="I16" s="181"/>
      <c r="J16" s="106" t="str">
        <f t="shared" si="0"/>
        <v/>
      </c>
      <c r="K16" s="108">
        <f t="shared" si="1"/>
        <v>1</v>
      </c>
      <c r="L16" s="107">
        <f t="shared" si="2"/>
        <v>0</v>
      </c>
    </row>
    <row r="17" spans="1:13" ht="30.1" customHeight="1" x14ac:dyDescent="0.3">
      <c r="A17" s="393">
        <v>10</v>
      </c>
      <c r="B17" s="314"/>
      <c r="C17" s="454"/>
      <c r="D17" s="14"/>
      <c r="E17" s="15"/>
      <c r="F17" s="37"/>
      <c r="G17" s="77"/>
      <c r="H17" s="186"/>
      <c r="I17" s="181"/>
      <c r="J17" s="106" t="str">
        <f t="shared" si="0"/>
        <v/>
      </c>
      <c r="K17" s="108">
        <f t="shared" si="1"/>
        <v>1</v>
      </c>
      <c r="L17" s="107">
        <f t="shared" si="2"/>
        <v>0</v>
      </c>
    </row>
    <row r="18" spans="1:13" ht="30.1" customHeight="1" x14ac:dyDescent="0.3">
      <c r="A18" s="393">
        <v>11</v>
      </c>
      <c r="B18" s="314"/>
      <c r="C18" s="454"/>
      <c r="D18" s="14"/>
      <c r="E18" s="15"/>
      <c r="F18" s="37"/>
      <c r="G18" s="77"/>
      <c r="H18" s="186"/>
      <c r="I18" s="181"/>
      <c r="J18" s="106" t="str">
        <f t="shared" si="0"/>
        <v/>
      </c>
      <c r="K18" s="108">
        <f t="shared" si="1"/>
        <v>1</v>
      </c>
      <c r="L18" s="107">
        <f t="shared" si="2"/>
        <v>0</v>
      </c>
    </row>
    <row r="19" spans="1:13" ht="30.1" customHeight="1" x14ac:dyDescent="0.3">
      <c r="A19" s="393">
        <v>12</v>
      </c>
      <c r="B19" s="314"/>
      <c r="C19" s="454"/>
      <c r="D19" s="14"/>
      <c r="E19" s="15"/>
      <c r="F19" s="37"/>
      <c r="G19" s="77"/>
      <c r="H19" s="186"/>
      <c r="I19" s="181"/>
      <c r="J19" s="106" t="str">
        <f t="shared" si="0"/>
        <v/>
      </c>
      <c r="K19" s="108">
        <f t="shared" si="1"/>
        <v>1</v>
      </c>
      <c r="L19" s="107">
        <f t="shared" si="2"/>
        <v>0</v>
      </c>
    </row>
    <row r="20" spans="1:13" ht="30.1" customHeight="1" x14ac:dyDescent="0.3">
      <c r="A20" s="393">
        <v>13</v>
      </c>
      <c r="B20" s="314"/>
      <c r="C20" s="454"/>
      <c r="D20" s="14"/>
      <c r="E20" s="15"/>
      <c r="F20" s="37"/>
      <c r="G20" s="77"/>
      <c r="H20" s="186"/>
      <c r="I20" s="181"/>
      <c r="J20" s="106" t="str">
        <f t="shared" si="0"/>
        <v/>
      </c>
      <c r="K20" s="108">
        <f t="shared" si="1"/>
        <v>1</v>
      </c>
      <c r="L20" s="107">
        <f t="shared" si="2"/>
        <v>0</v>
      </c>
    </row>
    <row r="21" spans="1:13" ht="30.1" customHeight="1" x14ac:dyDescent="0.3">
      <c r="A21" s="393">
        <v>14</v>
      </c>
      <c r="B21" s="314"/>
      <c r="C21" s="454"/>
      <c r="D21" s="14"/>
      <c r="E21" s="15"/>
      <c r="F21" s="37"/>
      <c r="G21" s="77"/>
      <c r="H21" s="186"/>
      <c r="I21" s="181"/>
      <c r="J21" s="106" t="str">
        <f t="shared" si="0"/>
        <v/>
      </c>
      <c r="K21" s="108">
        <f t="shared" si="1"/>
        <v>1</v>
      </c>
      <c r="L21" s="107">
        <f t="shared" si="2"/>
        <v>0</v>
      </c>
    </row>
    <row r="22" spans="1:13" ht="30.1" customHeight="1" x14ac:dyDescent="0.3">
      <c r="A22" s="393">
        <v>15</v>
      </c>
      <c r="B22" s="314"/>
      <c r="C22" s="454"/>
      <c r="D22" s="14"/>
      <c r="E22" s="15"/>
      <c r="F22" s="37"/>
      <c r="G22" s="77"/>
      <c r="H22" s="186"/>
      <c r="I22" s="181"/>
      <c r="J22" s="106" t="str">
        <f t="shared" si="0"/>
        <v/>
      </c>
      <c r="K22" s="108">
        <f t="shared" si="1"/>
        <v>1</v>
      </c>
      <c r="L22" s="107">
        <f t="shared" si="2"/>
        <v>0</v>
      </c>
    </row>
    <row r="23" spans="1:13" ht="30.1" customHeight="1" x14ac:dyDescent="0.3">
      <c r="A23" s="393">
        <v>16</v>
      </c>
      <c r="B23" s="314"/>
      <c r="C23" s="454"/>
      <c r="D23" s="14"/>
      <c r="E23" s="15"/>
      <c r="F23" s="37"/>
      <c r="G23" s="77"/>
      <c r="H23" s="186"/>
      <c r="I23" s="181"/>
      <c r="J23" s="106" t="str">
        <f t="shared" si="0"/>
        <v/>
      </c>
      <c r="K23" s="108">
        <f t="shared" si="1"/>
        <v>1</v>
      </c>
      <c r="L23" s="107">
        <f t="shared" si="2"/>
        <v>0</v>
      </c>
    </row>
    <row r="24" spans="1:13" ht="30.1" customHeight="1" x14ac:dyDescent="0.3">
      <c r="A24" s="393">
        <v>17</v>
      </c>
      <c r="B24" s="314"/>
      <c r="C24" s="454"/>
      <c r="D24" s="14"/>
      <c r="E24" s="15"/>
      <c r="F24" s="37"/>
      <c r="G24" s="77"/>
      <c r="H24" s="186"/>
      <c r="I24" s="181"/>
      <c r="J24" s="106" t="str">
        <f t="shared" si="0"/>
        <v/>
      </c>
      <c r="K24" s="108">
        <f t="shared" si="1"/>
        <v>1</v>
      </c>
      <c r="L24" s="107">
        <f t="shared" si="2"/>
        <v>0</v>
      </c>
    </row>
    <row r="25" spans="1:13" ht="30.1" customHeight="1" x14ac:dyDescent="0.3">
      <c r="A25" s="393">
        <v>18</v>
      </c>
      <c r="B25" s="314"/>
      <c r="C25" s="454"/>
      <c r="D25" s="14"/>
      <c r="E25" s="15"/>
      <c r="F25" s="37"/>
      <c r="G25" s="77"/>
      <c r="H25" s="186"/>
      <c r="I25" s="181"/>
      <c r="J25" s="106" t="str">
        <f t="shared" si="0"/>
        <v/>
      </c>
      <c r="K25" s="108">
        <f t="shared" si="1"/>
        <v>1</v>
      </c>
      <c r="L25" s="107">
        <f t="shared" si="2"/>
        <v>0</v>
      </c>
    </row>
    <row r="26" spans="1:13" ht="30.1" customHeight="1" x14ac:dyDescent="0.3">
      <c r="A26" s="393">
        <v>19</v>
      </c>
      <c r="B26" s="314"/>
      <c r="C26" s="454"/>
      <c r="D26" s="14"/>
      <c r="E26" s="15"/>
      <c r="F26" s="37"/>
      <c r="G26" s="77"/>
      <c r="H26" s="186"/>
      <c r="I26" s="181"/>
      <c r="J26" s="106" t="str">
        <f t="shared" si="0"/>
        <v/>
      </c>
      <c r="K26" s="108">
        <f t="shared" si="1"/>
        <v>1</v>
      </c>
      <c r="L26" s="107">
        <f t="shared" si="2"/>
        <v>0</v>
      </c>
    </row>
    <row r="27" spans="1:13" ht="30.1" customHeight="1" thickBot="1" x14ac:dyDescent="0.35">
      <c r="A27" s="394">
        <v>20</v>
      </c>
      <c r="B27" s="86"/>
      <c r="C27" s="455"/>
      <c r="D27" s="16"/>
      <c r="E27" s="17"/>
      <c r="F27" s="39"/>
      <c r="G27" s="190"/>
      <c r="H27" s="187"/>
      <c r="I27" s="182"/>
      <c r="J27" s="106" t="str">
        <f t="shared" si="0"/>
        <v/>
      </c>
      <c r="K27" s="108">
        <f t="shared" si="1"/>
        <v>1</v>
      </c>
      <c r="L27" s="107">
        <f t="shared" si="2"/>
        <v>0</v>
      </c>
    </row>
    <row r="28" spans="1:13" ht="30.1" customHeight="1" thickBot="1" x14ac:dyDescent="0.35">
      <c r="A28" s="41"/>
      <c r="B28" s="41"/>
      <c r="C28" s="456"/>
      <c r="D28" s="41"/>
      <c r="E28" s="41"/>
      <c r="F28" s="41"/>
      <c r="G28" s="380" t="s">
        <v>33</v>
      </c>
      <c r="H28" s="183">
        <f>SUM(H8:H27)</f>
        <v>0</v>
      </c>
      <c r="I28" s="183">
        <f>SUM(I8:I27)</f>
        <v>0</v>
      </c>
      <c r="J28" s="63"/>
      <c r="K28" s="105">
        <f>IF(H28&gt;0,ROW(#REF!),34)</f>
        <v>34</v>
      </c>
      <c r="L28" s="34"/>
      <c r="M28" s="102">
        <v>34</v>
      </c>
    </row>
    <row r="29" spans="1:13" ht="30.1" customHeight="1" x14ac:dyDescent="0.3">
      <c r="A29" s="41"/>
      <c r="B29" s="41"/>
      <c r="C29" s="456"/>
      <c r="D29" s="41"/>
      <c r="E29" s="41"/>
      <c r="F29" s="41"/>
      <c r="G29" s="41"/>
      <c r="H29" s="41"/>
      <c r="I29" s="41"/>
      <c r="J29" s="63"/>
      <c r="K29" s="34"/>
      <c r="L29" s="34"/>
    </row>
    <row r="30" spans="1:13" ht="30.1" customHeight="1" x14ac:dyDescent="0.3">
      <c r="A30" s="135" t="s">
        <v>132</v>
      </c>
      <c r="B30" s="41"/>
      <c r="C30" s="456"/>
      <c r="D30" s="41"/>
      <c r="E30" s="41"/>
      <c r="F30" s="41"/>
      <c r="G30" s="41"/>
      <c r="H30" s="41"/>
      <c r="I30" s="41"/>
      <c r="J30" s="63"/>
      <c r="K30" s="34"/>
      <c r="L30" s="34"/>
    </row>
    <row r="31" spans="1:13" ht="30.1" customHeight="1" x14ac:dyDescent="0.3">
      <c r="A31" s="41"/>
      <c r="B31" s="41"/>
      <c r="C31" s="456"/>
      <c r="D31" s="41"/>
      <c r="E31" s="41"/>
      <c r="F31" s="41"/>
      <c r="G31" s="41"/>
      <c r="H31" s="41"/>
      <c r="I31" s="41"/>
      <c r="J31" s="63"/>
      <c r="K31" s="34"/>
      <c r="L31" s="34"/>
    </row>
    <row r="32" spans="1:13" ht="30.1" customHeight="1" x14ac:dyDescent="0.35">
      <c r="A32" s="370" t="s">
        <v>30</v>
      </c>
      <c r="B32" s="372">
        <f ca="1">imzatarihi</f>
        <v>45653</v>
      </c>
      <c r="C32" s="459"/>
      <c r="D32" s="251" t="s">
        <v>31</v>
      </c>
      <c r="E32" s="373" t="str">
        <f>IF(kurulusyetkilisi&gt;0,kurulusyetkilisi,"")</f>
        <v/>
      </c>
      <c r="F32" s="41"/>
      <c r="G32" s="41"/>
      <c r="H32" s="41"/>
      <c r="I32" s="41"/>
      <c r="J32" s="41"/>
      <c r="K32" s="34"/>
      <c r="L32" s="34"/>
    </row>
    <row r="33" spans="1:14" ht="30.1" customHeight="1" x14ac:dyDescent="0.35">
      <c r="A33" s="41"/>
      <c r="B33" s="213"/>
      <c r="C33" s="460"/>
      <c r="D33" s="251" t="s">
        <v>32</v>
      </c>
      <c r="E33" s="41"/>
      <c r="F33" s="41"/>
      <c r="G33" s="212"/>
      <c r="H33" s="41"/>
      <c r="I33" s="41"/>
      <c r="J33" s="41"/>
      <c r="K33" s="34"/>
      <c r="L33" s="34"/>
    </row>
    <row r="34" spans="1:14" ht="30.1" customHeight="1" x14ac:dyDescent="0.35">
      <c r="A34" s="41"/>
      <c r="B34" s="213"/>
      <c r="C34" s="460"/>
      <c r="D34" s="251"/>
      <c r="E34" s="41"/>
      <c r="F34" s="41"/>
      <c r="G34" s="212"/>
      <c r="H34" s="41"/>
      <c r="I34" s="41"/>
      <c r="J34" s="41"/>
      <c r="K34" s="34"/>
      <c r="L34" s="34"/>
    </row>
    <row r="35" spans="1:14" ht="30.1" customHeight="1" x14ac:dyDescent="0.3">
      <c r="A35" s="609" t="s">
        <v>102</v>
      </c>
      <c r="B35" s="609"/>
      <c r="C35" s="609"/>
      <c r="D35" s="609"/>
      <c r="E35" s="609"/>
      <c r="F35" s="609"/>
      <c r="G35" s="609"/>
      <c r="H35" s="609"/>
      <c r="I35" s="609"/>
      <c r="J35" s="61"/>
      <c r="K35" s="34"/>
      <c r="L35" s="34"/>
    </row>
    <row r="36" spans="1:14" ht="30.1" customHeight="1" x14ac:dyDescent="0.3">
      <c r="A36" s="573" t="str">
        <f>IF(YilDonem&lt;&gt;"",CONCATENATE(YilDonem," dönemine aittir."),"")</f>
        <v/>
      </c>
      <c r="B36" s="573"/>
      <c r="C36" s="573"/>
      <c r="D36" s="573"/>
      <c r="E36" s="573"/>
      <c r="F36" s="573"/>
      <c r="G36" s="573"/>
      <c r="H36" s="573"/>
      <c r="I36" s="573"/>
      <c r="J36" s="61"/>
      <c r="K36" s="34"/>
      <c r="L36" s="34"/>
    </row>
    <row r="37" spans="1:14" ht="30.1" customHeight="1" thickBot="1" x14ac:dyDescent="0.35">
      <c r="A37" s="610" t="s">
        <v>125</v>
      </c>
      <c r="B37" s="610"/>
      <c r="C37" s="610"/>
      <c r="D37" s="610"/>
      <c r="E37" s="610"/>
      <c r="F37" s="610"/>
      <c r="G37" s="610"/>
      <c r="H37" s="610"/>
      <c r="I37" s="610"/>
      <c r="J37" s="61"/>
      <c r="K37" s="34"/>
      <c r="L37" s="34"/>
    </row>
    <row r="38" spans="1:14" ht="30.1" customHeight="1" thickBot="1" x14ac:dyDescent="0.35">
      <c r="A38" s="441" t="s">
        <v>212</v>
      </c>
      <c r="B38" s="618" t="str">
        <f>IF(ProjeNo&gt;0,ProjeNo,"")</f>
        <v/>
      </c>
      <c r="C38" s="619"/>
      <c r="D38" s="619"/>
      <c r="E38" s="619"/>
      <c r="F38" s="619"/>
      <c r="G38" s="619"/>
      <c r="H38" s="619"/>
      <c r="I38" s="620"/>
      <c r="J38" s="61"/>
      <c r="K38" s="34"/>
      <c r="L38" s="34"/>
    </row>
    <row r="39" spans="1:14" ht="30.1" customHeight="1" thickBot="1" x14ac:dyDescent="0.35">
      <c r="A39" s="441" t="s">
        <v>213</v>
      </c>
      <c r="B39" s="615" t="str">
        <f>IF(ProjeAdi&gt;0,ProjeAdi,"")</f>
        <v/>
      </c>
      <c r="C39" s="616"/>
      <c r="D39" s="616"/>
      <c r="E39" s="616"/>
      <c r="F39" s="616"/>
      <c r="G39" s="616"/>
      <c r="H39" s="616"/>
      <c r="I39" s="617"/>
      <c r="J39" s="61"/>
      <c r="K39" s="34"/>
      <c r="L39" s="34"/>
    </row>
    <row r="40" spans="1:14" s="21" customFormat="1" ht="30.1" customHeight="1" thickBot="1" x14ac:dyDescent="0.35">
      <c r="A40" s="613" t="s">
        <v>3</v>
      </c>
      <c r="B40" s="613" t="s">
        <v>99</v>
      </c>
      <c r="C40" s="613" t="s">
        <v>175</v>
      </c>
      <c r="D40" s="613" t="s">
        <v>100</v>
      </c>
      <c r="E40" s="613" t="s">
        <v>101</v>
      </c>
      <c r="F40" s="613" t="s">
        <v>79</v>
      </c>
      <c r="G40" s="613" t="s">
        <v>80</v>
      </c>
      <c r="H40" s="392" t="s">
        <v>81</v>
      </c>
      <c r="I40" s="392" t="s">
        <v>81</v>
      </c>
      <c r="J40" s="62"/>
      <c r="K40" s="35"/>
      <c r="L40" s="35"/>
      <c r="M40" s="65"/>
      <c r="N40" s="65"/>
    </row>
    <row r="41" spans="1:14" ht="30.1" customHeight="1" thickBot="1" x14ac:dyDescent="0.35">
      <c r="A41" s="621"/>
      <c r="B41" s="621"/>
      <c r="C41" s="614"/>
      <c r="D41" s="621"/>
      <c r="E41" s="621"/>
      <c r="F41" s="621"/>
      <c r="G41" s="621"/>
      <c r="H41" s="403" t="s">
        <v>82</v>
      </c>
      <c r="I41" s="403" t="s">
        <v>85</v>
      </c>
      <c r="J41" s="61"/>
      <c r="K41" s="34"/>
      <c r="L41" s="34"/>
    </row>
    <row r="42" spans="1:14" ht="30.1" customHeight="1" x14ac:dyDescent="0.3">
      <c r="A42" s="198">
        <v>21</v>
      </c>
      <c r="B42" s="464"/>
      <c r="C42" s="465"/>
      <c r="D42" s="22"/>
      <c r="E42" s="36"/>
      <c r="F42" s="23"/>
      <c r="G42" s="191"/>
      <c r="H42" s="185"/>
      <c r="I42" s="177"/>
      <c r="J42" s="106" t="str">
        <f>IF(AND(COUNTA(B42:E42)&gt;0,K42=1),"Belge Tarihi,Belge Numarası ve KDV Dahil Tutar doldurulduktan sonra KDV Hariç Tutar doldurulabilir.","")</f>
        <v/>
      </c>
      <c r="K42" s="108">
        <f>IF(COUNTA(F42:G42)+COUNTA(I42)=3,0,1)</f>
        <v>1</v>
      </c>
      <c r="L42" s="107">
        <f>IF(K42=1,0,100000000)</f>
        <v>0</v>
      </c>
      <c r="M42" s="66"/>
      <c r="N42" s="66"/>
    </row>
    <row r="43" spans="1:14" ht="30.1" customHeight="1" x14ac:dyDescent="0.3">
      <c r="A43" s="399">
        <v>22</v>
      </c>
      <c r="B43" s="314"/>
      <c r="C43" s="454"/>
      <c r="D43" s="14"/>
      <c r="E43" s="15"/>
      <c r="F43" s="37"/>
      <c r="G43" s="192"/>
      <c r="H43" s="186"/>
      <c r="I43" s="181"/>
      <c r="J43" s="106" t="str">
        <f t="shared" ref="J43:J61" si="3">IF(AND(COUNTA(B43:E43)&gt;0,K43=1),"Belge Tarihi,Belge Numarası ve KDV Dahil Tutar doldurulduktan sonra KDV Hariç Tutar doldurulabilir.","")</f>
        <v/>
      </c>
      <c r="K43" s="108">
        <f t="shared" ref="K43:K61" si="4">IF(COUNTA(F43:G43)+COUNTA(I43)=3,0,1)</f>
        <v>1</v>
      </c>
      <c r="L43" s="107">
        <f t="shared" ref="L43:L61" si="5">IF(K43=1,0,100000000)</f>
        <v>0</v>
      </c>
    </row>
    <row r="44" spans="1:14" ht="30.1" customHeight="1" x14ac:dyDescent="0.3">
      <c r="A44" s="399">
        <v>23</v>
      </c>
      <c r="B44" s="314"/>
      <c r="C44" s="454"/>
      <c r="D44" s="14"/>
      <c r="E44" s="15"/>
      <c r="F44" s="37"/>
      <c r="G44" s="192"/>
      <c r="H44" s="186"/>
      <c r="I44" s="181"/>
      <c r="J44" s="106" t="str">
        <f t="shared" si="3"/>
        <v/>
      </c>
      <c r="K44" s="108">
        <f t="shared" si="4"/>
        <v>1</v>
      </c>
      <c r="L44" s="107">
        <f t="shared" si="5"/>
        <v>0</v>
      </c>
    </row>
    <row r="45" spans="1:14" ht="30.1" customHeight="1" x14ac:dyDescent="0.3">
      <c r="A45" s="399">
        <v>24</v>
      </c>
      <c r="B45" s="314"/>
      <c r="C45" s="454"/>
      <c r="D45" s="14"/>
      <c r="E45" s="15"/>
      <c r="F45" s="37"/>
      <c r="G45" s="192"/>
      <c r="H45" s="186"/>
      <c r="I45" s="181"/>
      <c r="J45" s="106" t="str">
        <f t="shared" si="3"/>
        <v/>
      </c>
      <c r="K45" s="108">
        <f t="shared" si="4"/>
        <v>1</v>
      </c>
      <c r="L45" s="107">
        <f t="shared" si="5"/>
        <v>0</v>
      </c>
    </row>
    <row r="46" spans="1:14" ht="30.1" customHeight="1" x14ac:dyDescent="0.3">
      <c r="A46" s="399">
        <v>25</v>
      </c>
      <c r="B46" s="314"/>
      <c r="C46" s="454"/>
      <c r="D46" s="14"/>
      <c r="E46" s="15"/>
      <c r="F46" s="37"/>
      <c r="G46" s="192"/>
      <c r="H46" s="186"/>
      <c r="I46" s="181"/>
      <c r="J46" s="106" t="str">
        <f t="shared" si="3"/>
        <v/>
      </c>
      <c r="K46" s="108">
        <f t="shared" si="4"/>
        <v>1</v>
      </c>
      <c r="L46" s="107">
        <f t="shared" si="5"/>
        <v>0</v>
      </c>
    </row>
    <row r="47" spans="1:14" ht="30.1" customHeight="1" x14ac:dyDescent="0.3">
      <c r="A47" s="399">
        <v>26</v>
      </c>
      <c r="B47" s="314"/>
      <c r="C47" s="454"/>
      <c r="D47" s="14"/>
      <c r="E47" s="15"/>
      <c r="F47" s="37"/>
      <c r="G47" s="192"/>
      <c r="H47" s="186"/>
      <c r="I47" s="181"/>
      <c r="J47" s="106" t="str">
        <f t="shared" si="3"/>
        <v/>
      </c>
      <c r="K47" s="108">
        <f t="shared" si="4"/>
        <v>1</v>
      </c>
      <c r="L47" s="107">
        <f t="shared" si="5"/>
        <v>0</v>
      </c>
    </row>
    <row r="48" spans="1:14" ht="30.1" customHeight="1" x14ac:dyDescent="0.3">
      <c r="A48" s="399">
        <v>27</v>
      </c>
      <c r="B48" s="314"/>
      <c r="C48" s="454"/>
      <c r="D48" s="14"/>
      <c r="E48" s="15"/>
      <c r="F48" s="37"/>
      <c r="G48" s="192"/>
      <c r="H48" s="186"/>
      <c r="I48" s="181"/>
      <c r="J48" s="106" t="str">
        <f t="shared" si="3"/>
        <v/>
      </c>
      <c r="K48" s="108">
        <f t="shared" si="4"/>
        <v>1</v>
      </c>
      <c r="L48" s="107">
        <f t="shared" si="5"/>
        <v>0</v>
      </c>
    </row>
    <row r="49" spans="1:13" ht="30.1" customHeight="1" x14ac:dyDescent="0.3">
      <c r="A49" s="399">
        <v>28</v>
      </c>
      <c r="B49" s="314"/>
      <c r="C49" s="454"/>
      <c r="D49" s="14"/>
      <c r="E49" s="15"/>
      <c r="F49" s="37"/>
      <c r="G49" s="192"/>
      <c r="H49" s="186"/>
      <c r="I49" s="181"/>
      <c r="J49" s="106" t="str">
        <f t="shared" si="3"/>
        <v/>
      </c>
      <c r="K49" s="108">
        <f t="shared" si="4"/>
        <v>1</v>
      </c>
      <c r="L49" s="107">
        <f t="shared" si="5"/>
        <v>0</v>
      </c>
    </row>
    <row r="50" spans="1:13" ht="30.1" customHeight="1" x14ac:dyDescent="0.3">
      <c r="A50" s="399">
        <v>29</v>
      </c>
      <c r="B50" s="314"/>
      <c r="C50" s="454"/>
      <c r="D50" s="14"/>
      <c r="E50" s="15"/>
      <c r="F50" s="37"/>
      <c r="G50" s="192"/>
      <c r="H50" s="186"/>
      <c r="I50" s="181"/>
      <c r="J50" s="106" t="str">
        <f t="shared" si="3"/>
        <v/>
      </c>
      <c r="K50" s="108">
        <f t="shared" si="4"/>
        <v>1</v>
      </c>
      <c r="L50" s="107">
        <f t="shared" si="5"/>
        <v>0</v>
      </c>
    </row>
    <row r="51" spans="1:13" ht="30.1" customHeight="1" x14ac:dyDescent="0.3">
      <c r="A51" s="399">
        <v>30</v>
      </c>
      <c r="B51" s="314"/>
      <c r="C51" s="454"/>
      <c r="D51" s="14"/>
      <c r="E51" s="15"/>
      <c r="F51" s="37"/>
      <c r="G51" s="192"/>
      <c r="H51" s="186"/>
      <c r="I51" s="181"/>
      <c r="J51" s="106" t="str">
        <f t="shared" si="3"/>
        <v/>
      </c>
      <c r="K51" s="108">
        <f t="shared" si="4"/>
        <v>1</v>
      </c>
      <c r="L51" s="107">
        <f t="shared" si="5"/>
        <v>0</v>
      </c>
    </row>
    <row r="52" spans="1:13" ht="30.1" customHeight="1" x14ac:dyDescent="0.3">
      <c r="A52" s="399">
        <v>31</v>
      </c>
      <c r="B52" s="314"/>
      <c r="C52" s="454"/>
      <c r="D52" s="14"/>
      <c r="E52" s="15"/>
      <c r="F52" s="37"/>
      <c r="G52" s="192"/>
      <c r="H52" s="186"/>
      <c r="I52" s="181"/>
      <c r="J52" s="106" t="str">
        <f t="shared" si="3"/>
        <v/>
      </c>
      <c r="K52" s="108">
        <f t="shared" si="4"/>
        <v>1</v>
      </c>
      <c r="L52" s="107">
        <f t="shared" si="5"/>
        <v>0</v>
      </c>
    </row>
    <row r="53" spans="1:13" ht="30.1" customHeight="1" x14ac:dyDescent="0.3">
      <c r="A53" s="399">
        <v>32</v>
      </c>
      <c r="B53" s="314"/>
      <c r="C53" s="454"/>
      <c r="D53" s="14"/>
      <c r="E53" s="15"/>
      <c r="F53" s="37"/>
      <c r="G53" s="192"/>
      <c r="H53" s="186"/>
      <c r="I53" s="181"/>
      <c r="J53" s="106" t="str">
        <f t="shared" si="3"/>
        <v/>
      </c>
      <c r="K53" s="108">
        <f t="shared" si="4"/>
        <v>1</v>
      </c>
      <c r="L53" s="107">
        <f t="shared" si="5"/>
        <v>0</v>
      </c>
    </row>
    <row r="54" spans="1:13" ht="30.1" customHeight="1" x14ac:dyDescent="0.3">
      <c r="A54" s="399">
        <v>33</v>
      </c>
      <c r="B54" s="314"/>
      <c r="C54" s="454"/>
      <c r="D54" s="14"/>
      <c r="E54" s="15"/>
      <c r="F54" s="37"/>
      <c r="G54" s="192"/>
      <c r="H54" s="186"/>
      <c r="I54" s="181"/>
      <c r="J54" s="106" t="str">
        <f t="shared" si="3"/>
        <v/>
      </c>
      <c r="K54" s="108">
        <f t="shared" si="4"/>
        <v>1</v>
      </c>
      <c r="L54" s="107">
        <f t="shared" si="5"/>
        <v>0</v>
      </c>
    </row>
    <row r="55" spans="1:13" ht="30.1" customHeight="1" x14ac:dyDescent="0.3">
      <c r="A55" s="399">
        <v>34</v>
      </c>
      <c r="B55" s="314"/>
      <c r="C55" s="454"/>
      <c r="D55" s="14"/>
      <c r="E55" s="15"/>
      <c r="F55" s="37"/>
      <c r="G55" s="192"/>
      <c r="H55" s="186"/>
      <c r="I55" s="181"/>
      <c r="J55" s="106" t="str">
        <f t="shared" si="3"/>
        <v/>
      </c>
      <c r="K55" s="108">
        <f t="shared" si="4"/>
        <v>1</v>
      </c>
      <c r="L55" s="107">
        <f t="shared" si="5"/>
        <v>0</v>
      </c>
    </row>
    <row r="56" spans="1:13" ht="30.1" customHeight="1" x14ac:dyDescent="0.3">
      <c r="A56" s="399">
        <v>35</v>
      </c>
      <c r="B56" s="314"/>
      <c r="C56" s="454"/>
      <c r="D56" s="14"/>
      <c r="E56" s="15"/>
      <c r="F56" s="37"/>
      <c r="G56" s="192"/>
      <c r="H56" s="186"/>
      <c r="I56" s="181"/>
      <c r="J56" s="106" t="str">
        <f t="shared" si="3"/>
        <v/>
      </c>
      <c r="K56" s="108">
        <f t="shared" si="4"/>
        <v>1</v>
      </c>
      <c r="L56" s="107">
        <f t="shared" si="5"/>
        <v>0</v>
      </c>
    </row>
    <row r="57" spans="1:13" ht="30.1" customHeight="1" x14ac:dyDescent="0.3">
      <c r="A57" s="399">
        <v>36</v>
      </c>
      <c r="B57" s="314"/>
      <c r="C57" s="454"/>
      <c r="D57" s="14"/>
      <c r="E57" s="15"/>
      <c r="F57" s="37"/>
      <c r="G57" s="192"/>
      <c r="H57" s="186"/>
      <c r="I57" s="181"/>
      <c r="J57" s="106" t="str">
        <f t="shared" si="3"/>
        <v/>
      </c>
      <c r="K57" s="108">
        <f t="shared" si="4"/>
        <v>1</v>
      </c>
      <c r="L57" s="107">
        <f t="shared" si="5"/>
        <v>0</v>
      </c>
    </row>
    <row r="58" spans="1:13" ht="30.1" customHeight="1" x14ac:dyDescent="0.3">
      <c r="A58" s="399">
        <v>37</v>
      </c>
      <c r="B58" s="314"/>
      <c r="C58" s="454"/>
      <c r="D58" s="14"/>
      <c r="E58" s="15"/>
      <c r="F58" s="37"/>
      <c r="G58" s="192"/>
      <c r="H58" s="186"/>
      <c r="I58" s="181"/>
      <c r="J58" s="106" t="str">
        <f t="shared" si="3"/>
        <v/>
      </c>
      <c r="K58" s="108">
        <f t="shared" si="4"/>
        <v>1</v>
      </c>
      <c r="L58" s="107">
        <f t="shared" si="5"/>
        <v>0</v>
      </c>
    </row>
    <row r="59" spans="1:13" ht="30.1" customHeight="1" x14ac:dyDescent="0.3">
      <c r="A59" s="399">
        <v>38</v>
      </c>
      <c r="B59" s="314"/>
      <c r="C59" s="454"/>
      <c r="D59" s="14"/>
      <c r="E59" s="15"/>
      <c r="F59" s="37"/>
      <c r="G59" s="192"/>
      <c r="H59" s="186"/>
      <c r="I59" s="181"/>
      <c r="J59" s="106" t="str">
        <f t="shared" si="3"/>
        <v/>
      </c>
      <c r="K59" s="108">
        <f t="shared" si="4"/>
        <v>1</v>
      </c>
      <c r="L59" s="107">
        <f t="shared" si="5"/>
        <v>0</v>
      </c>
    </row>
    <row r="60" spans="1:13" ht="30.1" customHeight="1" x14ac:dyDescent="0.3">
      <c r="A60" s="399">
        <v>39</v>
      </c>
      <c r="B60" s="314"/>
      <c r="C60" s="454"/>
      <c r="D60" s="14"/>
      <c r="E60" s="15"/>
      <c r="F60" s="37"/>
      <c r="G60" s="192"/>
      <c r="H60" s="186"/>
      <c r="I60" s="181"/>
      <c r="J60" s="106" t="str">
        <f t="shared" si="3"/>
        <v/>
      </c>
      <c r="K60" s="108">
        <f t="shared" si="4"/>
        <v>1</v>
      </c>
      <c r="L60" s="107">
        <f t="shared" si="5"/>
        <v>0</v>
      </c>
    </row>
    <row r="61" spans="1:13" ht="30.1" customHeight="1" thickBot="1" x14ac:dyDescent="0.35">
      <c r="A61" s="400">
        <v>40</v>
      </c>
      <c r="B61" s="86"/>
      <c r="C61" s="455"/>
      <c r="D61" s="16"/>
      <c r="E61" s="17"/>
      <c r="F61" s="39"/>
      <c r="G61" s="193"/>
      <c r="H61" s="187"/>
      <c r="I61" s="182"/>
      <c r="J61" s="106" t="str">
        <f t="shared" si="3"/>
        <v/>
      </c>
      <c r="K61" s="108">
        <f t="shared" si="4"/>
        <v>1</v>
      </c>
      <c r="L61" s="107">
        <f t="shared" si="5"/>
        <v>0</v>
      </c>
    </row>
    <row r="62" spans="1:13" ht="30.1" customHeight="1" thickBot="1" x14ac:dyDescent="0.35">
      <c r="A62" s="41"/>
      <c r="B62" s="41"/>
      <c r="C62" s="456"/>
      <c r="D62" s="41"/>
      <c r="E62" s="41"/>
      <c r="F62" s="41"/>
      <c r="G62" s="380" t="s">
        <v>33</v>
      </c>
      <c r="H62" s="183">
        <f>SUM(H42:H61)+H28</f>
        <v>0</v>
      </c>
      <c r="I62" s="183">
        <f>SUM(I42:I61)+I28</f>
        <v>0</v>
      </c>
      <c r="J62" s="63"/>
      <c r="K62" s="105">
        <f>IF(H62&gt;H28,ROW(A68),0)</f>
        <v>0</v>
      </c>
      <c r="L62" s="34"/>
      <c r="M62" s="102">
        <f>IF(H62&gt;H28,ROW(A68),0)</f>
        <v>0</v>
      </c>
    </row>
    <row r="63" spans="1:13" ht="30.1" customHeight="1" x14ac:dyDescent="0.3">
      <c r="A63" s="41"/>
      <c r="B63" s="41"/>
      <c r="C63" s="456"/>
      <c r="D63" s="41"/>
      <c r="E63" s="41"/>
      <c r="F63" s="41"/>
      <c r="G63" s="41"/>
      <c r="H63" s="41"/>
      <c r="I63" s="41"/>
      <c r="J63" s="63"/>
      <c r="K63" s="34"/>
      <c r="L63" s="34"/>
    </row>
    <row r="64" spans="1:13" ht="30.1" customHeight="1" x14ac:dyDescent="0.3">
      <c r="A64" s="135" t="s">
        <v>132</v>
      </c>
      <c r="B64" s="41"/>
      <c r="C64" s="456"/>
      <c r="D64" s="41"/>
      <c r="E64" s="41"/>
      <c r="F64" s="41"/>
      <c r="G64" s="41"/>
      <c r="H64" s="41"/>
      <c r="I64" s="41"/>
      <c r="J64" s="63"/>
      <c r="K64" s="34"/>
      <c r="L64" s="34"/>
    </row>
    <row r="65" spans="1:14" ht="30.1" customHeight="1" x14ac:dyDescent="0.3">
      <c r="A65" s="41"/>
      <c r="B65" s="41"/>
      <c r="C65" s="456"/>
      <c r="D65" s="41"/>
      <c r="E65" s="41"/>
      <c r="F65" s="41"/>
      <c r="G65" s="41"/>
      <c r="H65" s="41"/>
      <c r="I65" s="41"/>
      <c r="J65" s="63"/>
      <c r="K65" s="34"/>
      <c r="L65" s="34"/>
    </row>
    <row r="66" spans="1:14" ht="30.1" customHeight="1" x14ac:dyDescent="0.35">
      <c r="A66" s="370" t="s">
        <v>30</v>
      </c>
      <c r="B66" s="372">
        <f ca="1">imzatarihi</f>
        <v>45653</v>
      </c>
      <c r="C66" s="459"/>
      <c r="D66" s="251" t="s">
        <v>31</v>
      </c>
      <c r="E66" s="373" t="str">
        <f>IF(kurulusyetkilisi&gt;0,kurulusyetkilisi,"")</f>
        <v/>
      </c>
      <c r="F66" s="41"/>
      <c r="G66" s="41"/>
      <c r="H66" s="41"/>
      <c r="I66" s="41"/>
      <c r="J66" s="63"/>
      <c r="K66" s="34"/>
      <c r="L66" s="34"/>
    </row>
    <row r="67" spans="1:14" ht="30.1" customHeight="1" x14ac:dyDescent="0.35">
      <c r="A67" s="41"/>
      <c r="B67" s="213"/>
      <c r="C67" s="460"/>
      <c r="D67" s="251" t="s">
        <v>32</v>
      </c>
      <c r="E67" s="41"/>
      <c r="F67" s="41"/>
      <c r="G67" s="212"/>
      <c r="H67" s="41"/>
      <c r="I67" s="41"/>
      <c r="J67" s="63"/>
      <c r="K67" s="34"/>
      <c r="L67" s="34"/>
    </row>
    <row r="68" spans="1:14" ht="30.1" customHeight="1" x14ac:dyDescent="0.3">
      <c r="A68" s="41"/>
      <c r="B68" s="41"/>
      <c r="C68" s="456"/>
      <c r="D68" s="41"/>
      <c r="E68" s="41"/>
      <c r="F68" s="41"/>
      <c r="G68" s="41"/>
      <c r="H68" s="41"/>
      <c r="I68" s="41"/>
      <c r="J68" s="63"/>
      <c r="K68" s="34"/>
      <c r="L68" s="34"/>
    </row>
    <row r="69" spans="1:14" ht="30.1" customHeight="1" x14ac:dyDescent="0.3">
      <c r="A69" s="609" t="s">
        <v>102</v>
      </c>
      <c r="B69" s="609"/>
      <c r="C69" s="609"/>
      <c r="D69" s="609"/>
      <c r="E69" s="609"/>
      <c r="F69" s="609"/>
      <c r="G69" s="609"/>
      <c r="H69" s="609"/>
      <c r="I69" s="609"/>
      <c r="J69" s="61"/>
      <c r="K69" s="34"/>
      <c r="L69" s="34"/>
    </row>
    <row r="70" spans="1:14" ht="30.1" customHeight="1" x14ac:dyDescent="0.3">
      <c r="A70" s="573" t="str">
        <f>IF(YilDonem&lt;&gt;"",CONCATENATE(YilDonem," dönemine aittir."),"")</f>
        <v/>
      </c>
      <c r="B70" s="573"/>
      <c r="C70" s="573"/>
      <c r="D70" s="573"/>
      <c r="E70" s="573"/>
      <c r="F70" s="573"/>
      <c r="G70" s="573"/>
      <c r="H70" s="573"/>
      <c r="I70" s="573"/>
      <c r="J70" s="61"/>
      <c r="K70" s="34"/>
      <c r="L70" s="34"/>
    </row>
    <row r="71" spans="1:14" ht="30.1" customHeight="1" thickBot="1" x14ac:dyDescent="0.35">
      <c r="A71" s="610" t="s">
        <v>125</v>
      </c>
      <c r="B71" s="610"/>
      <c r="C71" s="610"/>
      <c r="D71" s="610"/>
      <c r="E71" s="610"/>
      <c r="F71" s="610"/>
      <c r="G71" s="610"/>
      <c r="H71" s="610"/>
      <c r="I71" s="610"/>
      <c r="J71" s="61"/>
      <c r="K71" s="34"/>
      <c r="L71" s="34"/>
    </row>
    <row r="72" spans="1:14" ht="30.1" customHeight="1" thickBot="1" x14ac:dyDescent="0.35">
      <c r="A72" s="441" t="s">
        <v>212</v>
      </c>
      <c r="B72" s="618" t="str">
        <f>IF(ProjeNo&gt;0,ProjeNo,"")</f>
        <v/>
      </c>
      <c r="C72" s="619"/>
      <c r="D72" s="619"/>
      <c r="E72" s="619"/>
      <c r="F72" s="619"/>
      <c r="G72" s="619"/>
      <c r="H72" s="619"/>
      <c r="I72" s="620"/>
      <c r="J72" s="61"/>
      <c r="K72" s="34"/>
      <c r="L72" s="34"/>
    </row>
    <row r="73" spans="1:14" ht="30.1" customHeight="1" thickBot="1" x14ac:dyDescent="0.35">
      <c r="A73" s="441" t="s">
        <v>213</v>
      </c>
      <c r="B73" s="615" t="str">
        <f>IF(ProjeAdi&gt;0,ProjeAdi,"")</f>
        <v/>
      </c>
      <c r="C73" s="616"/>
      <c r="D73" s="616"/>
      <c r="E73" s="616"/>
      <c r="F73" s="616"/>
      <c r="G73" s="616"/>
      <c r="H73" s="616"/>
      <c r="I73" s="617"/>
      <c r="J73" s="61"/>
      <c r="K73" s="34"/>
      <c r="L73" s="34"/>
    </row>
    <row r="74" spans="1:14" s="21" customFormat="1" ht="30.1" customHeight="1" thickBot="1" x14ac:dyDescent="0.35">
      <c r="A74" s="613" t="s">
        <v>3</v>
      </c>
      <c r="B74" s="613" t="s">
        <v>99</v>
      </c>
      <c r="C74" s="613" t="s">
        <v>175</v>
      </c>
      <c r="D74" s="613" t="s">
        <v>100</v>
      </c>
      <c r="E74" s="613" t="s">
        <v>101</v>
      </c>
      <c r="F74" s="613" t="s">
        <v>79</v>
      </c>
      <c r="G74" s="613" t="s">
        <v>80</v>
      </c>
      <c r="H74" s="392" t="s">
        <v>81</v>
      </c>
      <c r="I74" s="392" t="s">
        <v>81</v>
      </c>
      <c r="J74" s="62"/>
      <c r="K74" s="35"/>
      <c r="L74" s="35"/>
      <c r="M74" s="65"/>
      <c r="N74" s="65"/>
    </row>
    <row r="75" spans="1:14" ht="30.1" customHeight="1" thickBot="1" x14ac:dyDescent="0.35">
      <c r="A75" s="621"/>
      <c r="B75" s="621"/>
      <c r="C75" s="614"/>
      <c r="D75" s="621"/>
      <c r="E75" s="621"/>
      <c r="F75" s="621"/>
      <c r="G75" s="621"/>
      <c r="H75" s="403" t="s">
        <v>82</v>
      </c>
      <c r="I75" s="403" t="s">
        <v>85</v>
      </c>
      <c r="J75" s="61"/>
      <c r="K75" s="34"/>
      <c r="L75" s="34"/>
    </row>
    <row r="76" spans="1:14" ht="30.1" customHeight="1" x14ac:dyDescent="0.3">
      <c r="A76" s="198">
        <v>41</v>
      </c>
      <c r="B76" s="464"/>
      <c r="C76" s="465"/>
      <c r="D76" s="22"/>
      <c r="E76" s="36"/>
      <c r="F76" s="23"/>
      <c r="G76" s="191"/>
      <c r="H76" s="185"/>
      <c r="I76" s="177"/>
      <c r="J76" s="106" t="str">
        <f>IF(AND(COUNTA(B76:E76)&gt;0,K76=1),"Belge Tarihi,Belge Numarası ve KDV Dahil Tutar doldurulduktan sonra KDV Hariç Tutar doldurulabilir.","")</f>
        <v/>
      </c>
      <c r="K76" s="108">
        <f>IF(COUNTA(F76:G76)+COUNTA(I76)=3,0,1)</f>
        <v>1</v>
      </c>
      <c r="L76" s="107">
        <f>IF(K76=1,0,100000000)</f>
        <v>0</v>
      </c>
    </row>
    <row r="77" spans="1:14" ht="30.1" customHeight="1" x14ac:dyDescent="0.3">
      <c r="A77" s="399">
        <v>42</v>
      </c>
      <c r="B77" s="314"/>
      <c r="C77" s="454"/>
      <c r="D77" s="14"/>
      <c r="E77" s="15"/>
      <c r="F77" s="37"/>
      <c r="G77" s="192"/>
      <c r="H77" s="186"/>
      <c r="I77" s="181"/>
      <c r="J77" s="106" t="str">
        <f t="shared" ref="J77:J95" si="6">IF(AND(COUNTA(B77:E77)&gt;0,K77=1),"Belge Tarihi,Belge Numarası ve KDV Dahil Tutar doldurulduktan sonra KDV Hariç Tutar doldurulabilir.","")</f>
        <v/>
      </c>
      <c r="K77" s="108">
        <f t="shared" ref="K77:K95" si="7">IF(COUNTA(F77:G77)+COUNTA(I77)=3,0,1)</f>
        <v>1</v>
      </c>
      <c r="L77" s="107">
        <f t="shared" ref="L77:L95" si="8">IF(K77=1,0,100000000)</f>
        <v>0</v>
      </c>
      <c r="M77" s="66"/>
      <c r="N77" s="66"/>
    </row>
    <row r="78" spans="1:14" ht="30.1" customHeight="1" x14ac:dyDescent="0.3">
      <c r="A78" s="399">
        <v>43</v>
      </c>
      <c r="B78" s="314"/>
      <c r="C78" s="454"/>
      <c r="D78" s="14"/>
      <c r="E78" s="15"/>
      <c r="F78" s="37"/>
      <c r="G78" s="192"/>
      <c r="H78" s="186"/>
      <c r="I78" s="181"/>
      <c r="J78" s="106" t="str">
        <f t="shared" si="6"/>
        <v/>
      </c>
      <c r="K78" s="108">
        <f t="shared" si="7"/>
        <v>1</v>
      </c>
      <c r="L78" s="107">
        <f t="shared" si="8"/>
        <v>0</v>
      </c>
    </row>
    <row r="79" spans="1:14" ht="30.1" customHeight="1" x14ac:dyDescent="0.3">
      <c r="A79" s="399">
        <v>44</v>
      </c>
      <c r="B79" s="314"/>
      <c r="C79" s="454"/>
      <c r="D79" s="14"/>
      <c r="E79" s="15"/>
      <c r="F79" s="37"/>
      <c r="G79" s="192"/>
      <c r="H79" s="186"/>
      <c r="I79" s="181"/>
      <c r="J79" s="106" t="str">
        <f t="shared" si="6"/>
        <v/>
      </c>
      <c r="K79" s="108">
        <f t="shared" si="7"/>
        <v>1</v>
      </c>
      <c r="L79" s="107">
        <f t="shared" si="8"/>
        <v>0</v>
      </c>
    </row>
    <row r="80" spans="1:14" ht="30.1" customHeight="1" x14ac:dyDescent="0.3">
      <c r="A80" s="399">
        <v>45</v>
      </c>
      <c r="B80" s="314"/>
      <c r="C80" s="454"/>
      <c r="D80" s="14"/>
      <c r="E80" s="15"/>
      <c r="F80" s="37"/>
      <c r="G80" s="192"/>
      <c r="H80" s="186"/>
      <c r="I80" s="181"/>
      <c r="J80" s="106" t="str">
        <f t="shared" si="6"/>
        <v/>
      </c>
      <c r="K80" s="108">
        <f t="shared" si="7"/>
        <v>1</v>
      </c>
      <c r="L80" s="107">
        <f t="shared" si="8"/>
        <v>0</v>
      </c>
    </row>
    <row r="81" spans="1:13" ht="30.1" customHeight="1" x14ac:dyDescent="0.3">
      <c r="A81" s="399">
        <v>46</v>
      </c>
      <c r="B81" s="314"/>
      <c r="C81" s="454"/>
      <c r="D81" s="14"/>
      <c r="E81" s="15"/>
      <c r="F81" s="37"/>
      <c r="G81" s="192"/>
      <c r="H81" s="186"/>
      <c r="I81" s="181"/>
      <c r="J81" s="106" t="str">
        <f t="shared" si="6"/>
        <v/>
      </c>
      <c r="K81" s="108">
        <f t="shared" si="7"/>
        <v>1</v>
      </c>
      <c r="L81" s="107">
        <f t="shared" si="8"/>
        <v>0</v>
      </c>
    </row>
    <row r="82" spans="1:13" ht="30.1" customHeight="1" x14ac:dyDescent="0.3">
      <c r="A82" s="399">
        <v>47</v>
      </c>
      <c r="B82" s="314"/>
      <c r="C82" s="454"/>
      <c r="D82" s="14"/>
      <c r="E82" s="15"/>
      <c r="F82" s="37"/>
      <c r="G82" s="192"/>
      <c r="H82" s="186"/>
      <c r="I82" s="181"/>
      <c r="J82" s="106" t="str">
        <f t="shared" si="6"/>
        <v/>
      </c>
      <c r="K82" s="108">
        <f t="shared" si="7"/>
        <v>1</v>
      </c>
      <c r="L82" s="107">
        <f t="shared" si="8"/>
        <v>0</v>
      </c>
    </row>
    <row r="83" spans="1:13" ht="30.1" customHeight="1" x14ac:dyDescent="0.3">
      <c r="A83" s="399">
        <v>48</v>
      </c>
      <c r="B83" s="314"/>
      <c r="C83" s="454"/>
      <c r="D83" s="14"/>
      <c r="E83" s="15"/>
      <c r="F83" s="37"/>
      <c r="G83" s="192"/>
      <c r="H83" s="186"/>
      <c r="I83" s="181"/>
      <c r="J83" s="106" t="str">
        <f t="shared" si="6"/>
        <v/>
      </c>
      <c r="K83" s="108">
        <f t="shared" si="7"/>
        <v>1</v>
      </c>
      <c r="L83" s="107">
        <f t="shared" si="8"/>
        <v>0</v>
      </c>
    </row>
    <row r="84" spans="1:13" ht="30.1" customHeight="1" x14ac:dyDescent="0.3">
      <c r="A84" s="399">
        <v>49</v>
      </c>
      <c r="B84" s="314"/>
      <c r="C84" s="454"/>
      <c r="D84" s="14"/>
      <c r="E84" s="15"/>
      <c r="F84" s="37"/>
      <c r="G84" s="192"/>
      <c r="H84" s="186"/>
      <c r="I84" s="181"/>
      <c r="J84" s="106" t="str">
        <f t="shared" si="6"/>
        <v/>
      </c>
      <c r="K84" s="108">
        <f t="shared" si="7"/>
        <v>1</v>
      </c>
      <c r="L84" s="107">
        <f t="shared" si="8"/>
        <v>0</v>
      </c>
    </row>
    <row r="85" spans="1:13" ht="30.1" customHeight="1" x14ac:dyDescent="0.3">
      <c r="A85" s="399">
        <v>50</v>
      </c>
      <c r="B85" s="314"/>
      <c r="C85" s="454"/>
      <c r="D85" s="14"/>
      <c r="E85" s="15"/>
      <c r="F85" s="37"/>
      <c r="G85" s="192"/>
      <c r="H85" s="186"/>
      <c r="I85" s="181"/>
      <c r="J85" s="106" t="str">
        <f t="shared" si="6"/>
        <v/>
      </c>
      <c r="K85" s="108">
        <f t="shared" si="7"/>
        <v>1</v>
      </c>
      <c r="L85" s="107">
        <f t="shared" si="8"/>
        <v>0</v>
      </c>
    </row>
    <row r="86" spans="1:13" ht="30.1" customHeight="1" x14ac:dyDescent="0.3">
      <c r="A86" s="399">
        <v>51</v>
      </c>
      <c r="B86" s="314"/>
      <c r="C86" s="454"/>
      <c r="D86" s="14"/>
      <c r="E86" s="15"/>
      <c r="F86" s="37"/>
      <c r="G86" s="192"/>
      <c r="H86" s="186"/>
      <c r="I86" s="181"/>
      <c r="J86" s="106" t="str">
        <f t="shared" si="6"/>
        <v/>
      </c>
      <c r="K86" s="108">
        <f t="shared" si="7"/>
        <v>1</v>
      </c>
      <c r="L86" s="107">
        <f t="shared" si="8"/>
        <v>0</v>
      </c>
    </row>
    <row r="87" spans="1:13" ht="30.1" customHeight="1" x14ac:dyDescent="0.3">
      <c r="A87" s="399">
        <v>52</v>
      </c>
      <c r="B87" s="314"/>
      <c r="C87" s="454"/>
      <c r="D87" s="14"/>
      <c r="E87" s="15"/>
      <c r="F87" s="37"/>
      <c r="G87" s="192"/>
      <c r="H87" s="186"/>
      <c r="I87" s="181"/>
      <c r="J87" s="106" t="str">
        <f t="shared" si="6"/>
        <v/>
      </c>
      <c r="K87" s="108">
        <f t="shared" si="7"/>
        <v>1</v>
      </c>
      <c r="L87" s="107">
        <f t="shared" si="8"/>
        <v>0</v>
      </c>
    </row>
    <row r="88" spans="1:13" ht="30.1" customHeight="1" x14ac:dyDescent="0.3">
      <c r="A88" s="399">
        <v>53</v>
      </c>
      <c r="B88" s="314"/>
      <c r="C88" s="454"/>
      <c r="D88" s="14"/>
      <c r="E88" s="15"/>
      <c r="F88" s="37"/>
      <c r="G88" s="192"/>
      <c r="H88" s="186"/>
      <c r="I88" s="181"/>
      <c r="J88" s="106" t="str">
        <f t="shared" si="6"/>
        <v/>
      </c>
      <c r="K88" s="108">
        <f t="shared" si="7"/>
        <v>1</v>
      </c>
      <c r="L88" s="107">
        <f t="shared" si="8"/>
        <v>0</v>
      </c>
    </row>
    <row r="89" spans="1:13" ht="30.1" customHeight="1" x14ac:dyDescent="0.3">
      <c r="A89" s="399">
        <v>54</v>
      </c>
      <c r="B89" s="314"/>
      <c r="C89" s="454"/>
      <c r="D89" s="14"/>
      <c r="E89" s="15"/>
      <c r="F89" s="37"/>
      <c r="G89" s="192"/>
      <c r="H89" s="186"/>
      <c r="I89" s="181"/>
      <c r="J89" s="106" t="str">
        <f t="shared" si="6"/>
        <v/>
      </c>
      <c r="K89" s="108">
        <f t="shared" si="7"/>
        <v>1</v>
      </c>
      <c r="L89" s="107">
        <f t="shared" si="8"/>
        <v>0</v>
      </c>
    </row>
    <row r="90" spans="1:13" ht="30.1" customHeight="1" x14ac:dyDescent="0.3">
      <c r="A90" s="399">
        <v>55</v>
      </c>
      <c r="B90" s="314"/>
      <c r="C90" s="454"/>
      <c r="D90" s="14"/>
      <c r="E90" s="15"/>
      <c r="F90" s="37"/>
      <c r="G90" s="192"/>
      <c r="H90" s="186"/>
      <c r="I90" s="181"/>
      <c r="J90" s="106" t="str">
        <f t="shared" si="6"/>
        <v/>
      </c>
      <c r="K90" s="108">
        <f t="shared" si="7"/>
        <v>1</v>
      </c>
      <c r="L90" s="107">
        <f t="shared" si="8"/>
        <v>0</v>
      </c>
    </row>
    <row r="91" spans="1:13" ht="30.1" customHeight="1" x14ac:dyDescent="0.3">
      <c r="A91" s="399">
        <v>56</v>
      </c>
      <c r="B91" s="314"/>
      <c r="C91" s="454"/>
      <c r="D91" s="14"/>
      <c r="E91" s="15"/>
      <c r="F91" s="37"/>
      <c r="G91" s="192"/>
      <c r="H91" s="186"/>
      <c r="I91" s="181"/>
      <c r="J91" s="106" t="str">
        <f t="shared" si="6"/>
        <v/>
      </c>
      <c r="K91" s="108">
        <f t="shared" si="7"/>
        <v>1</v>
      </c>
      <c r="L91" s="107">
        <f t="shared" si="8"/>
        <v>0</v>
      </c>
    </row>
    <row r="92" spans="1:13" ht="30.1" customHeight="1" x14ac:dyDescent="0.3">
      <c r="A92" s="399">
        <v>57</v>
      </c>
      <c r="B92" s="314"/>
      <c r="C92" s="454"/>
      <c r="D92" s="14"/>
      <c r="E92" s="15"/>
      <c r="F92" s="37"/>
      <c r="G92" s="192"/>
      <c r="H92" s="186"/>
      <c r="I92" s="181"/>
      <c r="J92" s="106" t="str">
        <f t="shared" si="6"/>
        <v/>
      </c>
      <c r="K92" s="108">
        <f t="shared" si="7"/>
        <v>1</v>
      </c>
      <c r="L92" s="107">
        <f t="shared" si="8"/>
        <v>0</v>
      </c>
    </row>
    <row r="93" spans="1:13" ht="30.1" customHeight="1" x14ac:dyDescent="0.3">
      <c r="A93" s="399">
        <v>58</v>
      </c>
      <c r="B93" s="314"/>
      <c r="C93" s="454"/>
      <c r="D93" s="14"/>
      <c r="E93" s="15"/>
      <c r="F93" s="37"/>
      <c r="G93" s="192"/>
      <c r="H93" s="186"/>
      <c r="I93" s="181"/>
      <c r="J93" s="106" t="str">
        <f t="shared" si="6"/>
        <v/>
      </c>
      <c r="K93" s="108">
        <f t="shared" si="7"/>
        <v>1</v>
      </c>
      <c r="L93" s="107">
        <f t="shared" si="8"/>
        <v>0</v>
      </c>
    </row>
    <row r="94" spans="1:13" ht="30.1" customHeight="1" x14ac:dyDescent="0.3">
      <c r="A94" s="399">
        <v>59</v>
      </c>
      <c r="B94" s="314"/>
      <c r="C94" s="454"/>
      <c r="D94" s="14"/>
      <c r="E94" s="15"/>
      <c r="F94" s="37"/>
      <c r="G94" s="192"/>
      <c r="H94" s="186"/>
      <c r="I94" s="181"/>
      <c r="J94" s="106" t="str">
        <f t="shared" si="6"/>
        <v/>
      </c>
      <c r="K94" s="108">
        <f t="shared" si="7"/>
        <v>1</v>
      </c>
      <c r="L94" s="107">
        <f t="shared" si="8"/>
        <v>0</v>
      </c>
    </row>
    <row r="95" spans="1:13" ht="30.1" customHeight="1" thickBot="1" x14ac:dyDescent="0.35">
      <c r="A95" s="400">
        <v>60</v>
      </c>
      <c r="B95" s="86"/>
      <c r="C95" s="455"/>
      <c r="D95" s="16"/>
      <c r="E95" s="17"/>
      <c r="F95" s="39"/>
      <c r="G95" s="193"/>
      <c r="H95" s="187"/>
      <c r="I95" s="182"/>
      <c r="J95" s="106" t="str">
        <f t="shared" si="6"/>
        <v/>
      </c>
      <c r="K95" s="108">
        <f t="shared" si="7"/>
        <v>1</v>
      </c>
      <c r="L95" s="107">
        <f t="shared" si="8"/>
        <v>0</v>
      </c>
    </row>
    <row r="96" spans="1:13" ht="30.1" customHeight="1" thickBot="1" x14ac:dyDescent="0.35">
      <c r="A96" s="41"/>
      <c r="B96" s="41"/>
      <c r="C96" s="456"/>
      <c r="D96" s="41"/>
      <c r="E96" s="41"/>
      <c r="F96" s="41"/>
      <c r="G96" s="380" t="s">
        <v>33</v>
      </c>
      <c r="H96" s="183">
        <f>SUM(H76:H95)+H62</f>
        <v>0</v>
      </c>
      <c r="I96" s="183">
        <f>SUM(I76:I95)+I62</f>
        <v>0</v>
      </c>
      <c r="J96" s="63"/>
      <c r="K96" s="105">
        <f>IF(H96&gt;H62,ROW(A102),0)</f>
        <v>0</v>
      </c>
      <c r="L96" s="34"/>
      <c r="M96" s="102">
        <f>IF(H96&gt;H62,ROW(A102),0)</f>
        <v>0</v>
      </c>
    </row>
    <row r="97" spans="1:14" ht="30.1" customHeight="1" x14ac:dyDescent="0.3">
      <c r="A97" s="41"/>
      <c r="B97" s="41"/>
      <c r="C97" s="456"/>
      <c r="D97" s="41"/>
      <c r="E97" s="41"/>
      <c r="F97" s="41"/>
      <c r="G97" s="41"/>
      <c r="H97" s="41"/>
      <c r="I97" s="41"/>
      <c r="J97" s="63"/>
      <c r="K97" s="34"/>
      <c r="L97" s="34"/>
    </row>
    <row r="98" spans="1:14" ht="30.1" customHeight="1" x14ac:dyDescent="0.3">
      <c r="A98" s="135" t="s">
        <v>132</v>
      </c>
      <c r="B98" s="41"/>
      <c r="C98" s="456"/>
      <c r="D98" s="41"/>
      <c r="E98" s="41"/>
      <c r="F98" s="41"/>
      <c r="G98" s="41"/>
      <c r="H98" s="41"/>
      <c r="I98" s="41"/>
      <c r="J98" s="63"/>
      <c r="K98" s="34"/>
      <c r="L98" s="34"/>
    </row>
    <row r="99" spans="1:14" ht="30.1" customHeight="1" x14ac:dyDescent="0.3">
      <c r="A99" s="41"/>
      <c r="B99" s="41"/>
      <c r="C99" s="456"/>
      <c r="D99" s="41"/>
      <c r="E99" s="41"/>
      <c r="F99" s="41"/>
      <c r="G99" s="41"/>
      <c r="H99" s="41"/>
      <c r="I99" s="41"/>
      <c r="J99" s="63"/>
      <c r="K99" s="34"/>
      <c r="L99" s="34"/>
    </row>
    <row r="100" spans="1:14" ht="30.1" customHeight="1" x14ac:dyDescent="0.35">
      <c r="A100" s="370" t="s">
        <v>30</v>
      </c>
      <c r="B100" s="372">
        <f ca="1">imzatarihi</f>
        <v>45653</v>
      </c>
      <c r="C100" s="459"/>
      <c r="D100" s="251" t="s">
        <v>31</v>
      </c>
      <c r="E100" s="373" t="str">
        <f>IF(kurulusyetkilisi&gt;0,kurulusyetkilisi,"")</f>
        <v/>
      </c>
      <c r="F100" s="41"/>
      <c r="G100" s="41"/>
      <c r="H100" s="41"/>
      <c r="I100" s="41"/>
      <c r="J100" s="63"/>
      <c r="K100" s="34"/>
      <c r="L100" s="34"/>
    </row>
    <row r="101" spans="1:14" ht="30.1" customHeight="1" x14ac:dyDescent="0.35">
      <c r="A101" s="41"/>
      <c r="B101" s="213"/>
      <c r="C101" s="460"/>
      <c r="D101" s="251" t="s">
        <v>32</v>
      </c>
      <c r="E101" s="41"/>
      <c r="F101" s="41"/>
      <c r="G101" s="212"/>
      <c r="H101" s="41"/>
      <c r="I101" s="41"/>
      <c r="J101" s="63"/>
      <c r="K101" s="34"/>
      <c r="L101" s="34"/>
    </row>
    <row r="102" spans="1:14" ht="30.1" customHeight="1" x14ac:dyDescent="0.3">
      <c r="A102" s="41"/>
      <c r="B102" s="41"/>
      <c r="C102" s="456"/>
      <c r="D102" s="41"/>
      <c r="E102" s="41"/>
      <c r="F102" s="41"/>
      <c r="G102" s="41"/>
      <c r="H102" s="41"/>
      <c r="I102" s="41"/>
      <c r="J102" s="63"/>
      <c r="K102" s="34"/>
      <c r="L102" s="34"/>
    </row>
    <row r="103" spans="1:14" ht="30.1" customHeight="1" x14ac:dyDescent="0.3">
      <c r="A103" s="609" t="s">
        <v>102</v>
      </c>
      <c r="B103" s="609"/>
      <c r="C103" s="609"/>
      <c r="D103" s="609"/>
      <c r="E103" s="609"/>
      <c r="F103" s="609"/>
      <c r="G103" s="609"/>
      <c r="H103" s="609"/>
      <c r="I103" s="609"/>
      <c r="J103" s="61"/>
      <c r="K103" s="34"/>
      <c r="L103" s="34"/>
    </row>
    <row r="104" spans="1:14" ht="30.1" customHeight="1" x14ac:dyDescent="0.3">
      <c r="A104" s="573" t="str">
        <f>IF(YilDonem&lt;&gt;"",CONCATENATE(YilDonem," dönemine aittir."),"")</f>
        <v/>
      </c>
      <c r="B104" s="573"/>
      <c r="C104" s="573"/>
      <c r="D104" s="573"/>
      <c r="E104" s="573"/>
      <c r="F104" s="573"/>
      <c r="G104" s="573"/>
      <c r="H104" s="573"/>
      <c r="I104" s="573"/>
      <c r="J104" s="61"/>
      <c r="K104" s="34"/>
      <c r="L104" s="34"/>
    </row>
    <row r="105" spans="1:14" ht="30.1" customHeight="1" thickBot="1" x14ac:dyDescent="0.35">
      <c r="A105" s="610" t="s">
        <v>125</v>
      </c>
      <c r="B105" s="610"/>
      <c r="C105" s="610"/>
      <c r="D105" s="610"/>
      <c r="E105" s="610"/>
      <c r="F105" s="610"/>
      <c r="G105" s="610"/>
      <c r="H105" s="610"/>
      <c r="I105" s="610"/>
      <c r="J105" s="61"/>
      <c r="K105" s="34"/>
      <c r="L105" s="34"/>
    </row>
    <row r="106" spans="1:14" ht="30.1" customHeight="1" thickBot="1" x14ac:dyDescent="0.35">
      <c r="A106" s="441" t="s">
        <v>212</v>
      </c>
      <c r="B106" s="618" t="str">
        <f>IF(ProjeNo&gt;0,ProjeNo,"")</f>
        <v/>
      </c>
      <c r="C106" s="619"/>
      <c r="D106" s="619"/>
      <c r="E106" s="619"/>
      <c r="F106" s="619"/>
      <c r="G106" s="619"/>
      <c r="H106" s="619"/>
      <c r="I106" s="620"/>
      <c r="J106" s="61"/>
      <c r="K106" s="34"/>
      <c r="L106" s="34"/>
    </row>
    <row r="107" spans="1:14" ht="30.1" customHeight="1" thickBot="1" x14ac:dyDescent="0.35">
      <c r="A107" s="441" t="s">
        <v>213</v>
      </c>
      <c r="B107" s="615" t="str">
        <f>IF(ProjeAdi&gt;0,ProjeAdi,"")</f>
        <v/>
      </c>
      <c r="C107" s="616"/>
      <c r="D107" s="616"/>
      <c r="E107" s="616"/>
      <c r="F107" s="616"/>
      <c r="G107" s="616"/>
      <c r="H107" s="616"/>
      <c r="I107" s="617"/>
      <c r="J107" s="61"/>
      <c r="K107" s="34"/>
      <c r="L107" s="34"/>
    </row>
    <row r="108" spans="1:14" s="21" customFormat="1" ht="30.1" customHeight="1" thickBot="1" x14ac:dyDescent="0.35">
      <c r="A108" s="613" t="s">
        <v>3</v>
      </c>
      <c r="B108" s="613" t="s">
        <v>99</v>
      </c>
      <c r="C108" s="613" t="s">
        <v>175</v>
      </c>
      <c r="D108" s="613" t="s">
        <v>100</v>
      </c>
      <c r="E108" s="613" t="s">
        <v>101</v>
      </c>
      <c r="F108" s="613" t="s">
        <v>79</v>
      </c>
      <c r="G108" s="613" t="s">
        <v>80</v>
      </c>
      <c r="H108" s="392" t="s">
        <v>81</v>
      </c>
      <c r="I108" s="392" t="s">
        <v>81</v>
      </c>
      <c r="J108" s="62"/>
      <c r="K108" s="35"/>
      <c r="L108" s="35"/>
      <c r="M108" s="65"/>
      <c r="N108" s="65"/>
    </row>
    <row r="109" spans="1:14" ht="30.1" customHeight="1" thickBot="1" x14ac:dyDescent="0.35">
      <c r="A109" s="621"/>
      <c r="B109" s="621"/>
      <c r="C109" s="614"/>
      <c r="D109" s="621"/>
      <c r="E109" s="621"/>
      <c r="F109" s="621"/>
      <c r="G109" s="621"/>
      <c r="H109" s="403" t="s">
        <v>82</v>
      </c>
      <c r="I109" s="403" t="s">
        <v>85</v>
      </c>
      <c r="J109" s="61"/>
      <c r="K109" s="34"/>
      <c r="L109" s="34"/>
    </row>
    <row r="110" spans="1:14" ht="30.1" customHeight="1" x14ac:dyDescent="0.3">
      <c r="A110" s="198">
        <v>61</v>
      </c>
      <c r="B110" s="464"/>
      <c r="C110" s="465"/>
      <c r="D110" s="22"/>
      <c r="E110" s="36"/>
      <c r="F110" s="23"/>
      <c r="G110" s="191"/>
      <c r="H110" s="185"/>
      <c r="I110" s="177"/>
      <c r="J110" s="106" t="str">
        <f>IF(AND(COUNTA(B110:E110)&gt;0,K110=1),"Belge Tarihi,Belge Numarası ve KDV Dahil Tutar doldurulduktan sonra KDV Hariç Tutar doldurulabilir.","")</f>
        <v/>
      </c>
      <c r="K110" s="108">
        <f>IF(COUNTA(F110:G110)+COUNTA(I110)=3,0,1)</f>
        <v>1</v>
      </c>
      <c r="L110" s="107">
        <f>IF(K110=1,0,100000000)</f>
        <v>0</v>
      </c>
    </row>
    <row r="111" spans="1:14" ht="30.1" customHeight="1" x14ac:dyDescent="0.3">
      <c r="A111" s="399">
        <v>62</v>
      </c>
      <c r="B111" s="314"/>
      <c r="C111" s="454"/>
      <c r="D111" s="14"/>
      <c r="E111" s="15"/>
      <c r="F111" s="37"/>
      <c r="G111" s="192"/>
      <c r="H111" s="186"/>
      <c r="I111" s="181"/>
      <c r="J111" s="106" t="str">
        <f t="shared" ref="J111:J129" si="9">IF(AND(COUNTA(B111:E111)&gt;0,K111=1),"Belge Tarihi,Belge Numarası ve KDV Dahil Tutar doldurulduktan sonra KDV Hariç Tutar doldurulabilir.","")</f>
        <v/>
      </c>
      <c r="K111" s="108">
        <f t="shared" ref="K111:K129" si="10">IF(COUNTA(F111:G111)+COUNTA(I111)=3,0,1)</f>
        <v>1</v>
      </c>
      <c r="L111" s="107">
        <f t="shared" ref="L111:L129" si="11">IF(K111=1,0,100000000)</f>
        <v>0</v>
      </c>
    </row>
    <row r="112" spans="1:14" ht="30.1" customHeight="1" x14ac:dyDescent="0.3">
      <c r="A112" s="399">
        <v>63</v>
      </c>
      <c r="B112" s="314"/>
      <c r="C112" s="454"/>
      <c r="D112" s="14"/>
      <c r="E112" s="15"/>
      <c r="F112" s="37"/>
      <c r="G112" s="192"/>
      <c r="H112" s="186"/>
      <c r="I112" s="181"/>
      <c r="J112" s="106" t="str">
        <f t="shared" si="9"/>
        <v/>
      </c>
      <c r="K112" s="108">
        <f t="shared" si="10"/>
        <v>1</v>
      </c>
      <c r="L112" s="107">
        <f t="shared" si="11"/>
        <v>0</v>
      </c>
      <c r="M112" s="66"/>
      <c r="N112" s="66"/>
    </row>
    <row r="113" spans="1:12" ht="30.1" customHeight="1" x14ac:dyDescent="0.3">
      <c r="A113" s="399">
        <v>64</v>
      </c>
      <c r="B113" s="314"/>
      <c r="C113" s="454"/>
      <c r="D113" s="14"/>
      <c r="E113" s="15"/>
      <c r="F113" s="37"/>
      <c r="G113" s="192"/>
      <c r="H113" s="186"/>
      <c r="I113" s="181"/>
      <c r="J113" s="106" t="str">
        <f t="shared" si="9"/>
        <v/>
      </c>
      <c r="K113" s="108">
        <f t="shared" si="10"/>
        <v>1</v>
      </c>
      <c r="L113" s="107">
        <f t="shared" si="11"/>
        <v>0</v>
      </c>
    </row>
    <row r="114" spans="1:12" ht="30.1" customHeight="1" x14ac:dyDescent="0.3">
      <c r="A114" s="399">
        <v>65</v>
      </c>
      <c r="B114" s="314"/>
      <c r="C114" s="454"/>
      <c r="D114" s="14"/>
      <c r="E114" s="15"/>
      <c r="F114" s="37"/>
      <c r="G114" s="192"/>
      <c r="H114" s="186"/>
      <c r="I114" s="181"/>
      <c r="J114" s="106" t="str">
        <f t="shared" si="9"/>
        <v/>
      </c>
      <c r="K114" s="108">
        <f t="shared" si="10"/>
        <v>1</v>
      </c>
      <c r="L114" s="107">
        <f t="shared" si="11"/>
        <v>0</v>
      </c>
    </row>
    <row r="115" spans="1:12" ht="30.1" customHeight="1" x14ac:dyDescent="0.3">
      <c r="A115" s="399">
        <v>66</v>
      </c>
      <c r="B115" s="314"/>
      <c r="C115" s="454"/>
      <c r="D115" s="14"/>
      <c r="E115" s="15"/>
      <c r="F115" s="37"/>
      <c r="G115" s="192"/>
      <c r="H115" s="186"/>
      <c r="I115" s="181"/>
      <c r="J115" s="106" t="str">
        <f t="shared" si="9"/>
        <v/>
      </c>
      <c r="K115" s="108">
        <f t="shared" si="10"/>
        <v>1</v>
      </c>
      <c r="L115" s="107">
        <f t="shared" si="11"/>
        <v>0</v>
      </c>
    </row>
    <row r="116" spans="1:12" ht="30.1" customHeight="1" x14ac:dyDescent="0.3">
      <c r="A116" s="399">
        <v>67</v>
      </c>
      <c r="B116" s="314"/>
      <c r="C116" s="454"/>
      <c r="D116" s="14"/>
      <c r="E116" s="15"/>
      <c r="F116" s="37"/>
      <c r="G116" s="192"/>
      <c r="H116" s="186"/>
      <c r="I116" s="181"/>
      <c r="J116" s="106" t="str">
        <f t="shared" si="9"/>
        <v/>
      </c>
      <c r="K116" s="108">
        <f t="shared" si="10"/>
        <v>1</v>
      </c>
      <c r="L116" s="107">
        <f t="shared" si="11"/>
        <v>0</v>
      </c>
    </row>
    <row r="117" spans="1:12" ht="30.1" customHeight="1" x14ac:dyDescent="0.3">
      <c r="A117" s="399">
        <v>68</v>
      </c>
      <c r="B117" s="314"/>
      <c r="C117" s="454"/>
      <c r="D117" s="14"/>
      <c r="E117" s="15"/>
      <c r="F117" s="37"/>
      <c r="G117" s="192"/>
      <c r="H117" s="186"/>
      <c r="I117" s="181"/>
      <c r="J117" s="106" t="str">
        <f t="shared" si="9"/>
        <v/>
      </c>
      <c r="K117" s="108">
        <f t="shared" si="10"/>
        <v>1</v>
      </c>
      <c r="L117" s="107">
        <f t="shared" si="11"/>
        <v>0</v>
      </c>
    </row>
    <row r="118" spans="1:12" ht="30.1" customHeight="1" x14ac:dyDescent="0.3">
      <c r="A118" s="399">
        <v>69</v>
      </c>
      <c r="B118" s="314"/>
      <c r="C118" s="454"/>
      <c r="D118" s="14"/>
      <c r="E118" s="15"/>
      <c r="F118" s="37"/>
      <c r="G118" s="192"/>
      <c r="H118" s="186"/>
      <c r="I118" s="181"/>
      <c r="J118" s="106" t="str">
        <f t="shared" si="9"/>
        <v/>
      </c>
      <c r="K118" s="108">
        <f t="shared" si="10"/>
        <v>1</v>
      </c>
      <c r="L118" s="107">
        <f t="shared" si="11"/>
        <v>0</v>
      </c>
    </row>
    <row r="119" spans="1:12" ht="30.1" customHeight="1" x14ac:dyDescent="0.3">
      <c r="A119" s="399">
        <v>70</v>
      </c>
      <c r="B119" s="314"/>
      <c r="C119" s="454"/>
      <c r="D119" s="14"/>
      <c r="E119" s="15"/>
      <c r="F119" s="37"/>
      <c r="G119" s="192"/>
      <c r="H119" s="186"/>
      <c r="I119" s="181"/>
      <c r="J119" s="106" t="str">
        <f t="shared" si="9"/>
        <v/>
      </c>
      <c r="K119" s="108">
        <f t="shared" si="10"/>
        <v>1</v>
      </c>
      <c r="L119" s="107">
        <f t="shared" si="11"/>
        <v>0</v>
      </c>
    </row>
    <row r="120" spans="1:12" ht="30.1" customHeight="1" x14ac:dyDescent="0.3">
      <c r="A120" s="399">
        <v>71</v>
      </c>
      <c r="B120" s="314"/>
      <c r="C120" s="454"/>
      <c r="D120" s="14"/>
      <c r="E120" s="15"/>
      <c r="F120" s="37"/>
      <c r="G120" s="192"/>
      <c r="H120" s="186"/>
      <c r="I120" s="181"/>
      <c r="J120" s="106" t="str">
        <f t="shared" si="9"/>
        <v/>
      </c>
      <c r="K120" s="108">
        <f t="shared" si="10"/>
        <v>1</v>
      </c>
      <c r="L120" s="107">
        <f t="shared" si="11"/>
        <v>0</v>
      </c>
    </row>
    <row r="121" spans="1:12" ht="30.1" customHeight="1" x14ac:dyDescent="0.3">
      <c r="A121" s="399">
        <v>72</v>
      </c>
      <c r="B121" s="314"/>
      <c r="C121" s="454"/>
      <c r="D121" s="14"/>
      <c r="E121" s="15"/>
      <c r="F121" s="37"/>
      <c r="G121" s="192"/>
      <c r="H121" s="186"/>
      <c r="I121" s="181"/>
      <c r="J121" s="106" t="str">
        <f t="shared" si="9"/>
        <v/>
      </c>
      <c r="K121" s="108">
        <f t="shared" si="10"/>
        <v>1</v>
      </c>
      <c r="L121" s="107">
        <f t="shared" si="11"/>
        <v>0</v>
      </c>
    </row>
    <row r="122" spans="1:12" ht="30.1" customHeight="1" x14ac:dyDescent="0.3">
      <c r="A122" s="399">
        <v>73</v>
      </c>
      <c r="B122" s="314"/>
      <c r="C122" s="454"/>
      <c r="D122" s="14"/>
      <c r="E122" s="15"/>
      <c r="F122" s="37"/>
      <c r="G122" s="192"/>
      <c r="H122" s="186"/>
      <c r="I122" s="181"/>
      <c r="J122" s="106" t="str">
        <f t="shared" si="9"/>
        <v/>
      </c>
      <c r="K122" s="108">
        <f t="shared" si="10"/>
        <v>1</v>
      </c>
      <c r="L122" s="107">
        <f t="shared" si="11"/>
        <v>0</v>
      </c>
    </row>
    <row r="123" spans="1:12" ht="30.1" customHeight="1" x14ac:dyDescent="0.3">
      <c r="A123" s="399">
        <v>74</v>
      </c>
      <c r="B123" s="314"/>
      <c r="C123" s="454"/>
      <c r="D123" s="14"/>
      <c r="E123" s="15"/>
      <c r="F123" s="37"/>
      <c r="G123" s="192"/>
      <c r="H123" s="186"/>
      <c r="I123" s="181"/>
      <c r="J123" s="106" t="str">
        <f t="shared" si="9"/>
        <v/>
      </c>
      <c r="K123" s="108">
        <f t="shared" si="10"/>
        <v>1</v>
      </c>
      <c r="L123" s="107">
        <f t="shared" si="11"/>
        <v>0</v>
      </c>
    </row>
    <row r="124" spans="1:12" ht="30.1" customHeight="1" x14ac:dyDescent="0.3">
      <c r="A124" s="399">
        <v>75</v>
      </c>
      <c r="B124" s="314"/>
      <c r="C124" s="454"/>
      <c r="D124" s="14"/>
      <c r="E124" s="15"/>
      <c r="F124" s="37"/>
      <c r="G124" s="192"/>
      <c r="H124" s="186"/>
      <c r="I124" s="181"/>
      <c r="J124" s="106" t="str">
        <f t="shared" si="9"/>
        <v/>
      </c>
      <c r="K124" s="108">
        <f t="shared" si="10"/>
        <v>1</v>
      </c>
      <c r="L124" s="107">
        <f t="shared" si="11"/>
        <v>0</v>
      </c>
    </row>
    <row r="125" spans="1:12" ht="30.1" customHeight="1" x14ac:dyDescent="0.3">
      <c r="A125" s="399">
        <v>76</v>
      </c>
      <c r="B125" s="314"/>
      <c r="C125" s="454"/>
      <c r="D125" s="14"/>
      <c r="E125" s="15"/>
      <c r="F125" s="37"/>
      <c r="G125" s="192"/>
      <c r="H125" s="186"/>
      <c r="I125" s="181"/>
      <c r="J125" s="106" t="str">
        <f t="shared" si="9"/>
        <v/>
      </c>
      <c r="K125" s="108">
        <f t="shared" si="10"/>
        <v>1</v>
      </c>
      <c r="L125" s="107">
        <f t="shared" si="11"/>
        <v>0</v>
      </c>
    </row>
    <row r="126" spans="1:12" ht="30.1" customHeight="1" x14ac:dyDescent="0.3">
      <c r="A126" s="399">
        <v>77</v>
      </c>
      <c r="B126" s="314"/>
      <c r="C126" s="454"/>
      <c r="D126" s="14"/>
      <c r="E126" s="15"/>
      <c r="F126" s="37"/>
      <c r="G126" s="192"/>
      <c r="H126" s="186"/>
      <c r="I126" s="181"/>
      <c r="J126" s="106" t="str">
        <f t="shared" si="9"/>
        <v/>
      </c>
      <c r="K126" s="108">
        <f t="shared" si="10"/>
        <v>1</v>
      </c>
      <c r="L126" s="107">
        <f t="shared" si="11"/>
        <v>0</v>
      </c>
    </row>
    <row r="127" spans="1:12" ht="30.1" customHeight="1" x14ac:dyDescent="0.3">
      <c r="A127" s="399">
        <v>78</v>
      </c>
      <c r="B127" s="314"/>
      <c r="C127" s="454"/>
      <c r="D127" s="14"/>
      <c r="E127" s="15"/>
      <c r="F127" s="37"/>
      <c r="G127" s="192"/>
      <c r="H127" s="186"/>
      <c r="I127" s="181"/>
      <c r="J127" s="106" t="str">
        <f t="shared" si="9"/>
        <v/>
      </c>
      <c r="K127" s="108">
        <f t="shared" si="10"/>
        <v>1</v>
      </c>
      <c r="L127" s="107">
        <f t="shared" si="11"/>
        <v>0</v>
      </c>
    </row>
    <row r="128" spans="1:12" ht="30.1" customHeight="1" x14ac:dyDescent="0.3">
      <c r="A128" s="399">
        <v>79</v>
      </c>
      <c r="B128" s="314"/>
      <c r="C128" s="454"/>
      <c r="D128" s="14"/>
      <c r="E128" s="15"/>
      <c r="F128" s="37"/>
      <c r="G128" s="192"/>
      <c r="H128" s="186"/>
      <c r="I128" s="181"/>
      <c r="J128" s="106" t="str">
        <f t="shared" si="9"/>
        <v/>
      </c>
      <c r="K128" s="108">
        <f t="shared" si="10"/>
        <v>1</v>
      </c>
      <c r="L128" s="107">
        <f t="shared" si="11"/>
        <v>0</v>
      </c>
    </row>
    <row r="129" spans="1:14" ht="30.1" customHeight="1" thickBot="1" x14ac:dyDescent="0.35">
      <c r="A129" s="400">
        <v>80</v>
      </c>
      <c r="B129" s="86"/>
      <c r="C129" s="455"/>
      <c r="D129" s="16"/>
      <c r="E129" s="17"/>
      <c r="F129" s="39"/>
      <c r="G129" s="193"/>
      <c r="H129" s="187"/>
      <c r="I129" s="182"/>
      <c r="J129" s="106" t="str">
        <f t="shared" si="9"/>
        <v/>
      </c>
      <c r="K129" s="108">
        <f t="shared" si="10"/>
        <v>1</v>
      </c>
      <c r="L129" s="107">
        <f t="shared" si="11"/>
        <v>0</v>
      </c>
    </row>
    <row r="130" spans="1:14" ht="30.1" customHeight="1" thickBot="1" x14ac:dyDescent="0.35">
      <c r="A130" s="41"/>
      <c r="B130" s="41"/>
      <c r="C130" s="456"/>
      <c r="D130" s="41"/>
      <c r="E130" s="41"/>
      <c r="F130" s="41"/>
      <c r="G130" s="380" t="s">
        <v>33</v>
      </c>
      <c r="H130" s="183">
        <f>SUM(H110:H129)+H96</f>
        <v>0</v>
      </c>
      <c r="I130" s="183">
        <f>SUM(I110:I129)+I96</f>
        <v>0</v>
      </c>
      <c r="J130" s="63"/>
      <c r="K130" s="105">
        <f>IF(H130&gt;H96,ROW(A136),0)</f>
        <v>0</v>
      </c>
      <c r="L130" s="34"/>
      <c r="M130" s="102">
        <f>IF(H130&gt;H96,ROW(A136),0)</f>
        <v>0</v>
      </c>
    </row>
    <row r="131" spans="1:14" ht="30.1" customHeight="1" x14ac:dyDescent="0.3">
      <c r="A131" s="41"/>
      <c r="B131" s="41"/>
      <c r="C131" s="456"/>
      <c r="D131" s="41"/>
      <c r="E131" s="41"/>
      <c r="F131" s="41"/>
      <c r="G131" s="41"/>
      <c r="H131" s="41"/>
      <c r="I131" s="41"/>
      <c r="J131" s="63"/>
      <c r="K131" s="34"/>
      <c r="L131" s="34"/>
    </row>
    <row r="132" spans="1:14" ht="30.1" customHeight="1" x14ac:dyDescent="0.3">
      <c r="A132" s="135" t="s">
        <v>132</v>
      </c>
      <c r="B132" s="41"/>
      <c r="C132" s="456"/>
      <c r="D132" s="41"/>
      <c r="E132" s="41"/>
      <c r="F132" s="41"/>
      <c r="G132" s="41"/>
      <c r="H132" s="41"/>
      <c r="I132" s="41"/>
      <c r="J132" s="63"/>
      <c r="K132" s="34"/>
      <c r="L132" s="34"/>
    </row>
    <row r="133" spans="1:14" ht="30.1" customHeight="1" x14ac:dyDescent="0.3">
      <c r="A133" s="41"/>
      <c r="B133" s="41"/>
      <c r="C133" s="456"/>
      <c r="D133" s="41"/>
      <c r="E133" s="41"/>
      <c r="F133" s="41"/>
      <c r="G133" s="41"/>
      <c r="H133" s="41"/>
      <c r="I133" s="41"/>
      <c r="J133" s="63"/>
      <c r="K133" s="34"/>
      <c r="L133" s="34"/>
    </row>
    <row r="134" spans="1:14" ht="30.1" customHeight="1" x14ac:dyDescent="0.35">
      <c r="A134" s="370" t="s">
        <v>30</v>
      </c>
      <c r="B134" s="372">
        <f ca="1">imzatarihi</f>
        <v>45653</v>
      </c>
      <c r="C134" s="459"/>
      <c r="D134" s="251" t="s">
        <v>31</v>
      </c>
      <c r="E134" s="373" t="str">
        <f>IF(kurulusyetkilisi&gt;0,kurulusyetkilisi,"")</f>
        <v/>
      </c>
      <c r="F134" s="41"/>
      <c r="G134" s="41"/>
      <c r="H134" s="41"/>
      <c r="I134" s="41"/>
      <c r="J134" s="63"/>
      <c r="K134" s="34"/>
      <c r="L134" s="34"/>
    </row>
    <row r="135" spans="1:14" ht="30.1" customHeight="1" x14ac:dyDescent="0.35">
      <c r="A135" s="41"/>
      <c r="B135" s="213"/>
      <c r="C135" s="460"/>
      <c r="D135" s="251" t="s">
        <v>32</v>
      </c>
      <c r="E135" s="41"/>
      <c r="F135" s="41"/>
      <c r="G135" s="212"/>
      <c r="H135" s="41"/>
      <c r="I135" s="41"/>
      <c r="J135" s="63"/>
      <c r="K135" s="34"/>
      <c r="L135" s="34"/>
    </row>
    <row r="136" spans="1:14" ht="30.1" customHeight="1" x14ac:dyDescent="0.3">
      <c r="A136" s="41"/>
      <c r="B136" s="41"/>
      <c r="C136" s="456"/>
      <c r="D136" s="41"/>
      <c r="E136" s="41"/>
      <c r="F136" s="41"/>
      <c r="G136" s="41"/>
      <c r="H136" s="41"/>
      <c r="I136" s="41"/>
      <c r="J136" s="63"/>
      <c r="K136" s="34"/>
      <c r="L136" s="34"/>
    </row>
    <row r="137" spans="1:14" ht="30.1" customHeight="1" x14ac:dyDescent="0.3">
      <c r="A137" s="609" t="s">
        <v>102</v>
      </c>
      <c r="B137" s="609"/>
      <c r="C137" s="609"/>
      <c r="D137" s="609"/>
      <c r="E137" s="609"/>
      <c r="F137" s="609"/>
      <c r="G137" s="609"/>
      <c r="H137" s="609"/>
      <c r="I137" s="609"/>
      <c r="J137" s="61"/>
      <c r="K137" s="34"/>
      <c r="L137" s="34"/>
    </row>
    <row r="138" spans="1:14" ht="30.1" customHeight="1" x14ac:dyDescent="0.3">
      <c r="A138" s="573" t="str">
        <f>IF(YilDonem&lt;&gt;"",CONCATENATE(YilDonem," dönemine aittir."),"")</f>
        <v/>
      </c>
      <c r="B138" s="573"/>
      <c r="C138" s="573"/>
      <c r="D138" s="573"/>
      <c r="E138" s="573"/>
      <c r="F138" s="573"/>
      <c r="G138" s="573"/>
      <c r="H138" s="573"/>
      <c r="I138" s="573"/>
      <c r="J138" s="61"/>
      <c r="K138" s="34"/>
      <c r="L138" s="34"/>
    </row>
    <row r="139" spans="1:14" ht="30.1" customHeight="1" thickBot="1" x14ac:dyDescent="0.35">
      <c r="A139" s="610" t="s">
        <v>125</v>
      </c>
      <c r="B139" s="610"/>
      <c r="C139" s="610"/>
      <c r="D139" s="610"/>
      <c r="E139" s="610"/>
      <c r="F139" s="610"/>
      <c r="G139" s="610"/>
      <c r="H139" s="610"/>
      <c r="I139" s="610"/>
      <c r="J139" s="61"/>
      <c r="K139" s="34"/>
      <c r="L139" s="34"/>
    </row>
    <row r="140" spans="1:14" ht="30.1" customHeight="1" thickBot="1" x14ac:dyDescent="0.35">
      <c r="A140" s="441" t="s">
        <v>212</v>
      </c>
      <c r="B140" s="618" t="str">
        <f>IF(ProjeNo&gt;0,ProjeNo,"")</f>
        <v/>
      </c>
      <c r="C140" s="619"/>
      <c r="D140" s="619"/>
      <c r="E140" s="619"/>
      <c r="F140" s="619"/>
      <c r="G140" s="619"/>
      <c r="H140" s="619"/>
      <c r="I140" s="620"/>
      <c r="J140" s="61"/>
      <c r="K140" s="34"/>
      <c r="L140" s="34"/>
    </row>
    <row r="141" spans="1:14" ht="30.1" customHeight="1" thickBot="1" x14ac:dyDescent="0.35">
      <c r="A141" s="441" t="s">
        <v>213</v>
      </c>
      <c r="B141" s="615" t="str">
        <f>IF(ProjeAdi&gt;0,ProjeAdi,"")</f>
        <v/>
      </c>
      <c r="C141" s="616"/>
      <c r="D141" s="616"/>
      <c r="E141" s="616"/>
      <c r="F141" s="616"/>
      <c r="G141" s="616"/>
      <c r="H141" s="616"/>
      <c r="I141" s="617"/>
      <c r="J141" s="61"/>
      <c r="K141" s="34"/>
      <c r="L141" s="34"/>
    </row>
    <row r="142" spans="1:14" s="21" customFormat="1" ht="30.1" customHeight="1" thickBot="1" x14ac:dyDescent="0.35">
      <c r="A142" s="613" t="s">
        <v>3</v>
      </c>
      <c r="B142" s="613" t="s">
        <v>99</v>
      </c>
      <c r="C142" s="613" t="s">
        <v>175</v>
      </c>
      <c r="D142" s="613" t="s">
        <v>100</v>
      </c>
      <c r="E142" s="613" t="s">
        <v>101</v>
      </c>
      <c r="F142" s="613" t="s">
        <v>79</v>
      </c>
      <c r="G142" s="613" t="s">
        <v>80</v>
      </c>
      <c r="H142" s="392" t="s">
        <v>81</v>
      </c>
      <c r="I142" s="392" t="s">
        <v>81</v>
      </c>
      <c r="J142" s="62"/>
      <c r="K142" s="35"/>
      <c r="L142" s="35"/>
      <c r="M142" s="65"/>
      <c r="N142" s="65"/>
    </row>
    <row r="143" spans="1:14" ht="30.1" customHeight="1" thickBot="1" x14ac:dyDescent="0.35">
      <c r="A143" s="621"/>
      <c r="B143" s="621"/>
      <c r="C143" s="614"/>
      <c r="D143" s="621"/>
      <c r="E143" s="621"/>
      <c r="F143" s="621"/>
      <c r="G143" s="621"/>
      <c r="H143" s="403" t="s">
        <v>82</v>
      </c>
      <c r="I143" s="403" t="s">
        <v>85</v>
      </c>
      <c r="J143" s="61"/>
      <c r="K143" s="34"/>
      <c r="L143" s="34"/>
    </row>
    <row r="144" spans="1:14" ht="30.1" customHeight="1" x14ac:dyDescent="0.3">
      <c r="A144" s="198">
        <v>81</v>
      </c>
      <c r="B144" s="464"/>
      <c r="C144" s="465"/>
      <c r="D144" s="22"/>
      <c r="E144" s="36"/>
      <c r="F144" s="23"/>
      <c r="G144" s="191"/>
      <c r="H144" s="185"/>
      <c r="I144" s="177"/>
      <c r="J144" s="106" t="str">
        <f>IF(AND(COUNTA(B144:E144)&gt;0,K144=1),"Belge Tarihi,Belge Numarası ve KDV Dahil Tutar doldurulduktan sonra KDV Hariç Tutar doldurulabilir.","")</f>
        <v/>
      </c>
      <c r="K144" s="108">
        <f>IF(COUNTA(F144:G144)+COUNTA(I144)=3,0,1)</f>
        <v>1</v>
      </c>
      <c r="L144" s="107">
        <f>IF(K144=1,0,100000000)</f>
        <v>0</v>
      </c>
    </row>
    <row r="145" spans="1:14" ht="30.1" customHeight="1" x14ac:dyDescent="0.3">
      <c r="A145" s="399">
        <v>82</v>
      </c>
      <c r="B145" s="314"/>
      <c r="C145" s="454"/>
      <c r="D145" s="14"/>
      <c r="E145" s="15"/>
      <c r="F145" s="37"/>
      <c r="G145" s="192"/>
      <c r="H145" s="186"/>
      <c r="I145" s="181"/>
      <c r="J145" s="106" t="str">
        <f t="shared" ref="J145:J163" si="12">IF(AND(COUNTA(B145:E145)&gt;0,K145=1),"Belge Tarihi,Belge Numarası ve KDV Dahil Tutar doldurulduktan sonra KDV Hariç Tutar doldurulabilir.","")</f>
        <v/>
      </c>
      <c r="K145" s="108">
        <f t="shared" ref="K145:K163" si="13">IF(COUNTA(F145:G145)+COUNTA(I145)=3,0,1)</f>
        <v>1</v>
      </c>
      <c r="L145" s="107">
        <f t="shared" ref="L145:L163" si="14">IF(K145=1,0,100000000)</f>
        <v>0</v>
      </c>
    </row>
    <row r="146" spans="1:14" ht="30.1" customHeight="1" x14ac:dyDescent="0.3">
      <c r="A146" s="399">
        <v>83</v>
      </c>
      <c r="B146" s="314"/>
      <c r="C146" s="454"/>
      <c r="D146" s="14"/>
      <c r="E146" s="15"/>
      <c r="F146" s="37"/>
      <c r="G146" s="192"/>
      <c r="H146" s="186"/>
      <c r="I146" s="181"/>
      <c r="J146" s="106" t="str">
        <f t="shared" si="12"/>
        <v/>
      </c>
      <c r="K146" s="108">
        <f t="shared" si="13"/>
        <v>1</v>
      </c>
      <c r="L146" s="107">
        <f t="shared" si="14"/>
        <v>0</v>
      </c>
    </row>
    <row r="147" spans="1:14" ht="30.1" customHeight="1" x14ac:dyDescent="0.3">
      <c r="A147" s="399">
        <v>84</v>
      </c>
      <c r="B147" s="314"/>
      <c r="C147" s="454"/>
      <c r="D147" s="14"/>
      <c r="E147" s="15"/>
      <c r="F147" s="37"/>
      <c r="G147" s="192"/>
      <c r="H147" s="186"/>
      <c r="I147" s="181"/>
      <c r="J147" s="106" t="str">
        <f t="shared" si="12"/>
        <v/>
      </c>
      <c r="K147" s="108">
        <f t="shared" si="13"/>
        <v>1</v>
      </c>
      <c r="L147" s="107">
        <f t="shared" si="14"/>
        <v>0</v>
      </c>
      <c r="M147" s="66"/>
      <c r="N147" s="66"/>
    </row>
    <row r="148" spans="1:14" ht="30.1" customHeight="1" x14ac:dyDescent="0.3">
      <c r="A148" s="399">
        <v>85</v>
      </c>
      <c r="B148" s="314"/>
      <c r="C148" s="454"/>
      <c r="D148" s="14"/>
      <c r="E148" s="15"/>
      <c r="F148" s="37"/>
      <c r="G148" s="192"/>
      <c r="H148" s="186"/>
      <c r="I148" s="181"/>
      <c r="J148" s="106" t="str">
        <f t="shared" si="12"/>
        <v/>
      </c>
      <c r="K148" s="108">
        <f t="shared" si="13"/>
        <v>1</v>
      </c>
      <c r="L148" s="107">
        <f t="shared" si="14"/>
        <v>0</v>
      </c>
    </row>
    <row r="149" spans="1:14" ht="30.1" customHeight="1" x14ac:dyDescent="0.3">
      <c r="A149" s="399">
        <v>86</v>
      </c>
      <c r="B149" s="314"/>
      <c r="C149" s="454"/>
      <c r="D149" s="14"/>
      <c r="E149" s="15"/>
      <c r="F149" s="37"/>
      <c r="G149" s="192"/>
      <c r="H149" s="186"/>
      <c r="I149" s="181"/>
      <c r="J149" s="106" t="str">
        <f t="shared" si="12"/>
        <v/>
      </c>
      <c r="K149" s="108">
        <f t="shared" si="13"/>
        <v>1</v>
      </c>
      <c r="L149" s="107">
        <f t="shared" si="14"/>
        <v>0</v>
      </c>
    </row>
    <row r="150" spans="1:14" ht="30.1" customHeight="1" x14ac:dyDescent="0.3">
      <c r="A150" s="399">
        <v>87</v>
      </c>
      <c r="B150" s="314"/>
      <c r="C150" s="454"/>
      <c r="D150" s="14"/>
      <c r="E150" s="15"/>
      <c r="F150" s="37"/>
      <c r="G150" s="192"/>
      <c r="H150" s="186"/>
      <c r="I150" s="181"/>
      <c r="J150" s="106" t="str">
        <f t="shared" si="12"/>
        <v/>
      </c>
      <c r="K150" s="108">
        <f t="shared" si="13"/>
        <v>1</v>
      </c>
      <c r="L150" s="107">
        <f t="shared" si="14"/>
        <v>0</v>
      </c>
    </row>
    <row r="151" spans="1:14" ht="30.1" customHeight="1" x14ac:dyDescent="0.3">
      <c r="A151" s="399">
        <v>88</v>
      </c>
      <c r="B151" s="314"/>
      <c r="C151" s="454"/>
      <c r="D151" s="14"/>
      <c r="E151" s="15"/>
      <c r="F151" s="37"/>
      <c r="G151" s="192"/>
      <c r="H151" s="186"/>
      <c r="I151" s="181"/>
      <c r="J151" s="106" t="str">
        <f t="shared" si="12"/>
        <v/>
      </c>
      <c r="K151" s="108">
        <f t="shared" si="13"/>
        <v>1</v>
      </c>
      <c r="L151" s="107">
        <f t="shared" si="14"/>
        <v>0</v>
      </c>
    </row>
    <row r="152" spans="1:14" ht="30.1" customHeight="1" x14ac:dyDescent="0.3">
      <c r="A152" s="399">
        <v>89</v>
      </c>
      <c r="B152" s="314"/>
      <c r="C152" s="454"/>
      <c r="D152" s="14"/>
      <c r="E152" s="15"/>
      <c r="F152" s="37"/>
      <c r="G152" s="192"/>
      <c r="H152" s="186"/>
      <c r="I152" s="181"/>
      <c r="J152" s="106" t="str">
        <f t="shared" si="12"/>
        <v/>
      </c>
      <c r="K152" s="108">
        <f t="shared" si="13"/>
        <v>1</v>
      </c>
      <c r="L152" s="107">
        <f t="shared" si="14"/>
        <v>0</v>
      </c>
    </row>
    <row r="153" spans="1:14" ht="30.1" customHeight="1" x14ac:dyDescent="0.3">
      <c r="A153" s="399">
        <v>90</v>
      </c>
      <c r="B153" s="314"/>
      <c r="C153" s="454"/>
      <c r="D153" s="14"/>
      <c r="E153" s="15"/>
      <c r="F153" s="37"/>
      <c r="G153" s="192"/>
      <c r="H153" s="186"/>
      <c r="I153" s="181"/>
      <c r="J153" s="106" t="str">
        <f t="shared" si="12"/>
        <v/>
      </c>
      <c r="K153" s="108">
        <f t="shared" si="13"/>
        <v>1</v>
      </c>
      <c r="L153" s="107">
        <f t="shared" si="14"/>
        <v>0</v>
      </c>
    </row>
    <row r="154" spans="1:14" ht="30.1" customHeight="1" x14ac:dyDescent="0.3">
      <c r="A154" s="399">
        <v>91</v>
      </c>
      <c r="B154" s="314"/>
      <c r="C154" s="454"/>
      <c r="D154" s="14"/>
      <c r="E154" s="15"/>
      <c r="F154" s="37"/>
      <c r="G154" s="192"/>
      <c r="H154" s="186"/>
      <c r="I154" s="181"/>
      <c r="J154" s="106" t="str">
        <f t="shared" si="12"/>
        <v/>
      </c>
      <c r="K154" s="108">
        <f t="shared" si="13"/>
        <v>1</v>
      </c>
      <c r="L154" s="107">
        <f t="shared" si="14"/>
        <v>0</v>
      </c>
    </row>
    <row r="155" spans="1:14" ht="30.1" customHeight="1" x14ac:dyDescent="0.3">
      <c r="A155" s="399">
        <v>92</v>
      </c>
      <c r="B155" s="314"/>
      <c r="C155" s="454"/>
      <c r="D155" s="14"/>
      <c r="E155" s="15"/>
      <c r="F155" s="37"/>
      <c r="G155" s="192"/>
      <c r="H155" s="186"/>
      <c r="I155" s="181"/>
      <c r="J155" s="106" t="str">
        <f t="shared" si="12"/>
        <v/>
      </c>
      <c r="K155" s="108">
        <f t="shared" si="13"/>
        <v>1</v>
      </c>
      <c r="L155" s="107">
        <f t="shared" si="14"/>
        <v>0</v>
      </c>
    </row>
    <row r="156" spans="1:14" ht="30.1" customHeight="1" x14ac:dyDescent="0.3">
      <c r="A156" s="399">
        <v>93</v>
      </c>
      <c r="B156" s="314"/>
      <c r="C156" s="454"/>
      <c r="D156" s="14"/>
      <c r="E156" s="15"/>
      <c r="F156" s="37"/>
      <c r="G156" s="192"/>
      <c r="H156" s="186"/>
      <c r="I156" s="181"/>
      <c r="J156" s="106" t="str">
        <f t="shared" si="12"/>
        <v/>
      </c>
      <c r="K156" s="108">
        <f t="shared" si="13"/>
        <v>1</v>
      </c>
      <c r="L156" s="107">
        <f t="shared" si="14"/>
        <v>0</v>
      </c>
    </row>
    <row r="157" spans="1:14" ht="30.1" customHeight="1" x14ac:dyDescent="0.3">
      <c r="A157" s="399">
        <v>94</v>
      </c>
      <c r="B157" s="314"/>
      <c r="C157" s="454"/>
      <c r="D157" s="14"/>
      <c r="E157" s="15"/>
      <c r="F157" s="37"/>
      <c r="G157" s="192"/>
      <c r="H157" s="186"/>
      <c r="I157" s="181"/>
      <c r="J157" s="106" t="str">
        <f t="shared" si="12"/>
        <v/>
      </c>
      <c r="K157" s="108">
        <f t="shared" si="13"/>
        <v>1</v>
      </c>
      <c r="L157" s="107">
        <f t="shared" si="14"/>
        <v>0</v>
      </c>
    </row>
    <row r="158" spans="1:14" ht="30.1" customHeight="1" x14ac:dyDescent="0.3">
      <c r="A158" s="399">
        <v>95</v>
      </c>
      <c r="B158" s="314"/>
      <c r="C158" s="454"/>
      <c r="D158" s="14"/>
      <c r="E158" s="15"/>
      <c r="F158" s="37"/>
      <c r="G158" s="192"/>
      <c r="H158" s="186"/>
      <c r="I158" s="181"/>
      <c r="J158" s="106" t="str">
        <f t="shared" si="12"/>
        <v/>
      </c>
      <c r="K158" s="108">
        <f t="shared" si="13"/>
        <v>1</v>
      </c>
      <c r="L158" s="107">
        <f t="shared" si="14"/>
        <v>0</v>
      </c>
    </row>
    <row r="159" spans="1:14" ht="30.1" customHeight="1" x14ac:dyDescent="0.3">
      <c r="A159" s="399">
        <v>96</v>
      </c>
      <c r="B159" s="314"/>
      <c r="C159" s="454"/>
      <c r="D159" s="14"/>
      <c r="E159" s="15"/>
      <c r="F159" s="37"/>
      <c r="G159" s="192"/>
      <c r="H159" s="186"/>
      <c r="I159" s="181"/>
      <c r="J159" s="106" t="str">
        <f t="shared" si="12"/>
        <v/>
      </c>
      <c r="K159" s="108">
        <f t="shared" si="13"/>
        <v>1</v>
      </c>
      <c r="L159" s="107">
        <f t="shared" si="14"/>
        <v>0</v>
      </c>
    </row>
    <row r="160" spans="1:14" ht="30.1" customHeight="1" x14ac:dyDescent="0.3">
      <c r="A160" s="399">
        <v>97</v>
      </c>
      <c r="B160" s="314"/>
      <c r="C160" s="454"/>
      <c r="D160" s="14"/>
      <c r="E160" s="15"/>
      <c r="F160" s="37"/>
      <c r="G160" s="192"/>
      <c r="H160" s="186"/>
      <c r="I160" s="181"/>
      <c r="J160" s="106" t="str">
        <f t="shared" si="12"/>
        <v/>
      </c>
      <c r="K160" s="108">
        <f t="shared" si="13"/>
        <v>1</v>
      </c>
      <c r="L160" s="107">
        <f t="shared" si="14"/>
        <v>0</v>
      </c>
    </row>
    <row r="161" spans="1:14" ht="30.1" customHeight="1" x14ac:dyDescent="0.3">
      <c r="A161" s="399">
        <v>98</v>
      </c>
      <c r="B161" s="314"/>
      <c r="C161" s="454"/>
      <c r="D161" s="14"/>
      <c r="E161" s="15"/>
      <c r="F161" s="37"/>
      <c r="G161" s="192"/>
      <c r="H161" s="186"/>
      <c r="I161" s="181"/>
      <c r="J161" s="106" t="str">
        <f t="shared" si="12"/>
        <v/>
      </c>
      <c r="K161" s="108">
        <f t="shared" si="13"/>
        <v>1</v>
      </c>
      <c r="L161" s="107">
        <f t="shared" si="14"/>
        <v>0</v>
      </c>
    </row>
    <row r="162" spans="1:14" ht="30.1" customHeight="1" x14ac:dyDescent="0.3">
      <c r="A162" s="399">
        <v>99</v>
      </c>
      <c r="B162" s="314"/>
      <c r="C162" s="454"/>
      <c r="D162" s="14"/>
      <c r="E162" s="15"/>
      <c r="F162" s="37"/>
      <c r="G162" s="192"/>
      <c r="H162" s="186"/>
      <c r="I162" s="181"/>
      <c r="J162" s="106" t="str">
        <f t="shared" si="12"/>
        <v/>
      </c>
      <c r="K162" s="108">
        <f t="shared" si="13"/>
        <v>1</v>
      </c>
      <c r="L162" s="107">
        <f t="shared" si="14"/>
        <v>0</v>
      </c>
    </row>
    <row r="163" spans="1:14" ht="30.1" customHeight="1" thickBot="1" x14ac:dyDescent="0.35">
      <c r="A163" s="400">
        <v>100</v>
      </c>
      <c r="B163" s="86"/>
      <c r="C163" s="455"/>
      <c r="D163" s="16"/>
      <c r="E163" s="17"/>
      <c r="F163" s="39"/>
      <c r="G163" s="193"/>
      <c r="H163" s="187"/>
      <c r="I163" s="182"/>
      <c r="J163" s="106" t="str">
        <f t="shared" si="12"/>
        <v/>
      </c>
      <c r="K163" s="108">
        <f t="shared" si="13"/>
        <v>1</v>
      </c>
      <c r="L163" s="107">
        <f t="shared" si="14"/>
        <v>0</v>
      </c>
    </row>
    <row r="164" spans="1:14" ht="30.1" customHeight="1" thickBot="1" x14ac:dyDescent="0.35">
      <c r="A164" s="41"/>
      <c r="B164" s="41"/>
      <c r="C164" s="456"/>
      <c r="D164" s="41"/>
      <c r="E164" s="41"/>
      <c r="F164" s="41"/>
      <c r="G164" s="380" t="s">
        <v>33</v>
      </c>
      <c r="H164" s="183">
        <f>SUM(H144:H163)+H130</f>
        <v>0</v>
      </c>
      <c r="I164" s="183">
        <f>SUM(I144:I163)+I130</f>
        <v>0</v>
      </c>
      <c r="J164" s="63"/>
      <c r="K164" s="105">
        <f>IF(H164&gt;H130,ROW(A170),0)</f>
        <v>0</v>
      </c>
      <c r="L164" s="34"/>
      <c r="M164" s="102">
        <f>IF(H164&gt;H130,ROW(A170),0)</f>
        <v>0</v>
      </c>
    </row>
    <row r="165" spans="1:14" ht="30.1" customHeight="1" x14ac:dyDescent="0.3">
      <c r="A165" s="41"/>
      <c r="B165" s="41"/>
      <c r="C165" s="456"/>
      <c r="D165" s="41"/>
      <c r="E165" s="41"/>
      <c r="F165" s="41"/>
      <c r="G165" s="41"/>
      <c r="H165" s="41"/>
      <c r="I165" s="41"/>
      <c r="J165" s="63"/>
      <c r="K165" s="34"/>
      <c r="L165" s="34"/>
    </row>
    <row r="166" spans="1:14" ht="30.1" customHeight="1" x14ac:dyDescent="0.3">
      <c r="A166" s="135" t="s">
        <v>132</v>
      </c>
      <c r="B166" s="41"/>
      <c r="C166" s="456"/>
      <c r="D166" s="41"/>
      <c r="E166" s="41"/>
      <c r="F166" s="41"/>
      <c r="G166" s="41"/>
      <c r="H166" s="41"/>
      <c r="I166" s="41"/>
      <c r="J166" s="63"/>
      <c r="K166" s="34"/>
      <c r="L166" s="34"/>
    </row>
    <row r="167" spans="1:14" ht="30.1" customHeight="1" x14ac:dyDescent="0.3">
      <c r="A167" s="41"/>
      <c r="B167" s="41"/>
      <c r="C167" s="456"/>
      <c r="D167" s="41"/>
      <c r="E167" s="41"/>
      <c r="F167" s="41"/>
      <c r="G167" s="41"/>
      <c r="H167" s="41"/>
      <c r="I167" s="41"/>
      <c r="J167" s="63"/>
      <c r="K167" s="34"/>
      <c r="L167" s="34"/>
    </row>
    <row r="168" spans="1:14" ht="30.1" customHeight="1" x14ac:dyDescent="0.35">
      <c r="A168" s="370" t="s">
        <v>30</v>
      </c>
      <c r="B168" s="372">
        <f ca="1">imzatarihi</f>
        <v>45653</v>
      </c>
      <c r="C168" s="459"/>
      <c r="D168" s="251" t="s">
        <v>31</v>
      </c>
      <c r="E168" s="373" t="str">
        <f>IF(kurulusyetkilisi&gt;0,kurulusyetkilisi,"")</f>
        <v/>
      </c>
      <c r="F168" s="41"/>
      <c r="G168" s="41"/>
      <c r="H168" s="41"/>
      <c r="I168" s="41"/>
      <c r="J168" s="63"/>
      <c r="K168" s="34"/>
      <c r="L168" s="34"/>
    </row>
    <row r="169" spans="1:14" ht="30.1" customHeight="1" x14ac:dyDescent="0.35">
      <c r="A169" s="41"/>
      <c r="B169" s="213"/>
      <c r="C169" s="460"/>
      <c r="D169" s="251" t="s">
        <v>32</v>
      </c>
      <c r="E169" s="41"/>
      <c r="F169" s="41"/>
      <c r="G169" s="212"/>
      <c r="H169" s="41"/>
      <c r="I169" s="41"/>
      <c r="J169" s="63"/>
      <c r="K169" s="34"/>
      <c r="L169" s="34"/>
    </row>
    <row r="170" spans="1:14" ht="30.1" customHeight="1" x14ac:dyDescent="0.3">
      <c r="A170" s="41"/>
      <c r="B170" s="41"/>
      <c r="C170" s="456"/>
      <c r="D170" s="41"/>
      <c r="E170" s="41"/>
      <c r="F170" s="41"/>
      <c r="G170" s="41"/>
      <c r="H170" s="41"/>
      <c r="I170" s="41"/>
      <c r="J170" s="63"/>
      <c r="K170" s="34"/>
      <c r="L170" s="34"/>
    </row>
    <row r="171" spans="1:14" ht="30.1" customHeight="1" x14ac:dyDescent="0.3">
      <c r="A171" s="609" t="s">
        <v>102</v>
      </c>
      <c r="B171" s="609"/>
      <c r="C171" s="609"/>
      <c r="D171" s="609"/>
      <c r="E171" s="609"/>
      <c r="F171" s="609"/>
      <c r="G171" s="609"/>
      <c r="H171" s="609"/>
      <c r="I171" s="609"/>
      <c r="J171" s="61"/>
      <c r="K171" s="34"/>
      <c r="L171" s="34"/>
    </row>
    <row r="172" spans="1:14" ht="30.1" customHeight="1" x14ac:dyDescent="0.3">
      <c r="A172" s="573" t="str">
        <f>IF(YilDonem&lt;&gt;"",CONCATENATE(YilDonem," dönemine aittir."),"")</f>
        <v/>
      </c>
      <c r="B172" s="573"/>
      <c r="C172" s="573"/>
      <c r="D172" s="573"/>
      <c r="E172" s="573"/>
      <c r="F172" s="573"/>
      <c r="G172" s="573"/>
      <c r="H172" s="573"/>
      <c r="I172" s="573"/>
      <c r="J172" s="61"/>
      <c r="K172" s="34"/>
      <c r="L172" s="34"/>
    </row>
    <row r="173" spans="1:14" ht="30.1" customHeight="1" thickBot="1" x14ac:dyDescent="0.35">
      <c r="A173" s="610" t="s">
        <v>125</v>
      </c>
      <c r="B173" s="610"/>
      <c r="C173" s="610"/>
      <c r="D173" s="610"/>
      <c r="E173" s="610"/>
      <c r="F173" s="610"/>
      <c r="G173" s="610"/>
      <c r="H173" s="610"/>
      <c r="I173" s="610"/>
      <c r="J173" s="61"/>
      <c r="K173" s="34"/>
      <c r="L173" s="34"/>
    </row>
    <row r="174" spans="1:14" ht="30.1" customHeight="1" thickBot="1" x14ac:dyDescent="0.35">
      <c r="A174" s="441" t="s">
        <v>212</v>
      </c>
      <c r="B174" s="618" t="str">
        <f>IF(ProjeNo&gt;0,ProjeNo,"")</f>
        <v/>
      </c>
      <c r="C174" s="619"/>
      <c r="D174" s="619"/>
      <c r="E174" s="619"/>
      <c r="F174" s="619"/>
      <c r="G174" s="619"/>
      <c r="H174" s="619"/>
      <c r="I174" s="620"/>
      <c r="J174" s="61"/>
      <c r="K174" s="34"/>
      <c r="L174" s="34"/>
    </row>
    <row r="175" spans="1:14" ht="30.1" customHeight="1" thickBot="1" x14ac:dyDescent="0.35">
      <c r="A175" s="441" t="s">
        <v>213</v>
      </c>
      <c r="B175" s="615" t="str">
        <f>IF(ProjeAdi&gt;0,ProjeAdi,"")</f>
        <v/>
      </c>
      <c r="C175" s="616"/>
      <c r="D175" s="616"/>
      <c r="E175" s="616"/>
      <c r="F175" s="616"/>
      <c r="G175" s="616"/>
      <c r="H175" s="616"/>
      <c r="I175" s="617"/>
      <c r="J175" s="61"/>
      <c r="K175" s="34"/>
      <c r="L175" s="34"/>
    </row>
    <row r="176" spans="1:14" s="21" customFormat="1" ht="30.1" customHeight="1" thickBot="1" x14ac:dyDescent="0.35">
      <c r="A176" s="613" t="s">
        <v>3</v>
      </c>
      <c r="B176" s="613" t="s">
        <v>99</v>
      </c>
      <c r="C176" s="613" t="s">
        <v>175</v>
      </c>
      <c r="D176" s="613" t="s">
        <v>100</v>
      </c>
      <c r="E176" s="613" t="s">
        <v>101</v>
      </c>
      <c r="F176" s="613" t="s">
        <v>79</v>
      </c>
      <c r="G176" s="613" t="s">
        <v>80</v>
      </c>
      <c r="H176" s="392" t="s">
        <v>81</v>
      </c>
      <c r="I176" s="392" t="s">
        <v>81</v>
      </c>
      <c r="J176" s="62"/>
      <c r="K176" s="35"/>
      <c r="L176" s="35"/>
      <c r="M176" s="65"/>
      <c r="N176" s="65"/>
    </row>
    <row r="177" spans="1:14" ht="30.1" customHeight="1" thickBot="1" x14ac:dyDescent="0.35">
      <c r="A177" s="621"/>
      <c r="B177" s="621"/>
      <c r="C177" s="614"/>
      <c r="D177" s="621"/>
      <c r="E177" s="621"/>
      <c r="F177" s="621"/>
      <c r="G177" s="621"/>
      <c r="H177" s="403" t="s">
        <v>82</v>
      </c>
      <c r="I177" s="403" t="s">
        <v>85</v>
      </c>
      <c r="J177" s="61"/>
      <c r="K177" s="34"/>
      <c r="L177" s="34"/>
    </row>
    <row r="178" spans="1:14" ht="30.1" customHeight="1" x14ac:dyDescent="0.3">
      <c r="A178" s="198">
        <v>101</v>
      </c>
      <c r="B178" s="464"/>
      <c r="C178" s="465"/>
      <c r="D178" s="22"/>
      <c r="E178" s="36"/>
      <c r="F178" s="23"/>
      <c r="G178" s="191"/>
      <c r="H178" s="185"/>
      <c r="I178" s="177"/>
      <c r="J178" s="106" t="str">
        <f>IF(AND(COUNTA(B178:E178)&gt;0,K178=1),"Belge Tarihi,Belge Numarası ve KDV Dahil Tutar doldurulduktan sonra KDV Hariç Tutar doldurulabilir.","")</f>
        <v/>
      </c>
      <c r="K178" s="108">
        <f>IF(COUNTA(F178:G178)+COUNTA(I178)=3,0,1)</f>
        <v>1</v>
      </c>
      <c r="L178" s="107">
        <f>IF(K178=1,0,100000000)</f>
        <v>0</v>
      </c>
    </row>
    <row r="179" spans="1:14" ht="30.1" customHeight="1" x14ac:dyDescent="0.3">
      <c r="A179" s="399">
        <v>102</v>
      </c>
      <c r="B179" s="314"/>
      <c r="C179" s="454"/>
      <c r="D179" s="14"/>
      <c r="E179" s="15"/>
      <c r="F179" s="37"/>
      <c r="G179" s="192"/>
      <c r="H179" s="186"/>
      <c r="I179" s="181"/>
      <c r="J179" s="106" t="str">
        <f t="shared" ref="J179:J197" si="15">IF(AND(COUNTA(B179:E179)&gt;0,K179=1),"Belge Tarihi,Belge Numarası ve KDV Dahil Tutar doldurulduktan sonra KDV Hariç Tutar doldurulabilir.","")</f>
        <v/>
      </c>
      <c r="K179" s="108">
        <f t="shared" ref="K179:K197" si="16">IF(COUNTA(F179:G179)+COUNTA(I179)=3,0,1)</f>
        <v>1</v>
      </c>
      <c r="L179" s="107">
        <f t="shared" ref="L179:L197" si="17">IF(K179=1,0,100000000)</f>
        <v>0</v>
      </c>
    </row>
    <row r="180" spans="1:14" ht="30.1" customHeight="1" x14ac:dyDescent="0.3">
      <c r="A180" s="399">
        <v>103</v>
      </c>
      <c r="B180" s="314"/>
      <c r="C180" s="454"/>
      <c r="D180" s="14"/>
      <c r="E180" s="15"/>
      <c r="F180" s="37"/>
      <c r="G180" s="192"/>
      <c r="H180" s="186"/>
      <c r="I180" s="181"/>
      <c r="J180" s="106" t="str">
        <f t="shared" si="15"/>
        <v/>
      </c>
      <c r="K180" s="108">
        <f t="shared" si="16"/>
        <v>1</v>
      </c>
      <c r="L180" s="107">
        <f t="shared" si="17"/>
        <v>0</v>
      </c>
    </row>
    <row r="181" spans="1:14" ht="30.1" customHeight="1" x14ac:dyDescent="0.3">
      <c r="A181" s="399">
        <v>104</v>
      </c>
      <c r="B181" s="314"/>
      <c r="C181" s="454"/>
      <c r="D181" s="14"/>
      <c r="E181" s="15"/>
      <c r="F181" s="37"/>
      <c r="G181" s="192"/>
      <c r="H181" s="186"/>
      <c r="I181" s="181"/>
      <c r="J181" s="106" t="str">
        <f t="shared" si="15"/>
        <v/>
      </c>
      <c r="K181" s="108">
        <f t="shared" si="16"/>
        <v>1</v>
      </c>
      <c r="L181" s="107">
        <f t="shared" si="17"/>
        <v>0</v>
      </c>
    </row>
    <row r="182" spans="1:14" ht="30.1" customHeight="1" x14ac:dyDescent="0.3">
      <c r="A182" s="399">
        <v>105</v>
      </c>
      <c r="B182" s="314"/>
      <c r="C182" s="454"/>
      <c r="D182" s="14"/>
      <c r="E182" s="15"/>
      <c r="F182" s="37"/>
      <c r="G182" s="192"/>
      <c r="H182" s="186"/>
      <c r="I182" s="181"/>
      <c r="J182" s="106" t="str">
        <f t="shared" si="15"/>
        <v/>
      </c>
      <c r="K182" s="108">
        <f t="shared" si="16"/>
        <v>1</v>
      </c>
      <c r="L182" s="107">
        <f t="shared" si="17"/>
        <v>0</v>
      </c>
      <c r="M182" s="66"/>
      <c r="N182" s="66"/>
    </row>
    <row r="183" spans="1:14" ht="30.1" customHeight="1" x14ac:dyDescent="0.3">
      <c r="A183" s="399">
        <v>106</v>
      </c>
      <c r="B183" s="314"/>
      <c r="C183" s="454"/>
      <c r="D183" s="14"/>
      <c r="E183" s="15"/>
      <c r="F183" s="37"/>
      <c r="G183" s="192"/>
      <c r="H183" s="186"/>
      <c r="I183" s="181"/>
      <c r="J183" s="106" t="str">
        <f t="shared" si="15"/>
        <v/>
      </c>
      <c r="K183" s="108">
        <f t="shared" si="16"/>
        <v>1</v>
      </c>
      <c r="L183" s="107">
        <f t="shared" si="17"/>
        <v>0</v>
      </c>
    </row>
    <row r="184" spans="1:14" ht="30.1" customHeight="1" x14ac:dyDescent="0.3">
      <c r="A184" s="399">
        <v>107</v>
      </c>
      <c r="B184" s="314"/>
      <c r="C184" s="454"/>
      <c r="D184" s="14"/>
      <c r="E184" s="15"/>
      <c r="F184" s="37"/>
      <c r="G184" s="192"/>
      <c r="H184" s="186"/>
      <c r="I184" s="181"/>
      <c r="J184" s="106" t="str">
        <f t="shared" si="15"/>
        <v/>
      </c>
      <c r="K184" s="108">
        <f t="shared" si="16"/>
        <v>1</v>
      </c>
      <c r="L184" s="107">
        <f t="shared" si="17"/>
        <v>0</v>
      </c>
    </row>
    <row r="185" spans="1:14" ht="30.1" customHeight="1" x14ac:dyDescent="0.3">
      <c r="A185" s="399">
        <v>108</v>
      </c>
      <c r="B185" s="314"/>
      <c r="C185" s="454"/>
      <c r="D185" s="14"/>
      <c r="E185" s="15"/>
      <c r="F185" s="37"/>
      <c r="G185" s="192"/>
      <c r="H185" s="186"/>
      <c r="I185" s="181"/>
      <c r="J185" s="106" t="str">
        <f t="shared" si="15"/>
        <v/>
      </c>
      <c r="K185" s="108">
        <f t="shared" si="16"/>
        <v>1</v>
      </c>
      <c r="L185" s="107">
        <f t="shared" si="17"/>
        <v>0</v>
      </c>
    </row>
    <row r="186" spans="1:14" ht="30.1" customHeight="1" x14ac:dyDescent="0.3">
      <c r="A186" s="399">
        <v>109</v>
      </c>
      <c r="B186" s="314"/>
      <c r="C186" s="454"/>
      <c r="D186" s="14"/>
      <c r="E186" s="15"/>
      <c r="F186" s="37"/>
      <c r="G186" s="192"/>
      <c r="H186" s="186"/>
      <c r="I186" s="181"/>
      <c r="J186" s="106" t="str">
        <f t="shared" si="15"/>
        <v/>
      </c>
      <c r="K186" s="108">
        <f t="shared" si="16"/>
        <v>1</v>
      </c>
      <c r="L186" s="107">
        <f t="shared" si="17"/>
        <v>0</v>
      </c>
    </row>
    <row r="187" spans="1:14" ht="30.1" customHeight="1" x14ac:dyDescent="0.3">
      <c r="A187" s="399">
        <v>110</v>
      </c>
      <c r="B187" s="314"/>
      <c r="C187" s="454"/>
      <c r="D187" s="14"/>
      <c r="E187" s="15"/>
      <c r="F187" s="37"/>
      <c r="G187" s="192"/>
      <c r="H187" s="186"/>
      <c r="I187" s="181"/>
      <c r="J187" s="106" t="str">
        <f t="shared" si="15"/>
        <v/>
      </c>
      <c r="K187" s="108">
        <f t="shared" si="16"/>
        <v>1</v>
      </c>
      <c r="L187" s="107">
        <f t="shared" si="17"/>
        <v>0</v>
      </c>
    </row>
    <row r="188" spans="1:14" ht="30.1" customHeight="1" x14ac:dyDescent="0.3">
      <c r="A188" s="399">
        <v>111</v>
      </c>
      <c r="B188" s="314"/>
      <c r="C188" s="454"/>
      <c r="D188" s="14"/>
      <c r="E188" s="15"/>
      <c r="F188" s="37"/>
      <c r="G188" s="192"/>
      <c r="H188" s="186"/>
      <c r="I188" s="181"/>
      <c r="J188" s="106" t="str">
        <f t="shared" si="15"/>
        <v/>
      </c>
      <c r="K188" s="108">
        <f t="shared" si="16"/>
        <v>1</v>
      </c>
      <c r="L188" s="107">
        <f t="shared" si="17"/>
        <v>0</v>
      </c>
    </row>
    <row r="189" spans="1:14" ht="30.1" customHeight="1" x14ac:dyDescent="0.3">
      <c r="A189" s="399">
        <v>112</v>
      </c>
      <c r="B189" s="314"/>
      <c r="C189" s="454"/>
      <c r="D189" s="14"/>
      <c r="E189" s="15"/>
      <c r="F189" s="37"/>
      <c r="G189" s="192"/>
      <c r="H189" s="186"/>
      <c r="I189" s="181"/>
      <c r="J189" s="106" t="str">
        <f t="shared" si="15"/>
        <v/>
      </c>
      <c r="K189" s="108">
        <f t="shared" si="16"/>
        <v>1</v>
      </c>
      <c r="L189" s="107">
        <f t="shared" si="17"/>
        <v>0</v>
      </c>
    </row>
    <row r="190" spans="1:14" ht="30.1" customHeight="1" x14ac:dyDescent="0.3">
      <c r="A190" s="399">
        <v>113</v>
      </c>
      <c r="B190" s="314"/>
      <c r="C190" s="454"/>
      <c r="D190" s="14"/>
      <c r="E190" s="15"/>
      <c r="F190" s="37"/>
      <c r="G190" s="192"/>
      <c r="H190" s="186"/>
      <c r="I190" s="181"/>
      <c r="J190" s="106" t="str">
        <f t="shared" si="15"/>
        <v/>
      </c>
      <c r="K190" s="108">
        <f t="shared" si="16"/>
        <v>1</v>
      </c>
      <c r="L190" s="107">
        <f t="shared" si="17"/>
        <v>0</v>
      </c>
    </row>
    <row r="191" spans="1:14" ht="30.1" customHeight="1" x14ac:dyDescent="0.3">
      <c r="A191" s="399">
        <v>114</v>
      </c>
      <c r="B191" s="314"/>
      <c r="C191" s="454"/>
      <c r="D191" s="14"/>
      <c r="E191" s="15"/>
      <c r="F191" s="37"/>
      <c r="G191" s="192"/>
      <c r="H191" s="186"/>
      <c r="I191" s="181"/>
      <c r="J191" s="106" t="str">
        <f t="shared" si="15"/>
        <v/>
      </c>
      <c r="K191" s="108">
        <f t="shared" si="16"/>
        <v>1</v>
      </c>
      <c r="L191" s="107">
        <f t="shared" si="17"/>
        <v>0</v>
      </c>
    </row>
    <row r="192" spans="1:14" ht="30.1" customHeight="1" x14ac:dyDescent="0.3">
      <c r="A192" s="399">
        <v>115</v>
      </c>
      <c r="B192" s="314"/>
      <c r="C192" s="454"/>
      <c r="D192" s="14"/>
      <c r="E192" s="15"/>
      <c r="F192" s="37"/>
      <c r="G192" s="192"/>
      <c r="H192" s="186"/>
      <c r="I192" s="181"/>
      <c r="J192" s="106" t="str">
        <f t="shared" si="15"/>
        <v/>
      </c>
      <c r="K192" s="108">
        <f t="shared" si="16"/>
        <v>1</v>
      </c>
      <c r="L192" s="107">
        <f t="shared" si="17"/>
        <v>0</v>
      </c>
    </row>
    <row r="193" spans="1:13" ht="30.1" customHeight="1" x14ac:dyDescent="0.3">
      <c r="A193" s="399">
        <v>116</v>
      </c>
      <c r="B193" s="314"/>
      <c r="C193" s="454"/>
      <c r="D193" s="14"/>
      <c r="E193" s="15"/>
      <c r="F193" s="37"/>
      <c r="G193" s="192"/>
      <c r="H193" s="186"/>
      <c r="I193" s="181"/>
      <c r="J193" s="106" t="str">
        <f t="shared" si="15"/>
        <v/>
      </c>
      <c r="K193" s="108">
        <f t="shared" si="16"/>
        <v>1</v>
      </c>
      <c r="L193" s="107">
        <f t="shared" si="17"/>
        <v>0</v>
      </c>
    </row>
    <row r="194" spans="1:13" ht="30.1" customHeight="1" x14ac:dyDescent="0.3">
      <c r="A194" s="399">
        <v>117</v>
      </c>
      <c r="B194" s="314"/>
      <c r="C194" s="454"/>
      <c r="D194" s="14"/>
      <c r="E194" s="15"/>
      <c r="F194" s="37"/>
      <c r="G194" s="192"/>
      <c r="H194" s="186"/>
      <c r="I194" s="181"/>
      <c r="J194" s="106" t="str">
        <f t="shared" si="15"/>
        <v/>
      </c>
      <c r="K194" s="108">
        <f t="shared" si="16"/>
        <v>1</v>
      </c>
      <c r="L194" s="107">
        <f t="shared" si="17"/>
        <v>0</v>
      </c>
    </row>
    <row r="195" spans="1:13" ht="30.1" customHeight="1" x14ac:dyDescent="0.3">
      <c r="A195" s="399">
        <v>118</v>
      </c>
      <c r="B195" s="314"/>
      <c r="C195" s="454"/>
      <c r="D195" s="14"/>
      <c r="E195" s="15"/>
      <c r="F195" s="37"/>
      <c r="G195" s="192"/>
      <c r="H195" s="186"/>
      <c r="I195" s="181"/>
      <c r="J195" s="106" t="str">
        <f t="shared" si="15"/>
        <v/>
      </c>
      <c r="K195" s="108">
        <f t="shared" si="16"/>
        <v>1</v>
      </c>
      <c r="L195" s="107">
        <f t="shared" si="17"/>
        <v>0</v>
      </c>
    </row>
    <row r="196" spans="1:13" ht="30.1" customHeight="1" x14ac:dyDescent="0.3">
      <c r="A196" s="399">
        <v>119</v>
      </c>
      <c r="B196" s="314"/>
      <c r="C196" s="454"/>
      <c r="D196" s="14"/>
      <c r="E196" s="15"/>
      <c r="F196" s="37"/>
      <c r="G196" s="192"/>
      <c r="H196" s="186"/>
      <c r="I196" s="181"/>
      <c r="J196" s="106" t="str">
        <f t="shared" si="15"/>
        <v/>
      </c>
      <c r="K196" s="108">
        <f t="shared" si="16"/>
        <v>1</v>
      </c>
      <c r="L196" s="107">
        <f t="shared" si="17"/>
        <v>0</v>
      </c>
    </row>
    <row r="197" spans="1:13" ht="30.1" customHeight="1" thickBot="1" x14ac:dyDescent="0.35">
      <c r="A197" s="400">
        <v>120</v>
      </c>
      <c r="B197" s="86"/>
      <c r="C197" s="455"/>
      <c r="D197" s="16"/>
      <c r="E197" s="17"/>
      <c r="F197" s="39"/>
      <c r="G197" s="193"/>
      <c r="H197" s="187"/>
      <c r="I197" s="182"/>
      <c r="J197" s="106" t="str">
        <f t="shared" si="15"/>
        <v/>
      </c>
      <c r="K197" s="108">
        <f t="shared" si="16"/>
        <v>1</v>
      </c>
      <c r="L197" s="107">
        <f t="shared" si="17"/>
        <v>0</v>
      </c>
    </row>
    <row r="198" spans="1:13" ht="30.1" customHeight="1" thickBot="1" x14ac:dyDescent="0.35">
      <c r="A198" s="41"/>
      <c r="B198" s="41"/>
      <c r="C198" s="456"/>
      <c r="D198" s="41"/>
      <c r="E198" s="41"/>
      <c r="F198" s="41"/>
      <c r="G198" s="380" t="s">
        <v>33</v>
      </c>
      <c r="H198" s="183">
        <f>SUM(H178:H197)+H164</f>
        <v>0</v>
      </c>
      <c r="I198" s="183">
        <f>SUM(I178:I197)+I164</f>
        <v>0</v>
      </c>
      <c r="J198" s="63"/>
      <c r="K198" s="105">
        <f>IF(H198&gt;H164,ROW(A204),0)</f>
        <v>0</v>
      </c>
      <c r="L198" s="34"/>
      <c r="M198" s="102">
        <f>IF(H198&gt;H164,ROW(A204),0)</f>
        <v>0</v>
      </c>
    </row>
    <row r="199" spans="1:13" ht="30.1" customHeight="1" x14ac:dyDescent="0.3">
      <c r="A199" s="41"/>
      <c r="B199" s="41"/>
      <c r="C199" s="456"/>
      <c r="D199" s="41"/>
      <c r="E199" s="41"/>
      <c r="F199" s="41"/>
      <c r="G199" s="41"/>
      <c r="H199" s="41"/>
      <c r="I199" s="41"/>
      <c r="J199" s="63"/>
      <c r="K199" s="34"/>
      <c r="L199" s="34"/>
    </row>
    <row r="200" spans="1:13" ht="30.1" customHeight="1" x14ac:dyDescent="0.3">
      <c r="A200" s="135" t="s">
        <v>132</v>
      </c>
      <c r="B200" s="41"/>
      <c r="C200" s="456"/>
      <c r="D200" s="41"/>
      <c r="E200" s="41"/>
      <c r="F200" s="41"/>
      <c r="G200" s="41"/>
      <c r="H200" s="41"/>
      <c r="I200" s="41"/>
      <c r="J200" s="63"/>
      <c r="K200" s="34"/>
      <c r="L200" s="34"/>
    </row>
    <row r="201" spans="1:13" ht="30.1" customHeight="1" x14ac:dyDescent="0.3">
      <c r="A201" s="41"/>
      <c r="B201" s="41"/>
      <c r="C201" s="456"/>
      <c r="D201" s="41"/>
      <c r="E201" s="41"/>
      <c r="F201" s="41"/>
      <c r="G201" s="41"/>
      <c r="H201" s="41"/>
      <c r="I201" s="41"/>
      <c r="J201" s="63"/>
      <c r="K201" s="34"/>
      <c r="L201" s="34"/>
    </row>
    <row r="202" spans="1:13" ht="30.1" customHeight="1" x14ac:dyDescent="0.35">
      <c r="A202" s="370" t="s">
        <v>30</v>
      </c>
      <c r="B202" s="372">
        <f ca="1">imzatarihi</f>
        <v>45653</v>
      </c>
      <c r="C202" s="459"/>
      <c r="D202" s="251" t="s">
        <v>31</v>
      </c>
      <c r="E202" s="373" t="str">
        <f>IF(kurulusyetkilisi&gt;0,kurulusyetkilisi,"")</f>
        <v/>
      </c>
      <c r="F202" s="41"/>
      <c r="G202" s="41"/>
      <c r="H202" s="41"/>
      <c r="I202" s="41"/>
      <c r="J202" s="63"/>
      <c r="K202" s="34"/>
      <c r="L202" s="34"/>
    </row>
    <row r="203" spans="1:13" ht="30.1" customHeight="1" x14ac:dyDescent="0.35">
      <c r="A203" s="41"/>
      <c r="B203" s="213"/>
      <c r="C203" s="460"/>
      <c r="D203" s="251" t="s">
        <v>32</v>
      </c>
      <c r="E203" s="41"/>
      <c r="F203" s="41"/>
      <c r="G203" s="212"/>
      <c r="H203" s="41"/>
      <c r="I203" s="41"/>
      <c r="J203" s="63"/>
      <c r="K203" s="34"/>
      <c r="L203" s="34"/>
    </row>
    <row r="204" spans="1:13" ht="30.1" customHeight="1" x14ac:dyDescent="0.3">
      <c r="A204" s="41"/>
      <c r="B204" s="41"/>
      <c r="C204" s="456"/>
      <c r="D204" s="41"/>
      <c r="E204" s="41"/>
      <c r="F204" s="41"/>
      <c r="G204" s="41"/>
      <c r="H204" s="41"/>
      <c r="I204" s="41"/>
      <c r="J204" s="63"/>
      <c r="K204" s="34"/>
      <c r="L204" s="34"/>
    </row>
    <row r="205" spans="1:13" ht="30.1" customHeight="1" x14ac:dyDescent="0.3">
      <c r="A205" s="609" t="s">
        <v>102</v>
      </c>
      <c r="B205" s="609"/>
      <c r="C205" s="609"/>
      <c r="D205" s="609"/>
      <c r="E205" s="609"/>
      <c r="F205" s="609"/>
      <c r="G205" s="609"/>
      <c r="H205" s="609"/>
      <c r="I205" s="609"/>
      <c r="J205" s="61"/>
      <c r="K205" s="34"/>
      <c r="L205" s="34"/>
    </row>
    <row r="206" spans="1:13" ht="30.1" customHeight="1" x14ac:dyDescent="0.3">
      <c r="A206" s="573" t="str">
        <f>IF(YilDonem&lt;&gt;"",CONCATENATE(YilDonem," dönemine aittir."),"")</f>
        <v/>
      </c>
      <c r="B206" s="573"/>
      <c r="C206" s="573"/>
      <c r="D206" s="573"/>
      <c r="E206" s="573"/>
      <c r="F206" s="573"/>
      <c r="G206" s="573"/>
      <c r="H206" s="573"/>
      <c r="I206" s="573"/>
      <c r="J206" s="61"/>
      <c r="K206" s="34"/>
      <c r="L206" s="34"/>
    </row>
    <row r="207" spans="1:13" ht="30.1" customHeight="1" thickBot="1" x14ac:dyDescent="0.35">
      <c r="A207" s="610" t="s">
        <v>125</v>
      </c>
      <c r="B207" s="610"/>
      <c r="C207" s="610"/>
      <c r="D207" s="610"/>
      <c r="E207" s="610"/>
      <c r="F207" s="610"/>
      <c r="G207" s="610"/>
      <c r="H207" s="610"/>
      <c r="I207" s="610"/>
      <c r="J207" s="61"/>
      <c r="K207" s="34"/>
      <c r="L207" s="34"/>
    </row>
    <row r="208" spans="1:13" ht="30.1" customHeight="1" thickBot="1" x14ac:dyDescent="0.35">
      <c r="A208" s="441" t="s">
        <v>212</v>
      </c>
      <c r="B208" s="618" t="str">
        <f>IF(ProjeNo&gt;0,ProjeNo,"")</f>
        <v/>
      </c>
      <c r="C208" s="619"/>
      <c r="D208" s="619"/>
      <c r="E208" s="619"/>
      <c r="F208" s="619"/>
      <c r="G208" s="619"/>
      <c r="H208" s="619"/>
      <c r="I208" s="620"/>
      <c r="J208" s="61"/>
      <c r="K208" s="34"/>
      <c r="L208" s="34"/>
    </row>
    <row r="209" spans="1:14" ht="30.1" customHeight="1" thickBot="1" x14ac:dyDescent="0.35">
      <c r="A209" s="441" t="s">
        <v>213</v>
      </c>
      <c r="B209" s="615" t="str">
        <f>IF(ProjeAdi&gt;0,ProjeAdi,"")</f>
        <v/>
      </c>
      <c r="C209" s="616"/>
      <c r="D209" s="616"/>
      <c r="E209" s="616"/>
      <c r="F209" s="616"/>
      <c r="G209" s="616"/>
      <c r="H209" s="616"/>
      <c r="I209" s="617"/>
      <c r="J209" s="61"/>
      <c r="K209" s="34"/>
      <c r="L209" s="34"/>
    </row>
    <row r="210" spans="1:14" s="21" customFormat="1" ht="30.1" customHeight="1" thickBot="1" x14ac:dyDescent="0.35">
      <c r="A210" s="613" t="s">
        <v>3</v>
      </c>
      <c r="B210" s="613" t="s">
        <v>99</v>
      </c>
      <c r="C210" s="613" t="s">
        <v>175</v>
      </c>
      <c r="D210" s="613" t="s">
        <v>100</v>
      </c>
      <c r="E210" s="613" t="s">
        <v>101</v>
      </c>
      <c r="F210" s="613" t="s">
        <v>79</v>
      </c>
      <c r="G210" s="613" t="s">
        <v>80</v>
      </c>
      <c r="H210" s="392" t="s">
        <v>81</v>
      </c>
      <c r="I210" s="392" t="s">
        <v>81</v>
      </c>
      <c r="J210" s="62"/>
      <c r="K210" s="35"/>
      <c r="L210" s="35"/>
      <c r="M210" s="65"/>
      <c r="N210" s="65"/>
    </row>
    <row r="211" spans="1:14" ht="30.1" customHeight="1" thickBot="1" x14ac:dyDescent="0.35">
      <c r="A211" s="621"/>
      <c r="B211" s="621"/>
      <c r="C211" s="614"/>
      <c r="D211" s="621"/>
      <c r="E211" s="621"/>
      <c r="F211" s="621"/>
      <c r="G211" s="621"/>
      <c r="H211" s="403" t="s">
        <v>82</v>
      </c>
      <c r="I211" s="403" t="s">
        <v>85</v>
      </c>
      <c r="J211" s="61"/>
      <c r="K211" s="34"/>
      <c r="L211" s="34"/>
    </row>
    <row r="212" spans="1:14" ht="30.1" customHeight="1" x14ac:dyDescent="0.3">
      <c r="A212" s="198">
        <v>121</v>
      </c>
      <c r="B212" s="464"/>
      <c r="C212" s="465"/>
      <c r="D212" s="22"/>
      <c r="E212" s="36"/>
      <c r="F212" s="23"/>
      <c r="G212" s="191"/>
      <c r="H212" s="185"/>
      <c r="I212" s="177"/>
      <c r="J212" s="106" t="str">
        <f>IF(AND(COUNTA(B212:E212)&gt;0,K212=1),"Belge Tarihi,Belge Numarası ve KDV Dahil Tutar doldurulduktan sonra KDV Hariç Tutar doldurulabilir.","")</f>
        <v/>
      </c>
      <c r="K212" s="108">
        <f>IF(COUNTA(F212:G212)+COUNTA(I212)=3,0,1)</f>
        <v>1</v>
      </c>
      <c r="L212" s="107">
        <f>IF(K212=1,0,100000000)</f>
        <v>0</v>
      </c>
    </row>
    <row r="213" spans="1:14" ht="30.1" customHeight="1" x14ac:dyDescent="0.3">
      <c r="A213" s="399">
        <v>122</v>
      </c>
      <c r="B213" s="314"/>
      <c r="C213" s="454"/>
      <c r="D213" s="14"/>
      <c r="E213" s="15"/>
      <c r="F213" s="37"/>
      <c r="G213" s="192"/>
      <c r="H213" s="186"/>
      <c r="I213" s="181"/>
      <c r="J213" s="106" t="str">
        <f t="shared" ref="J213:J231" si="18">IF(AND(COUNTA(B213:E213)&gt;0,K213=1),"Belge Tarihi,Belge Numarası ve KDV Dahil Tutar doldurulduktan sonra KDV Hariç Tutar doldurulabilir.","")</f>
        <v/>
      </c>
      <c r="K213" s="108">
        <f t="shared" ref="K213:K231" si="19">IF(COUNTA(F213:G213)+COUNTA(I213)=3,0,1)</f>
        <v>1</v>
      </c>
      <c r="L213" s="107">
        <f t="shared" ref="L213:L231" si="20">IF(K213=1,0,100000000)</f>
        <v>0</v>
      </c>
    </row>
    <row r="214" spans="1:14" ht="30.1" customHeight="1" x14ac:dyDescent="0.3">
      <c r="A214" s="399">
        <v>123</v>
      </c>
      <c r="B214" s="314"/>
      <c r="C214" s="454"/>
      <c r="D214" s="14"/>
      <c r="E214" s="15"/>
      <c r="F214" s="37"/>
      <c r="G214" s="192"/>
      <c r="H214" s="186"/>
      <c r="I214" s="181"/>
      <c r="J214" s="106" t="str">
        <f t="shared" si="18"/>
        <v/>
      </c>
      <c r="K214" s="108">
        <f t="shared" si="19"/>
        <v>1</v>
      </c>
      <c r="L214" s="107">
        <f t="shared" si="20"/>
        <v>0</v>
      </c>
    </row>
    <row r="215" spans="1:14" ht="30.1" customHeight="1" x14ac:dyDescent="0.3">
      <c r="A215" s="399">
        <v>124</v>
      </c>
      <c r="B215" s="314"/>
      <c r="C215" s="454"/>
      <c r="D215" s="14"/>
      <c r="E215" s="15"/>
      <c r="F215" s="37"/>
      <c r="G215" s="192"/>
      <c r="H215" s="186"/>
      <c r="I215" s="181"/>
      <c r="J215" s="106" t="str">
        <f t="shared" si="18"/>
        <v/>
      </c>
      <c r="K215" s="108">
        <f t="shared" si="19"/>
        <v>1</v>
      </c>
      <c r="L215" s="107">
        <f t="shared" si="20"/>
        <v>0</v>
      </c>
    </row>
    <row r="216" spans="1:14" ht="30.1" customHeight="1" x14ac:dyDescent="0.3">
      <c r="A216" s="399">
        <v>125</v>
      </c>
      <c r="B216" s="314"/>
      <c r="C216" s="454"/>
      <c r="D216" s="14"/>
      <c r="E216" s="15"/>
      <c r="F216" s="37"/>
      <c r="G216" s="192"/>
      <c r="H216" s="186"/>
      <c r="I216" s="181"/>
      <c r="J216" s="106" t="str">
        <f t="shared" si="18"/>
        <v/>
      </c>
      <c r="K216" s="108">
        <f t="shared" si="19"/>
        <v>1</v>
      </c>
      <c r="L216" s="107">
        <f t="shared" si="20"/>
        <v>0</v>
      </c>
    </row>
    <row r="217" spans="1:14" ht="30.1" customHeight="1" x14ac:dyDescent="0.3">
      <c r="A217" s="399">
        <v>126</v>
      </c>
      <c r="B217" s="314"/>
      <c r="C217" s="454"/>
      <c r="D217" s="14"/>
      <c r="E217" s="15"/>
      <c r="F217" s="37"/>
      <c r="G217" s="192"/>
      <c r="H217" s="186"/>
      <c r="I217" s="181"/>
      <c r="J217" s="106" t="str">
        <f t="shared" si="18"/>
        <v/>
      </c>
      <c r="K217" s="108">
        <f t="shared" si="19"/>
        <v>1</v>
      </c>
      <c r="L217" s="107">
        <f t="shared" si="20"/>
        <v>0</v>
      </c>
      <c r="M217" s="66"/>
      <c r="N217" s="66"/>
    </row>
    <row r="218" spans="1:14" ht="30.1" customHeight="1" x14ac:dyDescent="0.3">
      <c r="A218" s="399">
        <v>127</v>
      </c>
      <c r="B218" s="314"/>
      <c r="C218" s="454"/>
      <c r="D218" s="14"/>
      <c r="E218" s="15"/>
      <c r="F218" s="37"/>
      <c r="G218" s="192"/>
      <c r="H218" s="186"/>
      <c r="I218" s="181"/>
      <c r="J218" s="106" t="str">
        <f t="shared" si="18"/>
        <v/>
      </c>
      <c r="K218" s="108">
        <f t="shared" si="19"/>
        <v>1</v>
      </c>
      <c r="L218" s="107">
        <f t="shared" si="20"/>
        <v>0</v>
      </c>
    </row>
    <row r="219" spans="1:14" ht="30.1" customHeight="1" x14ac:dyDescent="0.3">
      <c r="A219" s="399">
        <v>128</v>
      </c>
      <c r="B219" s="314"/>
      <c r="C219" s="454"/>
      <c r="D219" s="14"/>
      <c r="E219" s="15"/>
      <c r="F219" s="37"/>
      <c r="G219" s="192"/>
      <c r="H219" s="186"/>
      <c r="I219" s="181"/>
      <c r="J219" s="106" t="str">
        <f t="shared" si="18"/>
        <v/>
      </c>
      <c r="K219" s="108">
        <f t="shared" si="19"/>
        <v>1</v>
      </c>
      <c r="L219" s="107">
        <f t="shared" si="20"/>
        <v>0</v>
      </c>
    </row>
    <row r="220" spans="1:14" ht="30.1" customHeight="1" x14ac:dyDescent="0.3">
      <c r="A220" s="399">
        <v>129</v>
      </c>
      <c r="B220" s="314"/>
      <c r="C220" s="454"/>
      <c r="D220" s="14"/>
      <c r="E220" s="15"/>
      <c r="F220" s="37"/>
      <c r="G220" s="192"/>
      <c r="H220" s="186"/>
      <c r="I220" s="181"/>
      <c r="J220" s="106" t="str">
        <f t="shared" si="18"/>
        <v/>
      </c>
      <c r="K220" s="108">
        <f t="shared" si="19"/>
        <v>1</v>
      </c>
      <c r="L220" s="107">
        <f t="shared" si="20"/>
        <v>0</v>
      </c>
    </row>
    <row r="221" spans="1:14" ht="30.1" customHeight="1" x14ac:dyDescent="0.3">
      <c r="A221" s="399">
        <v>130</v>
      </c>
      <c r="B221" s="314"/>
      <c r="C221" s="454"/>
      <c r="D221" s="14"/>
      <c r="E221" s="15"/>
      <c r="F221" s="37"/>
      <c r="G221" s="192"/>
      <c r="H221" s="186"/>
      <c r="I221" s="181"/>
      <c r="J221" s="106" t="str">
        <f t="shared" si="18"/>
        <v/>
      </c>
      <c r="K221" s="108">
        <f t="shared" si="19"/>
        <v>1</v>
      </c>
      <c r="L221" s="107">
        <f t="shared" si="20"/>
        <v>0</v>
      </c>
    </row>
    <row r="222" spans="1:14" ht="30.1" customHeight="1" x14ac:dyDescent="0.3">
      <c r="A222" s="399">
        <v>131</v>
      </c>
      <c r="B222" s="314"/>
      <c r="C222" s="454"/>
      <c r="D222" s="14"/>
      <c r="E222" s="15"/>
      <c r="F222" s="37"/>
      <c r="G222" s="192"/>
      <c r="H222" s="186"/>
      <c r="I222" s="181"/>
      <c r="J222" s="106" t="str">
        <f t="shared" si="18"/>
        <v/>
      </c>
      <c r="K222" s="108">
        <f t="shared" si="19"/>
        <v>1</v>
      </c>
      <c r="L222" s="107">
        <f t="shared" si="20"/>
        <v>0</v>
      </c>
    </row>
    <row r="223" spans="1:14" ht="30.1" customHeight="1" x14ac:dyDescent="0.3">
      <c r="A223" s="399">
        <v>132</v>
      </c>
      <c r="B223" s="314"/>
      <c r="C223" s="454"/>
      <c r="D223" s="14"/>
      <c r="E223" s="15"/>
      <c r="F223" s="37"/>
      <c r="G223" s="192"/>
      <c r="H223" s="186"/>
      <c r="I223" s="181"/>
      <c r="J223" s="106" t="str">
        <f t="shared" si="18"/>
        <v/>
      </c>
      <c r="K223" s="108">
        <f t="shared" si="19"/>
        <v>1</v>
      </c>
      <c r="L223" s="107">
        <f t="shared" si="20"/>
        <v>0</v>
      </c>
    </row>
    <row r="224" spans="1:14" ht="30.1" customHeight="1" x14ac:dyDescent="0.3">
      <c r="A224" s="399">
        <v>133</v>
      </c>
      <c r="B224" s="314"/>
      <c r="C224" s="454"/>
      <c r="D224" s="14"/>
      <c r="E224" s="15"/>
      <c r="F224" s="37"/>
      <c r="G224" s="192"/>
      <c r="H224" s="186"/>
      <c r="I224" s="181"/>
      <c r="J224" s="106" t="str">
        <f t="shared" si="18"/>
        <v/>
      </c>
      <c r="K224" s="108">
        <f t="shared" si="19"/>
        <v>1</v>
      </c>
      <c r="L224" s="107">
        <f t="shared" si="20"/>
        <v>0</v>
      </c>
    </row>
    <row r="225" spans="1:13" ht="30.1" customHeight="1" x14ac:dyDescent="0.3">
      <c r="A225" s="399">
        <v>134</v>
      </c>
      <c r="B225" s="314"/>
      <c r="C225" s="454"/>
      <c r="D225" s="14"/>
      <c r="E225" s="15"/>
      <c r="F225" s="37"/>
      <c r="G225" s="192"/>
      <c r="H225" s="186"/>
      <c r="I225" s="181"/>
      <c r="J225" s="106" t="str">
        <f t="shared" si="18"/>
        <v/>
      </c>
      <c r="K225" s="108">
        <f t="shared" si="19"/>
        <v>1</v>
      </c>
      <c r="L225" s="107">
        <f t="shared" si="20"/>
        <v>0</v>
      </c>
    </row>
    <row r="226" spans="1:13" ht="30.1" customHeight="1" x14ac:dyDescent="0.3">
      <c r="A226" s="399">
        <v>135</v>
      </c>
      <c r="B226" s="314"/>
      <c r="C226" s="454"/>
      <c r="D226" s="14"/>
      <c r="E226" s="15"/>
      <c r="F226" s="37"/>
      <c r="G226" s="192"/>
      <c r="H226" s="186"/>
      <c r="I226" s="181"/>
      <c r="J226" s="106" t="str">
        <f t="shared" si="18"/>
        <v/>
      </c>
      <c r="K226" s="108">
        <f t="shared" si="19"/>
        <v>1</v>
      </c>
      <c r="L226" s="107">
        <f t="shared" si="20"/>
        <v>0</v>
      </c>
    </row>
    <row r="227" spans="1:13" ht="30.1" customHeight="1" x14ac:dyDescent="0.3">
      <c r="A227" s="399">
        <v>136</v>
      </c>
      <c r="B227" s="314"/>
      <c r="C227" s="454"/>
      <c r="D227" s="14"/>
      <c r="E227" s="15"/>
      <c r="F227" s="37"/>
      <c r="G227" s="192"/>
      <c r="H227" s="186"/>
      <c r="I227" s="181"/>
      <c r="J227" s="106" t="str">
        <f t="shared" si="18"/>
        <v/>
      </c>
      <c r="K227" s="108">
        <f t="shared" si="19"/>
        <v>1</v>
      </c>
      <c r="L227" s="107">
        <f t="shared" si="20"/>
        <v>0</v>
      </c>
    </row>
    <row r="228" spans="1:13" ht="30.1" customHeight="1" x14ac:dyDescent="0.3">
      <c r="A228" s="399">
        <v>137</v>
      </c>
      <c r="B228" s="314"/>
      <c r="C228" s="454"/>
      <c r="D228" s="14"/>
      <c r="E228" s="15"/>
      <c r="F228" s="37"/>
      <c r="G228" s="192"/>
      <c r="H228" s="186"/>
      <c r="I228" s="181"/>
      <c r="J228" s="106" t="str">
        <f t="shared" si="18"/>
        <v/>
      </c>
      <c r="K228" s="108">
        <f t="shared" si="19"/>
        <v>1</v>
      </c>
      <c r="L228" s="107">
        <f t="shared" si="20"/>
        <v>0</v>
      </c>
    </row>
    <row r="229" spans="1:13" ht="30.1" customHeight="1" x14ac:dyDescent="0.3">
      <c r="A229" s="399">
        <v>138</v>
      </c>
      <c r="B229" s="314"/>
      <c r="C229" s="454"/>
      <c r="D229" s="14"/>
      <c r="E229" s="15"/>
      <c r="F229" s="37"/>
      <c r="G229" s="192"/>
      <c r="H229" s="186"/>
      <c r="I229" s="181"/>
      <c r="J229" s="106" t="str">
        <f t="shared" si="18"/>
        <v/>
      </c>
      <c r="K229" s="108">
        <f t="shared" si="19"/>
        <v>1</v>
      </c>
      <c r="L229" s="107">
        <f t="shared" si="20"/>
        <v>0</v>
      </c>
    </row>
    <row r="230" spans="1:13" ht="30.1" customHeight="1" x14ac:dyDescent="0.3">
      <c r="A230" s="399">
        <v>139</v>
      </c>
      <c r="B230" s="314"/>
      <c r="C230" s="454"/>
      <c r="D230" s="14"/>
      <c r="E230" s="15"/>
      <c r="F230" s="37"/>
      <c r="G230" s="192"/>
      <c r="H230" s="186"/>
      <c r="I230" s="181"/>
      <c r="J230" s="106" t="str">
        <f t="shared" si="18"/>
        <v/>
      </c>
      <c r="K230" s="108">
        <f t="shared" si="19"/>
        <v>1</v>
      </c>
      <c r="L230" s="107">
        <f t="shared" si="20"/>
        <v>0</v>
      </c>
    </row>
    <row r="231" spans="1:13" ht="30.1" customHeight="1" thickBot="1" x14ac:dyDescent="0.35">
      <c r="A231" s="400">
        <v>140</v>
      </c>
      <c r="B231" s="86"/>
      <c r="C231" s="455"/>
      <c r="D231" s="16"/>
      <c r="E231" s="17"/>
      <c r="F231" s="39"/>
      <c r="G231" s="193"/>
      <c r="H231" s="187"/>
      <c r="I231" s="182"/>
      <c r="J231" s="106" t="str">
        <f t="shared" si="18"/>
        <v/>
      </c>
      <c r="K231" s="108">
        <f t="shared" si="19"/>
        <v>1</v>
      </c>
      <c r="L231" s="107">
        <f t="shared" si="20"/>
        <v>0</v>
      </c>
    </row>
    <row r="232" spans="1:13" ht="30.1" customHeight="1" thickBot="1" x14ac:dyDescent="0.35">
      <c r="A232" s="41"/>
      <c r="B232" s="41"/>
      <c r="C232" s="456"/>
      <c r="D232" s="41"/>
      <c r="E232" s="41"/>
      <c r="F232" s="41"/>
      <c r="G232" s="380" t="s">
        <v>33</v>
      </c>
      <c r="H232" s="183">
        <f>SUM(H212:H231)+H198</f>
        <v>0</v>
      </c>
      <c r="I232" s="183">
        <f>SUM(I212:I231)+I198</f>
        <v>0</v>
      </c>
      <c r="J232" s="63"/>
      <c r="K232" s="105">
        <f>IF(H232&gt;H198,ROW(A238),0)</f>
        <v>0</v>
      </c>
      <c r="L232" s="34"/>
      <c r="M232" s="102">
        <f>IF(H232&gt;H198,ROW(A238),0)</f>
        <v>0</v>
      </c>
    </row>
    <row r="233" spans="1:13" ht="30.1" customHeight="1" x14ac:dyDescent="0.3">
      <c r="A233" s="41"/>
      <c r="B233" s="41"/>
      <c r="C233" s="456"/>
      <c r="D233" s="41"/>
      <c r="E233" s="41"/>
      <c r="F233" s="41"/>
      <c r="G233" s="41"/>
      <c r="H233" s="41"/>
      <c r="I233" s="41"/>
      <c r="J233" s="63"/>
      <c r="K233" s="34"/>
      <c r="L233" s="34"/>
    </row>
    <row r="234" spans="1:13" ht="30.1" customHeight="1" x14ac:dyDescent="0.3">
      <c r="A234" s="135" t="s">
        <v>132</v>
      </c>
      <c r="B234" s="41"/>
      <c r="C234" s="456"/>
      <c r="D234" s="41"/>
      <c r="E234" s="41"/>
      <c r="F234" s="41"/>
      <c r="G234" s="41"/>
      <c r="H234" s="41"/>
      <c r="I234" s="41"/>
      <c r="J234" s="63"/>
      <c r="K234" s="34"/>
      <c r="L234" s="34"/>
    </row>
    <row r="235" spans="1:13" ht="30.1" customHeight="1" x14ac:dyDescent="0.3">
      <c r="A235" s="41"/>
      <c r="B235" s="41"/>
      <c r="C235" s="456"/>
      <c r="D235" s="41"/>
      <c r="E235" s="41"/>
      <c r="F235" s="41"/>
      <c r="G235" s="41"/>
      <c r="H235" s="41"/>
      <c r="I235" s="41"/>
      <c r="J235" s="63"/>
      <c r="K235" s="34"/>
      <c r="L235" s="34"/>
    </row>
    <row r="236" spans="1:13" ht="30.1" customHeight="1" x14ac:dyDescent="0.35">
      <c r="A236" s="370" t="s">
        <v>30</v>
      </c>
      <c r="B236" s="372">
        <f ca="1">imzatarihi</f>
        <v>45653</v>
      </c>
      <c r="C236" s="459"/>
      <c r="D236" s="251" t="s">
        <v>31</v>
      </c>
      <c r="E236" s="373" t="str">
        <f>IF(kurulusyetkilisi&gt;0,kurulusyetkilisi,"")</f>
        <v/>
      </c>
      <c r="F236" s="41"/>
      <c r="G236" s="41"/>
      <c r="H236" s="41"/>
      <c r="I236" s="41"/>
      <c r="J236" s="63"/>
      <c r="K236" s="34"/>
      <c r="L236" s="34"/>
    </row>
    <row r="237" spans="1:13" ht="30.1" customHeight="1" x14ac:dyDescent="0.35">
      <c r="A237" s="41"/>
      <c r="B237" s="213"/>
      <c r="C237" s="460"/>
      <c r="D237" s="251" t="s">
        <v>32</v>
      </c>
      <c r="E237" s="41"/>
      <c r="F237" s="41"/>
      <c r="G237" s="212"/>
      <c r="H237" s="41"/>
      <c r="I237" s="41"/>
      <c r="J237" s="63"/>
      <c r="K237" s="34"/>
      <c r="L237" s="34"/>
    </row>
    <row r="238" spans="1:13" ht="30.1" customHeight="1" x14ac:dyDescent="0.3">
      <c r="A238" s="41"/>
      <c r="B238" s="41"/>
      <c r="C238" s="456"/>
      <c r="D238" s="41"/>
      <c r="E238" s="41"/>
      <c r="F238" s="41"/>
      <c r="G238" s="41"/>
      <c r="H238" s="41"/>
      <c r="I238" s="41"/>
      <c r="J238" s="63"/>
      <c r="K238" s="34"/>
      <c r="L238" s="34"/>
    </row>
    <row r="239" spans="1:13" ht="30.1" customHeight="1" x14ac:dyDescent="0.3">
      <c r="A239" s="609" t="s">
        <v>102</v>
      </c>
      <c r="B239" s="609"/>
      <c r="C239" s="609"/>
      <c r="D239" s="609"/>
      <c r="E239" s="609"/>
      <c r="F239" s="609"/>
      <c r="G239" s="609"/>
      <c r="H239" s="609"/>
      <c r="I239" s="609"/>
      <c r="J239" s="61"/>
      <c r="K239" s="34"/>
      <c r="L239" s="34"/>
    </row>
    <row r="240" spans="1:13" ht="30.1" customHeight="1" x14ac:dyDescent="0.3">
      <c r="A240" s="573" t="str">
        <f>IF(YilDonem&lt;&gt;"",CONCATENATE(YilDonem," dönemine aittir."),"")</f>
        <v/>
      </c>
      <c r="B240" s="573"/>
      <c r="C240" s="573"/>
      <c r="D240" s="573"/>
      <c r="E240" s="573"/>
      <c r="F240" s="573"/>
      <c r="G240" s="573"/>
      <c r="H240" s="573"/>
      <c r="I240" s="573"/>
      <c r="J240" s="61"/>
      <c r="K240" s="34"/>
      <c r="L240" s="34"/>
    </row>
    <row r="241" spans="1:14" ht="30.1" customHeight="1" thickBot="1" x14ac:dyDescent="0.35">
      <c r="A241" s="610" t="s">
        <v>125</v>
      </c>
      <c r="B241" s="610"/>
      <c r="C241" s="610"/>
      <c r="D241" s="610"/>
      <c r="E241" s="610"/>
      <c r="F241" s="610"/>
      <c r="G241" s="610"/>
      <c r="H241" s="610"/>
      <c r="I241" s="610"/>
      <c r="J241" s="61"/>
      <c r="K241" s="34"/>
      <c r="L241" s="34"/>
    </row>
    <row r="242" spans="1:14" ht="30.1" customHeight="1" thickBot="1" x14ac:dyDescent="0.35">
      <c r="A242" s="441" t="s">
        <v>212</v>
      </c>
      <c r="B242" s="618" t="str">
        <f>IF(ProjeNo&gt;0,ProjeNo,"")</f>
        <v/>
      </c>
      <c r="C242" s="619"/>
      <c r="D242" s="619"/>
      <c r="E242" s="619"/>
      <c r="F242" s="619"/>
      <c r="G242" s="619"/>
      <c r="H242" s="619"/>
      <c r="I242" s="620"/>
      <c r="J242" s="61"/>
      <c r="K242" s="34"/>
      <c r="L242" s="34"/>
    </row>
    <row r="243" spans="1:14" ht="30.1" customHeight="1" thickBot="1" x14ac:dyDescent="0.35">
      <c r="A243" s="441" t="s">
        <v>213</v>
      </c>
      <c r="B243" s="615" t="str">
        <f>IF(ProjeAdi&gt;0,ProjeAdi,"")</f>
        <v/>
      </c>
      <c r="C243" s="616"/>
      <c r="D243" s="616"/>
      <c r="E243" s="616"/>
      <c r="F243" s="616"/>
      <c r="G243" s="616"/>
      <c r="H243" s="616"/>
      <c r="I243" s="617"/>
      <c r="J243" s="61"/>
      <c r="K243" s="34"/>
      <c r="L243" s="34"/>
    </row>
    <row r="244" spans="1:14" s="21" customFormat="1" ht="30.1" customHeight="1" thickBot="1" x14ac:dyDescent="0.35">
      <c r="A244" s="613" t="s">
        <v>3</v>
      </c>
      <c r="B244" s="613" t="s">
        <v>99</v>
      </c>
      <c r="C244" s="613" t="s">
        <v>175</v>
      </c>
      <c r="D244" s="613" t="s">
        <v>100</v>
      </c>
      <c r="E244" s="613" t="s">
        <v>101</v>
      </c>
      <c r="F244" s="613" t="s">
        <v>79</v>
      </c>
      <c r="G244" s="613" t="s">
        <v>80</v>
      </c>
      <c r="H244" s="392" t="s">
        <v>81</v>
      </c>
      <c r="I244" s="392" t="s">
        <v>81</v>
      </c>
      <c r="J244" s="62"/>
      <c r="K244" s="35"/>
      <c r="L244" s="35"/>
      <c r="M244" s="65"/>
      <c r="N244" s="65"/>
    </row>
    <row r="245" spans="1:14" ht="30.1" customHeight="1" thickBot="1" x14ac:dyDescent="0.35">
      <c r="A245" s="621"/>
      <c r="B245" s="621"/>
      <c r="C245" s="614"/>
      <c r="D245" s="621"/>
      <c r="E245" s="621"/>
      <c r="F245" s="621"/>
      <c r="G245" s="621"/>
      <c r="H245" s="403" t="s">
        <v>82</v>
      </c>
      <c r="I245" s="403" t="s">
        <v>85</v>
      </c>
      <c r="J245" s="61"/>
      <c r="K245" s="34"/>
      <c r="L245" s="34"/>
    </row>
    <row r="246" spans="1:14" ht="30.1" customHeight="1" x14ac:dyDescent="0.3">
      <c r="A246" s="198">
        <v>141</v>
      </c>
      <c r="B246" s="464"/>
      <c r="C246" s="465"/>
      <c r="D246" s="22"/>
      <c r="E246" s="36"/>
      <c r="F246" s="23"/>
      <c r="G246" s="191"/>
      <c r="H246" s="185"/>
      <c r="I246" s="177"/>
      <c r="J246" s="106" t="str">
        <f>IF(AND(COUNTA(B246:E246)&gt;0,K246=1),"Belge Tarihi,Belge Numarası ve KDV Dahil Tutar doldurulduktan sonra KDV Hariç Tutar doldurulabilir.","")</f>
        <v/>
      </c>
      <c r="K246" s="108">
        <f>IF(COUNTA(F246:G246)+COUNTA(I246)=3,0,1)</f>
        <v>1</v>
      </c>
      <c r="L246" s="107">
        <f>IF(K246=1,0,100000000)</f>
        <v>0</v>
      </c>
    </row>
    <row r="247" spans="1:14" ht="30.1" customHeight="1" x14ac:dyDescent="0.3">
      <c r="A247" s="399">
        <v>142</v>
      </c>
      <c r="B247" s="314"/>
      <c r="C247" s="454"/>
      <c r="D247" s="14"/>
      <c r="E247" s="15"/>
      <c r="F247" s="37"/>
      <c r="G247" s="192"/>
      <c r="H247" s="186"/>
      <c r="I247" s="181"/>
      <c r="J247" s="106" t="str">
        <f t="shared" ref="J247:J265" si="21">IF(AND(COUNTA(B247:E247)&gt;0,K247=1),"Belge Tarihi,Belge Numarası ve KDV Dahil Tutar doldurulduktan sonra KDV Hariç Tutar doldurulabilir.","")</f>
        <v/>
      </c>
      <c r="K247" s="108">
        <f t="shared" ref="K247:K265" si="22">IF(COUNTA(F247:G247)+COUNTA(I247)=3,0,1)</f>
        <v>1</v>
      </c>
      <c r="L247" s="107">
        <f t="shared" ref="L247:L265" si="23">IF(K247=1,0,100000000)</f>
        <v>0</v>
      </c>
    </row>
    <row r="248" spans="1:14" ht="30.1" customHeight="1" x14ac:dyDescent="0.3">
      <c r="A248" s="399">
        <v>143</v>
      </c>
      <c r="B248" s="314"/>
      <c r="C248" s="454"/>
      <c r="D248" s="14"/>
      <c r="E248" s="15"/>
      <c r="F248" s="37"/>
      <c r="G248" s="192"/>
      <c r="H248" s="186"/>
      <c r="I248" s="181"/>
      <c r="J248" s="106" t="str">
        <f t="shared" si="21"/>
        <v/>
      </c>
      <c r="K248" s="108">
        <f t="shared" si="22"/>
        <v>1</v>
      </c>
      <c r="L248" s="107">
        <f t="shared" si="23"/>
        <v>0</v>
      </c>
    </row>
    <row r="249" spans="1:14" ht="30.1" customHeight="1" x14ac:dyDescent="0.3">
      <c r="A249" s="399">
        <v>144</v>
      </c>
      <c r="B249" s="314"/>
      <c r="C249" s="454"/>
      <c r="D249" s="14"/>
      <c r="E249" s="15"/>
      <c r="F249" s="37"/>
      <c r="G249" s="192"/>
      <c r="H249" s="186"/>
      <c r="I249" s="181"/>
      <c r="J249" s="106" t="str">
        <f t="shared" si="21"/>
        <v/>
      </c>
      <c r="K249" s="108">
        <f t="shared" si="22"/>
        <v>1</v>
      </c>
      <c r="L249" s="107">
        <f t="shared" si="23"/>
        <v>0</v>
      </c>
    </row>
    <row r="250" spans="1:14" ht="30.1" customHeight="1" x14ac:dyDescent="0.3">
      <c r="A250" s="399">
        <v>145</v>
      </c>
      <c r="B250" s="314"/>
      <c r="C250" s="454"/>
      <c r="D250" s="14"/>
      <c r="E250" s="15"/>
      <c r="F250" s="37"/>
      <c r="G250" s="192"/>
      <c r="H250" s="186"/>
      <c r="I250" s="181"/>
      <c r="J250" s="106" t="str">
        <f t="shared" si="21"/>
        <v/>
      </c>
      <c r="K250" s="108">
        <f t="shared" si="22"/>
        <v>1</v>
      </c>
      <c r="L250" s="107">
        <f t="shared" si="23"/>
        <v>0</v>
      </c>
    </row>
    <row r="251" spans="1:14" ht="30.1" customHeight="1" x14ac:dyDescent="0.3">
      <c r="A251" s="399">
        <v>146</v>
      </c>
      <c r="B251" s="314"/>
      <c r="C251" s="454"/>
      <c r="D251" s="14"/>
      <c r="E251" s="15"/>
      <c r="F251" s="37"/>
      <c r="G251" s="192"/>
      <c r="H251" s="186"/>
      <c r="I251" s="181"/>
      <c r="J251" s="106" t="str">
        <f t="shared" si="21"/>
        <v/>
      </c>
      <c r="K251" s="108">
        <f t="shared" si="22"/>
        <v>1</v>
      </c>
      <c r="L251" s="107">
        <f t="shared" si="23"/>
        <v>0</v>
      </c>
    </row>
    <row r="252" spans="1:14" ht="30.1" customHeight="1" x14ac:dyDescent="0.3">
      <c r="A252" s="399">
        <v>147</v>
      </c>
      <c r="B252" s="314"/>
      <c r="C252" s="454"/>
      <c r="D252" s="14"/>
      <c r="E252" s="15"/>
      <c r="F252" s="37"/>
      <c r="G252" s="192"/>
      <c r="H252" s="186"/>
      <c r="I252" s="181"/>
      <c r="J252" s="106" t="str">
        <f t="shared" si="21"/>
        <v/>
      </c>
      <c r="K252" s="108">
        <f t="shared" si="22"/>
        <v>1</v>
      </c>
      <c r="L252" s="107">
        <f t="shared" si="23"/>
        <v>0</v>
      </c>
      <c r="M252" s="66"/>
      <c r="N252" s="66"/>
    </row>
    <row r="253" spans="1:14" ht="30.1" customHeight="1" x14ac:dyDescent="0.3">
      <c r="A253" s="399">
        <v>148</v>
      </c>
      <c r="B253" s="314"/>
      <c r="C253" s="454"/>
      <c r="D253" s="14"/>
      <c r="E253" s="15"/>
      <c r="F253" s="37"/>
      <c r="G253" s="192"/>
      <c r="H253" s="186"/>
      <c r="I253" s="181"/>
      <c r="J253" s="106" t="str">
        <f t="shared" si="21"/>
        <v/>
      </c>
      <c r="K253" s="108">
        <f t="shared" si="22"/>
        <v>1</v>
      </c>
      <c r="L253" s="107">
        <f t="shared" si="23"/>
        <v>0</v>
      </c>
    </row>
    <row r="254" spans="1:14" ht="30.1" customHeight="1" x14ac:dyDescent="0.3">
      <c r="A254" s="399">
        <v>149</v>
      </c>
      <c r="B254" s="314"/>
      <c r="C254" s="454"/>
      <c r="D254" s="14"/>
      <c r="E254" s="15"/>
      <c r="F254" s="37"/>
      <c r="G254" s="192"/>
      <c r="H254" s="186"/>
      <c r="I254" s="181"/>
      <c r="J254" s="106" t="str">
        <f t="shared" si="21"/>
        <v/>
      </c>
      <c r="K254" s="108">
        <f t="shared" si="22"/>
        <v>1</v>
      </c>
      <c r="L254" s="107">
        <f t="shared" si="23"/>
        <v>0</v>
      </c>
    </row>
    <row r="255" spans="1:14" ht="30.1" customHeight="1" x14ac:dyDescent="0.3">
      <c r="A255" s="399">
        <v>150</v>
      </c>
      <c r="B255" s="314"/>
      <c r="C255" s="454"/>
      <c r="D255" s="14"/>
      <c r="E255" s="15"/>
      <c r="F255" s="37"/>
      <c r="G255" s="192"/>
      <c r="H255" s="186"/>
      <c r="I255" s="181"/>
      <c r="J255" s="106" t="str">
        <f t="shared" si="21"/>
        <v/>
      </c>
      <c r="K255" s="108">
        <f t="shared" si="22"/>
        <v>1</v>
      </c>
      <c r="L255" s="107">
        <f t="shared" si="23"/>
        <v>0</v>
      </c>
    </row>
    <row r="256" spans="1:14" ht="30.1" customHeight="1" x14ac:dyDescent="0.3">
      <c r="A256" s="399">
        <v>151</v>
      </c>
      <c r="B256" s="314"/>
      <c r="C256" s="454"/>
      <c r="D256" s="14"/>
      <c r="E256" s="15"/>
      <c r="F256" s="37"/>
      <c r="G256" s="192"/>
      <c r="H256" s="186"/>
      <c r="I256" s="181"/>
      <c r="J256" s="106" t="str">
        <f t="shared" si="21"/>
        <v/>
      </c>
      <c r="K256" s="108">
        <f t="shared" si="22"/>
        <v>1</v>
      </c>
      <c r="L256" s="107">
        <f t="shared" si="23"/>
        <v>0</v>
      </c>
    </row>
    <row r="257" spans="1:13" ht="30.1" customHeight="1" x14ac:dyDescent="0.3">
      <c r="A257" s="399">
        <v>152</v>
      </c>
      <c r="B257" s="314"/>
      <c r="C257" s="454"/>
      <c r="D257" s="14"/>
      <c r="E257" s="15"/>
      <c r="F257" s="37"/>
      <c r="G257" s="192"/>
      <c r="H257" s="186"/>
      <c r="I257" s="181"/>
      <c r="J257" s="106" t="str">
        <f t="shared" si="21"/>
        <v/>
      </c>
      <c r="K257" s="108">
        <f t="shared" si="22"/>
        <v>1</v>
      </c>
      <c r="L257" s="107">
        <f t="shared" si="23"/>
        <v>0</v>
      </c>
    </row>
    <row r="258" spans="1:13" ht="30.1" customHeight="1" x14ac:dyDescent="0.3">
      <c r="A258" s="399">
        <v>153</v>
      </c>
      <c r="B258" s="314"/>
      <c r="C258" s="454"/>
      <c r="D258" s="14"/>
      <c r="E258" s="15"/>
      <c r="F258" s="37"/>
      <c r="G258" s="192"/>
      <c r="H258" s="186"/>
      <c r="I258" s="181"/>
      <c r="J258" s="106" t="str">
        <f t="shared" si="21"/>
        <v/>
      </c>
      <c r="K258" s="108">
        <f t="shared" si="22"/>
        <v>1</v>
      </c>
      <c r="L258" s="107">
        <f t="shared" si="23"/>
        <v>0</v>
      </c>
    </row>
    <row r="259" spans="1:13" ht="30.1" customHeight="1" x14ac:dyDescent="0.3">
      <c r="A259" s="399">
        <v>154</v>
      </c>
      <c r="B259" s="314"/>
      <c r="C259" s="454"/>
      <c r="D259" s="14"/>
      <c r="E259" s="15"/>
      <c r="F259" s="37"/>
      <c r="G259" s="192"/>
      <c r="H259" s="186"/>
      <c r="I259" s="181"/>
      <c r="J259" s="106" t="str">
        <f t="shared" si="21"/>
        <v/>
      </c>
      <c r="K259" s="108">
        <f t="shared" si="22"/>
        <v>1</v>
      </c>
      <c r="L259" s="107">
        <f t="shared" si="23"/>
        <v>0</v>
      </c>
    </row>
    <row r="260" spans="1:13" ht="30.1" customHeight="1" x14ac:dyDescent="0.3">
      <c r="A260" s="399">
        <v>155</v>
      </c>
      <c r="B260" s="314"/>
      <c r="C260" s="454"/>
      <c r="D260" s="14"/>
      <c r="E260" s="15"/>
      <c r="F260" s="37"/>
      <c r="G260" s="192"/>
      <c r="H260" s="186"/>
      <c r="I260" s="181"/>
      <c r="J260" s="106" t="str">
        <f t="shared" si="21"/>
        <v/>
      </c>
      <c r="K260" s="108">
        <f t="shared" si="22"/>
        <v>1</v>
      </c>
      <c r="L260" s="107">
        <f t="shared" si="23"/>
        <v>0</v>
      </c>
    </row>
    <row r="261" spans="1:13" ht="30.1" customHeight="1" x14ac:dyDescent="0.3">
      <c r="A261" s="399">
        <v>156</v>
      </c>
      <c r="B261" s="314"/>
      <c r="C261" s="454"/>
      <c r="D261" s="14"/>
      <c r="E261" s="15"/>
      <c r="F261" s="37"/>
      <c r="G261" s="192"/>
      <c r="H261" s="186"/>
      <c r="I261" s="181"/>
      <c r="J261" s="106" t="str">
        <f t="shared" si="21"/>
        <v/>
      </c>
      <c r="K261" s="108">
        <f t="shared" si="22"/>
        <v>1</v>
      </c>
      <c r="L261" s="107">
        <f t="shared" si="23"/>
        <v>0</v>
      </c>
    </row>
    <row r="262" spans="1:13" ht="30.1" customHeight="1" x14ac:dyDescent="0.3">
      <c r="A262" s="399">
        <v>157</v>
      </c>
      <c r="B262" s="314"/>
      <c r="C262" s="454"/>
      <c r="D262" s="14"/>
      <c r="E262" s="15"/>
      <c r="F262" s="37"/>
      <c r="G262" s="192"/>
      <c r="H262" s="186"/>
      <c r="I262" s="181"/>
      <c r="J262" s="106" t="str">
        <f t="shared" si="21"/>
        <v/>
      </c>
      <c r="K262" s="108">
        <f t="shared" si="22"/>
        <v>1</v>
      </c>
      <c r="L262" s="107">
        <f t="shared" si="23"/>
        <v>0</v>
      </c>
    </row>
    <row r="263" spans="1:13" ht="30.1" customHeight="1" x14ac:dyDescent="0.3">
      <c r="A263" s="399">
        <v>158</v>
      </c>
      <c r="B263" s="314"/>
      <c r="C263" s="454"/>
      <c r="D263" s="14"/>
      <c r="E263" s="15"/>
      <c r="F263" s="37"/>
      <c r="G263" s="192"/>
      <c r="H263" s="186"/>
      <c r="I263" s="181"/>
      <c r="J263" s="106" t="str">
        <f t="shared" si="21"/>
        <v/>
      </c>
      <c r="K263" s="108">
        <f t="shared" si="22"/>
        <v>1</v>
      </c>
      <c r="L263" s="107">
        <f t="shared" si="23"/>
        <v>0</v>
      </c>
    </row>
    <row r="264" spans="1:13" ht="30.1" customHeight="1" x14ac:dyDescent="0.3">
      <c r="A264" s="399">
        <v>159</v>
      </c>
      <c r="B264" s="314"/>
      <c r="C264" s="454"/>
      <c r="D264" s="14"/>
      <c r="E264" s="15"/>
      <c r="F264" s="37"/>
      <c r="G264" s="192"/>
      <c r="H264" s="186"/>
      <c r="I264" s="181"/>
      <c r="J264" s="106" t="str">
        <f t="shared" si="21"/>
        <v/>
      </c>
      <c r="K264" s="108">
        <f t="shared" si="22"/>
        <v>1</v>
      </c>
      <c r="L264" s="107">
        <f t="shared" si="23"/>
        <v>0</v>
      </c>
    </row>
    <row r="265" spans="1:13" ht="30.1" customHeight="1" thickBot="1" x14ac:dyDescent="0.35">
      <c r="A265" s="400">
        <v>160</v>
      </c>
      <c r="B265" s="86"/>
      <c r="C265" s="455"/>
      <c r="D265" s="16"/>
      <c r="E265" s="17"/>
      <c r="F265" s="39"/>
      <c r="G265" s="193"/>
      <c r="H265" s="187"/>
      <c r="I265" s="182"/>
      <c r="J265" s="106" t="str">
        <f t="shared" si="21"/>
        <v/>
      </c>
      <c r="K265" s="108">
        <f t="shared" si="22"/>
        <v>1</v>
      </c>
      <c r="L265" s="107">
        <f t="shared" si="23"/>
        <v>0</v>
      </c>
    </row>
    <row r="266" spans="1:13" ht="30.1" customHeight="1" thickBot="1" x14ac:dyDescent="0.35">
      <c r="A266" s="41"/>
      <c r="B266" s="41"/>
      <c r="C266" s="456"/>
      <c r="D266" s="41"/>
      <c r="E266" s="41"/>
      <c r="F266" s="41"/>
      <c r="G266" s="380" t="s">
        <v>33</v>
      </c>
      <c r="H266" s="183">
        <f>SUM(H246:H265)+H232</f>
        <v>0</v>
      </c>
      <c r="I266" s="183">
        <f>SUM(I246:I265)+I232</f>
        <v>0</v>
      </c>
      <c r="J266" s="63"/>
      <c r="K266" s="105">
        <f>IF(H266&gt;H232,ROW(A272),0)</f>
        <v>0</v>
      </c>
      <c r="L266" s="34"/>
      <c r="M266" s="102">
        <f>IF(H266&gt;H232,ROW(A272),0)</f>
        <v>0</v>
      </c>
    </row>
    <row r="267" spans="1:13" ht="30.1" customHeight="1" x14ac:dyDescent="0.3">
      <c r="A267" s="41"/>
      <c r="B267" s="41"/>
      <c r="C267" s="456"/>
      <c r="D267" s="41"/>
      <c r="E267" s="41"/>
      <c r="F267" s="41"/>
      <c r="G267" s="41"/>
      <c r="H267" s="41"/>
      <c r="I267" s="41"/>
      <c r="J267" s="63"/>
      <c r="K267" s="34"/>
      <c r="L267" s="34"/>
    </row>
    <row r="268" spans="1:13" ht="30.1" customHeight="1" x14ac:dyDescent="0.3">
      <c r="A268" s="135" t="s">
        <v>132</v>
      </c>
      <c r="B268" s="41"/>
      <c r="C268" s="456"/>
      <c r="D268" s="41"/>
      <c r="E268" s="41"/>
      <c r="F268" s="41"/>
      <c r="G268" s="41"/>
      <c r="H268" s="41"/>
      <c r="I268" s="41"/>
      <c r="J268" s="63"/>
      <c r="K268" s="34"/>
      <c r="L268" s="34"/>
    </row>
    <row r="269" spans="1:13" ht="30.1" customHeight="1" x14ac:dyDescent="0.3">
      <c r="A269" s="41"/>
      <c r="B269" s="41"/>
      <c r="C269" s="456"/>
      <c r="D269" s="41"/>
      <c r="E269" s="41"/>
      <c r="F269" s="41"/>
      <c r="G269" s="41"/>
      <c r="H269" s="41"/>
      <c r="I269" s="41"/>
      <c r="J269" s="63"/>
      <c r="K269" s="34"/>
      <c r="L269" s="34"/>
    </row>
    <row r="270" spans="1:13" ht="30.1" customHeight="1" x14ac:dyDescent="0.35">
      <c r="A270" s="370" t="s">
        <v>30</v>
      </c>
      <c r="B270" s="372">
        <f ca="1">imzatarihi</f>
        <v>45653</v>
      </c>
      <c r="C270" s="459"/>
      <c r="D270" s="251" t="s">
        <v>31</v>
      </c>
      <c r="E270" s="373" t="str">
        <f>IF(kurulusyetkilisi&gt;0,kurulusyetkilisi,"")</f>
        <v/>
      </c>
      <c r="F270" s="41"/>
      <c r="G270" s="41"/>
      <c r="H270" s="41"/>
      <c r="I270" s="41"/>
      <c r="J270" s="63"/>
      <c r="K270" s="34"/>
      <c r="L270" s="34"/>
    </row>
    <row r="271" spans="1:13" ht="30.1" customHeight="1" x14ac:dyDescent="0.35">
      <c r="A271" s="41"/>
      <c r="B271" s="213"/>
      <c r="C271" s="460"/>
      <c r="D271" s="251" t="s">
        <v>32</v>
      </c>
      <c r="E271" s="41"/>
      <c r="F271" s="41"/>
      <c r="G271" s="212"/>
      <c r="H271" s="41"/>
      <c r="I271" s="41"/>
      <c r="J271" s="63"/>
      <c r="K271" s="34"/>
      <c r="L271" s="34"/>
    </row>
    <row r="272" spans="1:13" ht="30.1" customHeight="1" x14ac:dyDescent="0.3">
      <c r="A272" s="41"/>
      <c r="B272" s="41"/>
      <c r="C272" s="456"/>
      <c r="D272" s="41"/>
      <c r="E272" s="41"/>
      <c r="F272" s="41"/>
      <c r="G272" s="41"/>
      <c r="H272" s="41"/>
      <c r="I272" s="41"/>
      <c r="J272" s="63"/>
      <c r="K272" s="34"/>
      <c r="L272" s="34"/>
    </row>
    <row r="273" spans="1:14" ht="30.1" customHeight="1" x14ac:dyDescent="0.3">
      <c r="A273" s="609" t="s">
        <v>102</v>
      </c>
      <c r="B273" s="609"/>
      <c r="C273" s="609"/>
      <c r="D273" s="609"/>
      <c r="E273" s="609"/>
      <c r="F273" s="609"/>
      <c r="G273" s="609"/>
      <c r="H273" s="609"/>
      <c r="I273" s="609"/>
      <c r="J273" s="61"/>
      <c r="K273" s="34"/>
      <c r="L273" s="34"/>
    </row>
    <row r="274" spans="1:14" ht="30.1" customHeight="1" x14ac:dyDescent="0.3">
      <c r="A274" s="573" t="str">
        <f>IF(YilDonem&lt;&gt;"",CONCATENATE(YilDonem," dönemine aittir."),"")</f>
        <v/>
      </c>
      <c r="B274" s="573"/>
      <c r="C274" s="573"/>
      <c r="D274" s="573"/>
      <c r="E274" s="573"/>
      <c r="F274" s="573"/>
      <c r="G274" s="573"/>
      <c r="H274" s="573"/>
      <c r="I274" s="573"/>
      <c r="J274" s="61"/>
      <c r="K274" s="34"/>
      <c r="L274" s="34"/>
    </row>
    <row r="275" spans="1:14" ht="30.1" customHeight="1" thickBot="1" x14ac:dyDescent="0.35">
      <c r="A275" s="610" t="s">
        <v>125</v>
      </c>
      <c r="B275" s="610"/>
      <c r="C275" s="610"/>
      <c r="D275" s="610"/>
      <c r="E275" s="610"/>
      <c r="F275" s="610"/>
      <c r="G275" s="610"/>
      <c r="H275" s="610"/>
      <c r="I275" s="610"/>
      <c r="J275" s="61"/>
      <c r="K275" s="34"/>
      <c r="L275" s="34"/>
    </row>
    <row r="276" spans="1:14" ht="30.1" customHeight="1" thickBot="1" x14ac:dyDescent="0.35">
      <c r="A276" s="441" t="s">
        <v>212</v>
      </c>
      <c r="B276" s="618" t="str">
        <f>IF(ProjeNo&gt;0,ProjeNo,"")</f>
        <v/>
      </c>
      <c r="C276" s="619"/>
      <c r="D276" s="619"/>
      <c r="E276" s="619"/>
      <c r="F276" s="619"/>
      <c r="G276" s="619"/>
      <c r="H276" s="619"/>
      <c r="I276" s="620"/>
      <c r="J276" s="61"/>
      <c r="K276" s="34"/>
      <c r="L276" s="34"/>
    </row>
    <row r="277" spans="1:14" ht="30.1" customHeight="1" thickBot="1" x14ac:dyDescent="0.35">
      <c r="A277" s="441" t="s">
        <v>213</v>
      </c>
      <c r="B277" s="615" t="str">
        <f>IF(ProjeAdi&gt;0,ProjeAdi,"")</f>
        <v/>
      </c>
      <c r="C277" s="616"/>
      <c r="D277" s="616"/>
      <c r="E277" s="616"/>
      <c r="F277" s="616"/>
      <c r="G277" s="616"/>
      <c r="H277" s="616"/>
      <c r="I277" s="617"/>
      <c r="J277" s="61"/>
      <c r="K277" s="34"/>
      <c r="L277" s="34"/>
    </row>
    <row r="278" spans="1:14" s="21" customFormat="1" ht="30.1" customHeight="1" thickBot="1" x14ac:dyDescent="0.35">
      <c r="A278" s="613" t="s">
        <v>3</v>
      </c>
      <c r="B278" s="613" t="s">
        <v>99</v>
      </c>
      <c r="C278" s="613" t="s">
        <v>175</v>
      </c>
      <c r="D278" s="613" t="s">
        <v>100</v>
      </c>
      <c r="E278" s="613" t="s">
        <v>101</v>
      </c>
      <c r="F278" s="613" t="s">
        <v>79</v>
      </c>
      <c r="G278" s="613" t="s">
        <v>80</v>
      </c>
      <c r="H278" s="392" t="s">
        <v>81</v>
      </c>
      <c r="I278" s="392" t="s">
        <v>81</v>
      </c>
      <c r="J278" s="62"/>
      <c r="K278" s="35"/>
      <c r="L278" s="35"/>
      <c r="M278" s="65"/>
      <c r="N278" s="65"/>
    </row>
    <row r="279" spans="1:14" ht="30.1" customHeight="1" thickBot="1" x14ac:dyDescent="0.35">
      <c r="A279" s="621"/>
      <c r="B279" s="621"/>
      <c r="C279" s="614"/>
      <c r="D279" s="621"/>
      <c r="E279" s="621"/>
      <c r="F279" s="621"/>
      <c r="G279" s="621"/>
      <c r="H279" s="403" t="s">
        <v>82</v>
      </c>
      <c r="I279" s="403" t="s">
        <v>85</v>
      </c>
      <c r="J279" s="61"/>
      <c r="K279" s="34"/>
      <c r="L279" s="34"/>
    </row>
    <row r="280" spans="1:14" ht="30.1" customHeight="1" x14ac:dyDescent="0.3">
      <c r="A280" s="198">
        <v>161</v>
      </c>
      <c r="B280" s="464"/>
      <c r="C280" s="465"/>
      <c r="D280" s="22"/>
      <c r="E280" s="36"/>
      <c r="F280" s="23"/>
      <c r="G280" s="191"/>
      <c r="H280" s="185"/>
      <c r="I280" s="177"/>
      <c r="J280" s="106" t="str">
        <f>IF(AND(COUNTA(B280:E280)&gt;0,K280=1),"Belge Tarihi,Belge Numarası ve KDV Dahil Tutar doldurulduktan sonra KDV Hariç Tutar doldurulabilir.","")</f>
        <v/>
      </c>
      <c r="K280" s="108">
        <f>IF(COUNTA(F280:G280)+COUNTA(I280)=3,0,1)</f>
        <v>1</v>
      </c>
      <c r="L280" s="107">
        <f>IF(K280=1,0,100000000)</f>
        <v>0</v>
      </c>
    </row>
    <row r="281" spans="1:14" ht="30.1" customHeight="1" x14ac:dyDescent="0.3">
      <c r="A281" s="399">
        <v>162</v>
      </c>
      <c r="B281" s="314"/>
      <c r="C281" s="454"/>
      <c r="D281" s="14"/>
      <c r="E281" s="15"/>
      <c r="F281" s="37"/>
      <c r="G281" s="192"/>
      <c r="H281" s="186"/>
      <c r="I281" s="181"/>
      <c r="J281" s="106" t="str">
        <f t="shared" ref="J281:J299" si="24">IF(AND(COUNTA(B281:E281)&gt;0,K281=1),"Belge Tarihi,Belge Numarası ve KDV Dahil Tutar doldurulduktan sonra KDV Hariç Tutar doldurulabilir.","")</f>
        <v/>
      </c>
      <c r="K281" s="108">
        <f t="shared" ref="K281:K299" si="25">IF(COUNTA(F281:G281)+COUNTA(I281)=3,0,1)</f>
        <v>1</v>
      </c>
      <c r="L281" s="107">
        <f t="shared" ref="L281:L299" si="26">IF(K281=1,0,100000000)</f>
        <v>0</v>
      </c>
    </row>
    <row r="282" spans="1:14" ht="30.1" customHeight="1" x14ac:dyDescent="0.3">
      <c r="A282" s="399">
        <v>163</v>
      </c>
      <c r="B282" s="314"/>
      <c r="C282" s="454"/>
      <c r="D282" s="14"/>
      <c r="E282" s="15"/>
      <c r="F282" s="37"/>
      <c r="G282" s="192"/>
      <c r="H282" s="186"/>
      <c r="I282" s="181"/>
      <c r="J282" s="106" t="str">
        <f t="shared" si="24"/>
        <v/>
      </c>
      <c r="K282" s="108">
        <f t="shared" si="25"/>
        <v>1</v>
      </c>
      <c r="L282" s="107">
        <f t="shared" si="26"/>
        <v>0</v>
      </c>
    </row>
    <row r="283" spans="1:14" ht="30.1" customHeight="1" x14ac:dyDescent="0.3">
      <c r="A283" s="399">
        <v>164</v>
      </c>
      <c r="B283" s="314"/>
      <c r="C283" s="454"/>
      <c r="D283" s="14"/>
      <c r="E283" s="15"/>
      <c r="F283" s="37"/>
      <c r="G283" s="192"/>
      <c r="H283" s="186"/>
      <c r="I283" s="181"/>
      <c r="J283" s="106" t="str">
        <f t="shared" si="24"/>
        <v/>
      </c>
      <c r="K283" s="108">
        <f t="shared" si="25"/>
        <v>1</v>
      </c>
      <c r="L283" s="107">
        <f t="shared" si="26"/>
        <v>0</v>
      </c>
    </row>
    <row r="284" spans="1:14" ht="30.1" customHeight="1" x14ac:dyDescent="0.3">
      <c r="A284" s="399">
        <v>165</v>
      </c>
      <c r="B284" s="314"/>
      <c r="C284" s="454"/>
      <c r="D284" s="14"/>
      <c r="E284" s="15"/>
      <c r="F284" s="37"/>
      <c r="G284" s="192"/>
      <c r="H284" s="186"/>
      <c r="I284" s="181"/>
      <c r="J284" s="106" t="str">
        <f t="shared" si="24"/>
        <v/>
      </c>
      <c r="K284" s="108">
        <f t="shared" si="25"/>
        <v>1</v>
      </c>
      <c r="L284" s="107">
        <f t="shared" si="26"/>
        <v>0</v>
      </c>
    </row>
    <row r="285" spans="1:14" ht="30.1" customHeight="1" x14ac:dyDescent="0.3">
      <c r="A285" s="399">
        <v>166</v>
      </c>
      <c r="B285" s="314"/>
      <c r="C285" s="454"/>
      <c r="D285" s="14"/>
      <c r="E285" s="15"/>
      <c r="F285" s="37"/>
      <c r="G285" s="192"/>
      <c r="H285" s="186"/>
      <c r="I285" s="181"/>
      <c r="J285" s="106" t="str">
        <f t="shared" si="24"/>
        <v/>
      </c>
      <c r="K285" s="108">
        <f t="shared" si="25"/>
        <v>1</v>
      </c>
      <c r="L285" s="107">
        <f t="shared" si="26"/>
        <v>0</v>
      </c>
    </row>
    <row r="286" spans="1:14" ht="30.1" customHeight="1" x14ac:dyDescent="0.3">
      <c r="A286" s="399">
        <v>167</v>
      </c>
      <c r="B286" s="314"/>
      <c r="C286" s="454"/>
      <c r="D286" s="14"/>
      <c r="E286" s="15"/>
      <c r="F286" s="37"/>
      <c r="G286" s="192"/>
      <c r="H286" s="186"/>
      <c r="I286" s="181"/>
      <c r="J286" s="106" t="str">
        <f t="shared" si="24"/>
        <v/>
      </c>
      <c r="K286" s="108">
        <f t="shared" si="25"/>
        <v>1</v>
      </c>
      <c r="L286" s="107">
        <f t="shared" si="26"/>
        <v>0</v>
      </c>
    </row>
    <row r="287" spans="1:14" ht="30.1" customHeight="1" x14ac:dyDescent="0.3">
      <c r="A287" s="399">
        <v>168</v>
      </c>
      <c r="B287" s="314"/>
      <c r="C287" s="454"/>
      <c r="D287" s="14"/>
      <c r="E287" s="15"/>
      <c r="F287" s="37"/>
      <c r="G287" s="192"/>
      <c r="H287" s="186"/>
      <c r="I287" s="181"/>
      <c r="J287" s="106" t="str">
        <f t="shared" si="24"/>
        <v/>
      </c>
      <c r="K287" s="108">
        <f t="shared" si="25"/>
        <v>1</v>
      </c>
      <c r="L287" s="107">
        <f t="shared" si="26"/>
        <v>0</v>
      </c>
      <c r="M287" s="66"/>
      <c r="N287" s="66"/>
    </row>
    <row r="288" spans="1:14" ht="30.1" customHeight="1" x14ac:dyDescent="0.3">
      <c r="A288" s="399">
        <v>169</v>
      </c>
      <c r="B288" s="314"/>
      <c r="C288" s="454"/>
      <c r="D288" s="14"/>
      <c r="E288" s="15"/>
      <c r="F288" s="37"/>
      <c r="G288" s="192"/>
      <c r="H288" s="186"/>
      <c r="I288" s="181"/>
      <c r="J288" s="106" t="str">
        <f t="shared" si="24"/>
        <v/>
      </c>
      <c r="K288" s="108">
        <f t="shared" si="25"/>
        <v>1</v>
      </c>
      <c r="L288" s="107">
        <f t="shared" si="26"/>
        <v>0</v>
      </c>
    </row>
    <row r="289" spans="1:13" ht="30.1" customHeight="1" x14ac:dyDescent="0.3">
      <c r="A289" s="399">
        <v>170</v>
      </c>
      <c r="B289" s="314"/>
      <c r="C289" s="454"/>
      <c r="D289" s="14"/>
      <c r="E289" s="15"/>
      <c r="F289" s="37"/>
      <c r="G289" s="192"/>
      <c r="H289" s="186"/>
      <c r="I289" s="181"/>
      <c r="J289" s="106" t="str">
        <f t="shared" si="24"/>
        <v/>
      </c>
      <c r="K289" s="108">
        <f t="shared" si="25"/>
        <v>1</v>
      </c>
      <c r="L289" s="107">
        <f t="shared" si="26"/>
        <v>0</v>
      </c>
    </row>
    <row r="290" spans="1:13" ht="30.1" customHeight="1" x14ac:dyDescent="0.3">
      <c r="A290" s="399">
        <v>171</v>
      </c>
      <c r="B290" s="314"/>
      <c r="C290" s="454"/>
      <c r="D290" s="14"/>
      <c r="E290" s="15"/>
      <c r="F290" s="37"/>
      <c r="G290" s="192"/>
      <c r="H290" s="186"/>
      <c r="I290" s="181"/>
      <c r="J290" s="106" t="str">
        <f t="shared" si="24"/>
        <v/>
      </c>
      <c r="K290" s="108">
        <f t="shared" si="25"/>
        <v>1</v>
      </c>
      <c r="L290" s="107">
        <f t="shared" si="26"/>
        <v>0</v>
      </c>
    </row>
    <row r="291" spans="1:13" ht="30.1" customHeight="1" x14ac:dyDescent="0.3">
      <c r="A291" s="399">
        <v>172</v>
      </c>
      <c r="B291" s="314"/>
      <c r="C291" s="454"/>
      <c r="D291" s="14"/>
      <c r="E291" s="15"/>
      <c r="F291" s="37"/>
      <c r="G291" s="192"/>
      <c r="H291" s="186"/>
      <c r="I291" s="181"/>
      <c r="J291" s="106" t="str">
        <f t="shared" si="24"/>
        <v/>
      </c>
      <c r="K291" s="108">
        <f t="shared" si="25"/>
        <v>1</v>
      </c>
      <c r="L291" s="107">
        <f t="shared" si="26"/>
        <v>0</v>
      </c>
    </row>
    <row r="292" spans="1:13" ht="30.1" customHeight="1" x14ac:dyDescent="0.3">
      <c r="A292" s="399">
        <v>173</v>
      </c>
      <c r="B292" s="314"/>
      <c r="C292" s="454"/>
      <c r="D292" s="14"/>
      <c r="E292" s="15"/>
      <c r="F292" s="37"/>
      <c r="G292" s="192"/>
      <c r="H292" s="186"/>
      <c r="I292" s="181"/>
      <c r="J292" s="106" t="str">
        <f t="shared" si="24"/>
        <v/>
      </c>
      <c r="K292" s="108">
        <f t="shared" si="25"/>
        <v>1</v>
      </c>
      <c r="L292" s="107">
        <f t="shared" si="26"/>
        <v>0</v>
      </c>
    </row>
    <row r="293" spans="1:13" ht="30.1" customHeight="1" x14ac:dyDescent="0.3">
      <c r="A293" s="399">
        <v>174</v>
      </c>
      <c r="B293" s="314"/>
      <c r="C293" s="454"/>
      <c r="D293" s="14"/>
      <c r="E293" s="15"/>
      <c r="F293" s="37"/>
      <c r="G293" s="192"/>
      <c r="H293" s="186"/>
      <c r="I293" s="181"/>
      <c r="J293" s="106" t="str">
        <f t="shared" si="24"/>
        <v/>
      </c>
      <c r="K293" s="108">
        <f t="shared" si="25"/>
        <v>1</v>
      </c>
      <c r="L293" s="107">
        <f t="shared" si="26"/>
        <v>0</v>
      </c>
    </row>
    <row r="294" spans="1:13" ht="30.1" customHeight="1" x14ac:dyDescent="0.3">
      <c r="A294" s="399">
        <v>175</v>
      </c>
      <c r="B294" s="314"/>
      <c r="C294" s="454"/>
      <c r="D294" s="14"/>
      <c r="E294" s="15"/>
      <c r="F294" s="37"/>
      <c r="G294" s="192"/>
      <c r="H294" s="186"/>
      <c r="I294" s="181"/>
      <c r="J294" s="106" t="str">
        <f t="shared" si="24"/>
        <v/>
      </c>
      <c r="K294" s="108">
        <f t="shared" si="25"/>
        <v>1</v>
      </c>
      <c r="L294" s="107">
        <f t="shared" si="26"/>
        <v>0</v>
      </c>
    </row>
    <row r="295" spans="1:13" ht="30.1" customHeight="1" x14ac:dyDescent="0.3">
      <c r="A295" s="399">
        <v>176</v>
      </c>
      <c r="B295" s="314"/>
      <c r="C295" s="454"/>
      <c r="D295" s="14"/>
      <c r="E295" s="15"/>
      <c r="F295" s="37"/>
      <c r="G295" s="192"/>
      <c r="H295" s="186"/>
      <c r="I295" s="181"/>
      <c r="J295" s="106" t="str">
        <f t="shared" si="24"/>
        <v/>
      </c>
      <c r="K295" s="108">
        <f t="shared" si="25"/>
        <v>1</v>
      </c>
      <c r="L295" s="107">
        <f t="shared" si="26"/>
        <v>0</v>
      </c>
    </row>
    <row r="296" spans="1:13" ht="30.1" customHeight="1" x14ac:dyDescent="0.3">
      <c r="A296" s="399">
        <v>177</v>
      </c>
      <c r="B296" s="314"/>
      <c r="C296" s="454"/>
      <c r="D296" s="14"/>
      <c r="E296" s="15"/>
      <c r="F296" s="37"/>
      <c r="G296" s="192"/>
      <c r="H296" s="186"/>
      <c r="I296" s="181"/>
      <c r="J296" s="106" t="str">
        <f t="shared" si="24"/>
        <v/>
      </c>
      <c r="K296" s="108">
        <f t="shared" si="25"/>
        <v>1</v>
      </c>
      <c r="L296" s="107">
        <f t="shared" si="26"/>
        <v>0</v>
      </c>
    </row>
    <row r="297" spans="1:13" ht="30.1" customHeight="1" x14ac:dyDescent="0.3">
      <c r="A297" s="399">
        <v>178</v>
      </c>
      <c r="B297" s="314"/>
      <c r="C297" s="454"/>
      <c r="D297" s="14"/>
      <c r="E297" s="15"/>
      <c r="F297" s="37"/>
      <c r="G297" s="192"/>
      <c r="H297" s="186"/>
      <c r="I297" s="181"/>
      <c r="J297" s="106" t="str">
        <f t="shared" si="24"/>
        <v/>
      </c>
      <c r="K297" s="108">
        <f t="shared" si="25"/>
        <v>1</v>
      </c>
      <c r="L297" s="107">
        <f t="shared" si="26"/>
        <v>0</v>
      </c>
    </row>
    <row r="298" spans="1:13" ht="30.1" customHeight="1" x14ac:dyDescent="0.3">
      <c r="A298" s="399">
        <v>179</v>
      </c>
      <c r="B298" s="314"/>
      <c r="C298" s="454"/>
      <c r="D298" s="14"/>
      <c r="E298" s="15"/>
      <c r="F298" s="37"/>
      <c r="G298" s="192"/>
      <c r="H298" s="186"/>
      <c r="I298" s="181"/>
      <c r="J298" s="106" t="str">
        <f t="shared" si="24"/>
        <v/>
      </c>
      <c r="K298" s="108">
        <f t="shared" si="25"/>
        <v>1</v>
      </c>
      <c r="L298" s="107">
        <f t="shared" si="26"/>
        <v>0</v>
      </c>
    </row>
    <row r="299" spans="1:13" ht="30.1" customHeight="1" thickBot="1" x14ac:dyDescent="0.35">
      <c r="A299" s="400">
        <v>180</v>
      </c>
      <c r="B299" s="86"/>
      <c r="C299" s="455"/>
      <c r="D299" s="16"/>
      <c r="E299" s="17"/>
      <c r="F299" s="39"/>
      <c r="G299" s="193"/>
      <c r="H299" s="187"/>
      <c r="I299" s="182"/>
      <c r="J299" s="106" t="str">
        <f t="shared" si="24"/>
        <v/>
      </c>
      <c r="K299" s="108">
        <f t="shared" si="25"/>
        <v>1</v>
      </c>
      <c r="L299" s="107">
        <f t="shared" si="26"/>
        <v>0</v>
      </c>
    </row>
    <row r="300" spans="1:13" ht="30.1" customHeight="1" thickBot="1" x14ac:dyDescent="0.35">
      <c r="A300" s="41"/>
      <c r="B300" s="41"/>
      <c r="C300" s="456"/>
      <c r="D300" s="41"/>
      <c r="E300" s="41"/>
      <c r="F300" s="41"/>
      <c r="G300" s="380" t="s">
        <v>33</v>
      </c>
      <c r="H300" s="183">
        <f>SUM(H280:H299)+H266</f>
        <v>0</v>
      </c>
      <c r="I300" s="183">
        <f>SUM(I280:I299)+I266</f>
        <v>0</v>
      </c>
      <c r="J300" s="63"/>
      <c r="K300" s="105">
        <f>IF(H300&gt;H266,ROW(A306),0)</f>
        <v>0</v>
      </c>
      <c r="L300" s="34"/>
      <c r="M300" s="102">
        <f>IF(H300&gt;H266,ROW(A306),0)</f>
        <v>0</v>
      </c>
    </row>
    <row r="301" spans="1:13" ht="30.1" customHeight="1" x14ac:dyDescent="0.3">
      <c r="A301" s="41"/>
      <c r="B301" s="41"/>
      <c r="C301" s="456"/>
      <c r="D301" s="41"/>
      <c r="E301" s="41"/>
      <c r="F301" s="41"/>
      <c r="G301" s="41"/>
      <c r="H301" s="41"/>
      <c r="I301" s="41"/>
      <c r="J301" s="63"/>
      <c r="K301" s="34"/>
      <c r="L301" s="34"/>
    </row>
    <row r="302" spans="1:13" ht="30.1" customHeight="1" x14ac:dyDescent="0.3">
      <c r="A302" s="135" t="s">
        <v>132</v>
      </c>
      <c r="B302" s="41"/>
      <c r="C302" s="456"/>
      <c r="D302" s="41"/>
      <c r="E302" s="41"/>
      <c r="F302" s="41"/>
      <c r="G302" s="41"/>
      <c r="H302" s="41"/>
      <c r="I302" s="41"/>
      <c r="J302" s="63"/>
      <c r="K302" s="34"/>
      <c r="L302" s="34"/>
    </row>
    <row r="303" spans="1:13" ht="30.1" customHeight="1" x14ac:dyDescent="0.3">
      <c r="A303" s="41"/>
      <c r="B303" s="41"/>
      <c r="C303" s="456"/>
      <c r="D303" s="41"/>
      <c r="E303" s="41"/>
      <c r="F303" s="41"/>
      <c r="G303" s="41"/>
      <c r="H303" s="41"/>
      <c r="I303" s="41"/>
      <c r="J303" s="63"/>
      <c r="K303" s="34"/>
      <c r="L303" s="34"/>
    </row>
    <row r="304" spans="1:13" ht="30.1" customHeight="1" x14ac:dyDescent="0.35">
      <c r="A304" s="370" t="s">
        <v>30</v>
      </c>
      <c r="B304" s="372">
        <f ca="1">imzatarihi</f>
        <v>45653</v>
      </c>
      <c r="C304" s="459"/>
      <c r="D304" s="251" t="s">
        <v>31</v>
      </c>
      <c r="E304" s="373" t="str">
        <f>IF(kurulusyetkilisi&gt;0,kurulusyetkilisi,"")</f>
        <v/>
      </c>
      <c r="F304" s="41"/>
      <c r="G304" s="41"/>
      <c r="H304" s="41"/>
      <c r="I304" s="41"/>
      <c r="J304" s="63"/>
      <c r="K304" s="34"/>
      <c r="L304" s="34"/>
    </row>
    <row r="305" spans="1:14" ht="30.1" customHeight="1" x14ac:dyDescent="0.35">
      <c r="A305" s="41"/>
      <c r="B305" s="213"/>
      <c r="C305" s="460"/>
      <c r="D305" s="251" t="s">
        <v>32</v>
      </c>
      <c r="E305" s="41"/>
      <c r="F305" s="41"/>
      <c r="G305" s="212"/>
      <c r="H305" s="41"/>
      <c r="I305" s="41"/>
      <c r="J305" s="63"/>
      <c r="K305" s="34"/>
      <c r="L305" s="34"/>
    </row>
    <row r="306" spans="1:14" ht="30.1" customHeight="1" x14ac:dyDescent="0.3">
      <c r="A306" s="41"/>
      <c r="B306" s="41"/>
      <c r="C306" s="456"/>
      <c r="D306" s="41"/>
      <c r="E306" s="41"/>
      <c r="F306" s="41"/>
      <c r="G306" s="41"/>
      <c r="H306" s="41"/>
      <c r="I306" s="41"/>
      <c r="J306" s="63"/>
      <c r="K306" s="34"/>
      <c r="L306" s="34"/>
    </row>
    <row r="307" spans="1:14" ht="30.1" customHeight="1" x14ac:dyDescent="0.3">
      <c r="A307" s="609" t="s">
        <v>102</v>
      </c>
      <c r="B307" s="609"/>
      <c r="C307" s="609"/>
      <c r="D307" s="609"/>
      <c r="E307" s="609"/>
      <c r="F307" s="609"/>
      <c r="G307" s="609"/>
      <c r="H307" s="609"/>
      <c r="I307" s="609"/>
      <c r="J307" s="61"/>
      <c r="K307" s="34"/>
      <c r="L307" s="34"/>
    </row>
    <row r="308" spans="1:14" ht="30.1" customHeight="1" x14ac:dyDescent="0.3">
      <c r="A308" s="573" t="str">
        <f>IF(YilDonem&lt;&gt;"",CONCATENATE(YilDonem," dönemine aittir."),"")</f>
        <v/>
      </c>
      <c r="B308" s="573"/>
      <c r="C308" s="573"/>
      <c r="D308" s="573"/>
      <c r="E308" s="573"/>
      <c r="F308" s="573"/>
      <c r="G308" s="573"/>
      <c r="H308" s="573"/>
      <c r="I308" s="573"/>
      <c r="J308" s="61"/>
      <c r="K308" s="34"/>
      <c r="L308" s="34"/>
    </row>
    <row r="309" spans="1:14" ht="30.1" customHeight="1" thickBot="1" x14ac:dyDescent="0.35">
      <c r="A309" s="610" t="s">
        <v>125</v>
      </c>
      <c r="B309" s="610"/>
      <c r="C309" s="610"/>
      <c r="D309" s="610"/>
      <c r="E309" s="610"/>
      <c r="F309" s="610"/>
      <c r="G309" s="610"/>
      <c r="H309" s="610"/>
      <c r="I309" s="610"/>
      <c r="J309" s="61"/>
      <c r="K309" s="34"/>
      <c r="L309" s="34"/>
    </row>
    <row r="310" spans="1:14" ht="30.1" customHeight="1" thickBot="1" x14ac:dyDescent="0.35">
      <c r="A310" s="441" t="s">
        <v>212</v>
      </c>
      <c r="B310" s="618" t="str">
        <f>IF(ProjeNo&gt;0,ProjeNo,"")</f>
        <v/>
      </c>
      <c r="C310" s="619"/>
      <c r="D310" s="619"/>
      <c r="E310" s="619"/>
      <c r="F310" s="619"/>
      <c r="G310" s="619"/>
      <c r="H310" s="619"/>
      <c r="I310" s="620"/>
      <c r="J310" s="61"/>
      <c r="K310" s="34"/>
      <c r="L310" s="34"/>
    </row>
    <row r="311" spans="1:14" ht="30.1" customHeight="1" thickBot="1" x14ac:dyDescent="0.35">
      <c r="A311" s="441" t="s">
        <v>213</v>
      </c>
      <c r="B311" s="615" t="str">
        <f>IF(ProjeAdi&gt;0,ProjeAdi,"")</f>
        <v/>
      </c>
      <c r="C311" s="616"/>
      <c r="D311" s="616"/>
      <c r="E311" s="616"/>
      <c r="F311" s="616"/>
      <c r="G311" s="616"/>
      <c r="H311" s="616"/>
      <c r="I311" s="617"/>
      <c r="J311" s="61"/>
      <c r="K311" s="34"/>
      <c r="L311" s="34"/>
    </row>
    <row r="312" spans="1:14" s="21" customFormat="1" ht="30.1" customHeight="1" thickBot="1" x14ac:dyDescent="0.35">
      <c r="A312" s="613" t="s">
        <v>3</v>
      </c>
      <c r="B312" s="613" t="s">
        <v>99</v>
      </c>
      <c r="C312" s="613" t="s">
        <v>175</v>
      </c>
      <c r="D312" s="613" t="s">
        <v>100</v>
      </c>
      <c r="E312" s="613" t="s">
        <v>101</v>
      </c>
      <c r="F312" s="613" t="s">
        <v>79</v>
      </c>
      <c r="G312" s="613" t="s">
        <v>80</v>
      </c>
      <c r="H312" s="392" t="s">
        <v>81</v>
      </c>
      <c r="I312" s="392" t="s">
        <v>81</v>
      </c>
      <c r="J312" s="62"/>
      <c r="K312" s="35"/>
      <c r="L312" s="35"/>
      <c r="M312" s="65"/>
      <c r="N312" s="65"/>
    </row>
    <row r="313" spans="1:14" ht="30.1" customHeight="1" thickBot="1" x14ac:dyDescent="0.35">
      <c r="A313" s="621"/>
      <c r="B313" s="621"/>
      <c r="C313" s="614"/>
      <c r="D313" s="621"/>
      <c r="E313" s="621"/>
      <c r="F313" s="621"/>
      <c r="G313" s="621"/>
      <c r="H313" s="403" t="s">
        <v>82</v>
      </c>
      <c r="I313" s="403" t="s">
        <v>85</v>
      </c>
      <c r="J313" s="61"/>
      <c r="K313" s="34"/>
      <c r="L313" s="34"/>
    </row>
    <row r="314" spans="1:14" ht="30.1" customHeight="1" x14ac:dyDescent="0.3">
      <c r="A314" s="198">
        <v>181</v>
      </c>
      <c r="B314" s="464"/>
      <c r="C314" s="465"/>
      <c r="D314" s="22"/>
      <c r="E314" s="36"/>
      <c r="F314" s="23"/>
      <c r="G314" s="191"/>
      <c r="H314" s="185"/>
      <c r="I314" s="177"/>
      <c r="J314" s="106" t="str">
        <f>IF(AND(COUNTA(B314:E314)&gt;0,K314=1),"Belge Tarihi,Belge Numarası ve KDV Dahil Tutar doldurulduktan sonra KDV Hariç Tutar doldurulabilir.","")</f>
        <v/>
      </c>
      <c r="K314" s="108">
        <f>IF(COUNTA(F314:G314)+COUNTA(I314)=3,0,1)</f>
        <v>1</v>
      </c>
      <c r="L314" s="107">
        <f>IF(K314=1,0,100000000)</f>
        <v>0</v>
      </c>
    </row>
    <row r="315" spans="1:14" ht="30.1" customHeight="1" x14ac:dyDescent="0.3">
      <c r="A315" s="399">
        <v>182</v>
      </c>
      <c r="B315" s="314"/>
      <c r="C315" s="454"/>
      <c r="D315" s="14"/>
      <c r="E315" s="15"/>
      <c r="F315" s="37"/>
      <c r="G315" s="192"/>
      <c r="H315" s="186"/>
      <c r="I315" s="181"/>
      <c r="J315" s="106" t="str">
        <f t="shared" ref="J315:J333" si="27">IF(AND(COUNTA(B315:E315)&gt;0,K315=1),"Belge Tarihi,Belge Numarası ve KDV Dahil Tutar doldurulduktan sonra KDV Hariç Tutar doldurulabilir.","")</f>
        <v/>
      </c>
      <c r="K315" s="108">
        <f t="shared" ref="K315:K333" si="28">IF(COUNTA(F315:G315)+COUNTA(I315)=3,0,1)</f>
        <v>1</v>
      </c>
      <c r="L315" s="107">
        <f t="shared" ref="L315:L333" si="29">IF(K315=1,0,100000000)</f>
        <v>0</v>
      </c>
    </row>
    <row r="316" spans="1:14" ht="30.1" customHeight="1" x14ac:dyDescent="0.3">
      <c r="A316" s="399">
        <v>183</v>
      </c>
      <c r="B316" s="314"/>
      <c r="C316" s="454"/>
      <c r="D316" s="14"/>
      <c r="E316" s="15"/>
      <c r="F316" s="37"/>
      <c r="G316" s="192"/>
      <c r="H316" s="186"/>
      <c r="I316" s="181"/>
      <c r="J316" s="106" t="str">
        <f t="shared" si="27"/>
        <v/>
      </c>
      <c r="K316" s="108">
        <f t="shared" si="28"/>
        <v>1</v>
      </c>
      <c r="L316" s="107">
        <f t="shared" si="29"/>
        <v>0</v>
      </c>
    </row>
    <row r="317" spans="1:14" ht="30.1" customHeight="1" x14ac:dyDescent="0.3">
      <c r="A317" s="399">
        <v>184</v>
      </c>
      <c r="B317" s="314"/>
      <c r="C317" s="454"/>
      <c r="D317" s="14"/>
      <c r="E317" s="15"/>
      <c r="F317" s="37"/>
      <c r="G317" s="192"/>
      <c r="H317" s="186"/>
      <c r="I317" s="181"/>
      <c r="J317" s="106" t="str">
        <f t="shared" si="27"/>
        <v/>
      </c>
      <c r="K317" s="108">
        <f t="shared" si="28"/>
        <v>1</v>
      </c>
      <c r="L317" s="107">
        <f t="shared" si="29"/>
        <v>0</v>
      </c>
    </row>
    <row r="318" spans="1:14" ht="30.1" customHeight="1" x14ac:dyDescent="0.3">
      <c r="A318" s="399">
        <v>185</v>
      </c>
      <c r="B318" s="314"/>
      <c r="C318" s="454"/>
      <c r="D318" s="14"/>
      <c r="E318" s="15"/>
      <c r="F318" s="37"/>
      <c r="G318" s="192"/>
      <c r="H318" s="186"/>
      <c r="I318" s="181"/>
      <c r="J318" s="106" t="str">
        <f t="shared" si="27"/>
        <v/>
      </c>
      <c r="K318" s="108">
        <f t="shared" si="28"/>
        <v>1</v>
      </c>
      <c r="L318" s="107">
        <f t="shared" si="29"/>
        <v>0</v>
      </c>
    </row>
    <row r="319" spans="1:14" ht="30.1" customHeight="1" x14ac:dyDescent="0.3">
      <c r="A319" s="399">
        <v>186</v>
      </c>
      <c r="B319" s="314"/>
      <c r="C319" s="454"/>
      <c r="D319" s="14"/>
      <c r="E319" s="15"/>
      <c r="F319" s="37"/>
      <c r="G319" s="192"/>
      <c r="H319" s="186"/>
      <c r="I319" s="181"/>
      <c r="J319" s="106" t="str">
        <f t="shared" si="27"/>
        <v/>
      </c>
      <c r="K319" s="108">
        <f t="shared" si="28"/>
        <v>1</v>
      </c>
      <c r="L319" s="107">
        <f t="shared" si="29"/>
        <v>0</v>
      </c>
    </row>
    <row r="320" spans="1:14" ht="30.1" customHeight="1" x14ac:dyDescent="0.3">
      <c r="A320" s="399">
        <v>187</v>
      </c>
      <c r="B320" s="314"/>
      <c r="C320" s="454"/>
      <c r="D320" s="14"/>
      <c r="E320" s="15"/>
      <c r="F320" s="37"/>
      <c r="G320" s="192"/>
      <c r="H320" s="186"/>
      <c r="I320" s="181"/>
      <c r="J320" s="106" t="str">
        <f t="shared" si="27"/>
        <v/>
      </c>
      <c r="K320" s="108">
        <f t="shared" si="28"/>
        <v>1</v>
      </c>
      <c r="L320" s="107">
        <f t="shared" si="29"/>
        <v>0</v>
      </c>
    </row>
    <row r="321" spans="1:14" ht="30.1" customHeight="1" x14ac:dyDescent="0.3">
      <c r="A321" s="399">
        <v>188</v>
      </c>
      <c r="B321" s="314"/>
      <c r="C321" s="454"/>
      <c r="D321" s="14"/>
      <c r="E321" s="15"/>
      <c r="F321" s="37"/>
      <c r="G321" s="192"/>
      <c r="H321" s="186"/>
      <c r="I321" s="181"/>
      <c r="J321" s="106" t="str">
        <f t="shared" si="27"/>
        <v/>
      </c>
      <c r="K321" s="108">
        <f t="shared" si="28"/>
        <v>1</v>
      </c>
      <c r="L321" s="107">
        <f t="shared" si="29"/>
        <v>0</v>
      </c>
    </row>
    <row r="322" spans="1:14" ht="30.1" customHeight="1" x14ac:dyDescent="0.3">
      <c r="A322" s="399">
        <v>189</v>
      </c>
      <c r="B322" s="314"/>
      <c r="C322" s="454"/>
      <c r="D322" s="14"/>
      <c r="E322" s="15"/>
      <c r="F322" s="37"/>
      <c r="G322" s="192"/>
      <c r="H322" s="186"/>
      <c r="I322" s="181"/>
      <c r="J322" s="106" t="str">
        <f t="shared" si="27"/>
        <v/>
      </c>
      <c r="K322" s="108">
        <f t="shared" si="28"/>
        <v>1</v>
      </c>
      <c r="L322" s="107">
        <f t="shared" si="29"/>
        <v>0</v>
      </c>
      <c r="M322" s="66"/>
      <c r="N322" s="66"/>
    </row>
    <row r="323" spans="1:14" ht="30.1" customHeight="1" x14ac:dyDescent="0.3">
      <c r="A323" s="399">
        <v>190</v>
      </c>
      <c r="B323" s="314"/>
      <c r="C323" s="454"/>
      <c r="D323" s="14"/>
      <c r="E323" s="15"/>
      <c r="F323" s="37"/>
      <c r="G323" s="192"/>
      <c r="H323" s="186"/>
      <c r="I323" s="181"/>
      <c r="J323" s="106" t="str">
        <f t="shared" si="27"/>
        <v/>
      </c>
      <c r="K323" s="108">
        <f t="shared" si="28"/>
        <v>1</v>
      </c>
      <c r="L323" s="107">
        <f t="shared" si="29"/>
        <v>0</v>
      </c>
    </row>
    <row r="324" spans="1:14" ht="30.1" customHeight="1" x14ac:dyDescent="0.3">
      <c r="A324" s="399">
        <v>191</v>
      </c>
      <c r="B324" s="314"/>
      <c r="C324" s="454"/>
      <c r="D324" s="14"/>
      <c r="E324" s="15"/>
      <c r="F324" s="37"/>
      <c r="G324" s="192"/>
      <c r="H324" s="186"/>
      <c r="I324" s="181"/>
      <c r="J324" s="106" t="str">
        <f t="shared" si="27"/>
        <v/>
      </c>
      <c r="K324" s="108">
        <f t="shared" si="28"/>
        <v>1</v>
      </c>
      <c r="L324" s="107">
        <f t="shared" si="29"/>
        <v>0</v>
      </c>
    </row>
    <row r="325" spans="1:14" ht="30.1" customHeight="1" x14ac:dyDescent="0.3">
      <c r="A325" s="399">
        <v>192</v>
      </c>
      <c r="B325" s="314"/>
      <c r="C325" s="454"/>
      <c r="D325" s="14"/>
      <c r="E325" s="15"/>
      <c r="F325" s="37"/>
      <c r="G325" s="192"/>
      <c r="H325" s="186"/>
      <c r="I325" s="181"/>
      <c r="J325" s="106" t="str">
        <f t="shared" si="27"/>
        <v/>
      </c>
      <c r="K325" s="108">
        <f t="shared" si="28"/>
        <v>1</v>
      </c>
      <c r="L325" s="107">
        <f t="shared" si="29"/>
        <v>0</v>
      </c>
    </row>
    <row r="326" spans="1:14" ht="30.1" customHeight="1" x14ac:dyDescent="0.3">
      <c r="A326" s="399">
        <v>193</v>
      </c>
      <c r="B326" s="314"/>
      <c r="C326" s="454"/>
      <c r="D326" s="14"/>
      <c r="E326" s="15"/>
      <c r="F326" s="37"/>
      <c r="G326" s="192"/>
      <c r="H326" s="186"/>
      <c r="I326" s="181"/>
      <c r="J326" s="106" t="str">
        <f t="shared" si="27"/>
        <v/>
      </c>
      <c r="K326" s="108">
        <f t="shared" si="28"/>
        <v>1</v>
      </c>
      <c r="L326" s="107">
        <f t="shared" si="29"/>
        <v>0</v>
      </c>
    </row>
    <row r="327" spans="1:14" ht="30.1" customHeight="1" x14ac:dyDescent="0.3">
      <c r="A327" s="399">
        <v>194</v>
      </c>
      <c r="B327" s="314"/>
      <c r="C327" s="454"/>
      <c r="D327" s="14"/>
      <c r="E327" s="15"/>
      <c r="F327" s="37"/>
      <c r="G327" s="192"/>
      <c r="H327" s="186"/>
      <c r="I327" s="181"/>
      <c r="J327" s="106" t="str">
        <f t="shared" si="27"/>
        <v/>
      </c>
      <c r="K327" s="108">
        <f t="shared" si="28"/>
        <v>1</v>
      </c>
      <c r="L327" s="107">
        <f t="shared" si="29"/>
        <v>0</v>
      </c>
    </row>
    <row r="328" spans="1:14" ht="30.1" customHeight="1" x14ac:dyDescent="0.3">
      <c r="A328" s="399">
        <v>195</v>
      </c>
      <c r="B328" s="314"/>
      <c r="C328" s="454"/>
      <c r="D328" s="14"/>
      <c r="E328" s="15"/>
      <c r="F328" s="37"/>
      <c r="G328" s="192"/>
      <c r="H328" s="186"/>
      <c r="I328" s="181"/>
      <c r="J328" s="106" t="str">
        <f t="shared" si="27"/>
        <v/>
      </c>
      <c r="K328" s="108">
        <f t="shared" si="28"/>
        <v>1</v>
      </c>
      <c r="L328" s="107">
        <f t="shared" si="29"/>
        <v>0</v>
      </c>
    </row>
    <row r="329" spans="1:14" ht="30.1" customHeight="1" x14ac:dyDescent="0.3">
      <c r="A329" s="399">
        <v>196</v>
      </c>
      <c r="B329" s="314"/>
      <c r="C329" s="454"/>
      <c r="D329" s="14"/>
      <c r="E329" s="15"/>
      <c r="F329" s="37"/>
      <c r="G329" s="192"/>
      <c r="H329" s="186"/>
      <c r="I329" s="181"/>
      <c r="J329" s="106" t="str">
        <f t="shared" si="27"/>
        <v/>
      </c>
      <c r="K329" s="108">
        <f t="shared" si="28"/>
        <v>1</v>
      </c>
      <c r="L329" s="107">
        <f t="shared" si="29"/>
        <v>0</v>
      </c>
    </row>
    <row r="330" spans="1:14" ht="30.1" customHeight="1" x14ac:dyDescent="0.3">
      <c r="A330" s="399">
        <v>197</v>
      </c>
      <c r="B330" s="314"/>
      <c r="C330" s="454"/>
      <c r="D330" s="14"/>
      <c r="E330" s="15"/>
      <c r="F330" s="37"/>
      <c r="G330" s="192"/>
      <c r="H330" s="186"/>
      <c r="I330" s="181"/>
      <c r="J330" s="106" t="str">
        <f t="shared" si="27"/>
        <v/>
      </c>
      <c r="K330" s="108">
        <f t="shared" si="28"/>
        <v>1</v>
      </c>
      <c r="L330" s="107">
        <f t="shared" si="29"/>
        <v>0</v>
      </c>
    </row>
    <row r="331" spans="1:14" ht="30.1" customHeight="1" x14ac:dyDescent="0.3">
      <c r="A331" s="399">
        <v>198</v>
      </c>
      <c r="B331" s="314"/>
      <c r="C331" s="454"/>
      <c r="D331" s="14"/>
      <c r="E331" s="15"/>
      <c r="F331" s="37"/>
      <c r="G331" s="192"/>
      <c r="H331" s="186"/>
      <c r="I331" s="181"/>
      <c r="J331" s="106" t="str">
        <f t="shared" si="27"/>
        <v/>
      </c>
      <c r="K331" s="108">
        <f t="shared" si="28"/>
        <v>1</v>
      </c>
      <c r="L331" s="107">
        <f t="shared" si="29"/>
        <v>0</v>
      </c>
    </row>
    <row r="332" spans="1:14" ht="30.1" customHeight="1" x14ac:dyDescent="0.3">
      <c r="A332" s="399">
        <v>199</v>
      </c>
      <c r="B332" s="314"/>
      <c r="C332" s="454"/>
      <c r="D332" s="14"/>
      <c r="E332" s="15"/>
      <c r="F332" s="37"/>
      <c r="G332" s="192"/>
      <c r="H332" s="186"/>
      <c r="I332" s="181"/>
      <c r="J332" s="106" t="str">
        <f t="shared" si="27"/>
        <v/>
      </c>
      <c r="K332" s="108">
        <f t="shared" si="28"/>
        <v>1</v>
      </c>
      <c r="L332" s="107">
        <f t="shared" si="29"/>
        <v>0</v>
      </c>
    </row>
    <row r="333" spans="1:14" ht="30.1" customHeight="1" thickBot="1" x14ac:dyDescent="0.35">
      <c r="A333" s="400">
        <v>200</v>
      </c>
      <c r="B333" s="86"/>
      <c r="C333" s="455"/>
      <c r="D333" s="16"/>
      <c r="E333" s="17"/>
      <c r="F333" s="39"/>
      <c r="G333" s="193"/>
      <c r="H333" s="187"/>
      <c r="I333" s="182"/>
      <c r="J333" s="106" t="str">
        <f t="shared" si="27"/>
        <v/>
      </c>
      <c r="K333" s="108">
        <f t="shared" si="28"/>
        <v>1</v>
      </c>
      <c r="L333" s="107">
        <f t="shared" si="29"/>
        <v>0</v>
      </c>
    </row>
    <row r="334" spans="1:14" ht="30.1" customHeight="1" thickBot="1" x14ac:dyDescent="0.35">
      <c r="A334" s="41"/>
      <c r="B334" s="41"/>
      <c r="C334" s="456"/>
      <c r="D334" s="41"/>
      <c r="E334" s="41"/>
      <c r="F334" s="41"/>
      <c r="G334" s="380" t="s">
        <v>33</v>
      </c>
      <c r="H334" s="183">
        <f>SUM(H314:H333)+H300</f>
        <v>0</v>
      </c>
      <c r="I334" s="183">
        <f>SUM(I314:I333)+I300</f>
        <v>0</v>
      </c>
      <c r="J334" s="63"/>
      <c r="K334" s="105">
        <f>IF(H334&gt;H300,ROW(A340),0)</f>
        <v>0</v>
      </c>
      <c r="L334" s="34"/>
      <c r="M334" s="102">
        <f>IF(H334&gt;H300,ROW(A340),0)</f>
        <v>0</v>
      </c>
    </row>
    <row r="335" spans="1:14" ht="30.1" customHeight="1" x14ac:dyDescent="0.3">
      <c r="A335" s="41"/>
      <c r="B335" s="41"/>
      <c r="C335" s="456"/>
      <c r="D335" s="41"/>
      <c r="E335" s="41"/>
      <c r="F335" s="41"/>
      <c r="G335" s="41"/>
      <c r="H335" s="41"/>
      <c r="I335" s="41"/>
      <c r="J335" s="63"/>
      <c r="K335" s="34"/>
      <c r="L335" s="34"/>
    </row>
    <row r="336" spans="1:14" ht="30.1" customHeight="1" x14ac:dyDescent="0.3">
      <c r="A336" s="135" t="s">
        <v>132</v>
      </c>
      <c r="B336" s="41"/>
      <c r="C336" s="456"/>
      <c r="D336" s="41"/>
      <c r="E336" s="41"/>
      <c r="F336" s="41"/>
      <c r="G336" s="41"/>
      <c r="H336" s="41"/>
      <c r="I336" s="41"/>
      <c r="J336" s="63"/>
      <c r="K336" s="34"/>
      <c r="L336" s="34"/>
    </row>
    <row r="337" spans="1:14" ht="30.1" customHeight="1" x14ac:dyDescent="0.3">
      <c r="A337" s="41"/>
      <c r="B337" s="41"/>
      <c r="C337" s="456"/>
      <c r="D337" s="41"/>
      <c r="E337" s="41"/>
      <c r="F337" s="41"/>
      <c r="G337" s="41"/>
      <c r="H337" s="41"/>
      <c r="I337" s="41"/>
      <c r="J337" s="63"/>
      <c r="K337" s="34"/>
      <c r="L337" s="34"/>
    </row>
    <row r="338" spans="1:14" ht="30.1" customHeight="1" x14ac:dyDescent="0.35">
      <c r="A338" s="370" t="s">
        <v>30</v>
      </c>
      <c r="B338" s="372">
        <f ca="1">imzatarihi</f>
        <v>45653</v>
      </c>
      <c r="C338" s="459"/>
      <c r="D338" s="251" t="s">
        <v>31</v>
      </c>
      <c r="E338" s="373" t="str">
        <f>IF(kurulusyetkilisi&gt;0,kurulusyetkilisi,"")</f>
        <v/>
      </c>
      <c r="F338" s="41"/>
      <c r="G338" s="41"/>
      <c r="H338" s="41"/>
      <c r="I338" s="41"/>
      <c r="J338" s="63"/>
      <c r="K338" s="34"/>
      <c r="L338" s="34"/>
    </row>
    <row r="339" spans="1:14" ht="30.1" customHeight="1" x14ac:dyDescent="0.35">
      <c r="A339" s="41"/>
      <c r="B339" s="213"/>
      <c r="C339" s="460"/>
      <c r="D339" s="251" t="s">
        <v>32</v>
      </c>
      <c r="E339" s="41"/>
      <c r="F339" s="41"/>
      <c r="G339" s="212"/>
      <c r="H339" s="41"/>
      <c r="I339" s="41"/>
      <c r="J339" s="63"/>
      <c r="K339" s="34"/>
      <c r="L339" s="34"/>
    </row>
    <row r="340" spans="1:14" ht="30.1" customHeight="1" x14ac:dyDescent="0.3">
      <c r="A340" s="41"/>
      <c r="B340" s="41"/>
      <c r="C340" s="456"/>
      <c r="D340" s="41"/>
      <c r="E340" s="41"/>
      <c r="F340" s="41"/>
      <c r="G340" s="41"/>
      <c r="H340" s="41"/>
      <c r="I340" s="41"/>
      <c r="J340" s="63"/>
      <c r="K340" s="34"/>
      <c r="L340" s="34"/>
    </row>
    <row r="341" spans="1:14" ht="30.1" customHeight="1" x14ac:dyDescent="0.3">
      <c r="A341" s="609" t="s">
        <v>102</v>
      </c>
      <c r="B341" s="609"/>
      <c r="C341" s="609"/>
      <c r="D341" s="609"/>
      <c r="E341" s="609"/>
      <c r="F341" s="609"/>
      <c r="G341" s="609"/>
      <c r="H341" s="609"/>
      <c r="I341" s="609"/>
      <c r="J341" s="61"/>
      <c r="K341" s="34"/>
      <c r="L341" s="34"/>
    </row>
    <row r="342" spans="1:14" ht="30.1" customHeight="1" x14ac:dyDescent="0.3">
      <c r="A342" s="573" t="str">
        <f>IF(YilDonem&lt;&gt;"",CONCATENATE(YilDonem," dönemine aittir."),"")</f>
        <v/>
      </c>
      <c r="B342" s="573"/>
      <c r="C342" s="573"/>
      <c r="D342" s="573"/>
      <c r="E342" s="573"/>
      <c r="F342" s="573"/>
      <c r="G342" s="573"/>
      <c r="H342" s="573"/>
      <c r="I342" s="573"/>
      <c r="J342" s="61"/>
      <c r="K342" s="34"/>
      <c r="L342" s="34"/>
    </row>
    <row r="343" spans="1:14" ht="30.1" customHeight="1" thickBot="1" x14ac:dyDescent="0.35">
      <c r="A343" s="610" t="s">
        <v>125</v>
      </c>
      <c r="B343" s="610"/>
      <c r="C343" s="610"/>
      <c r="D343" s="610"/>
      <c r="E343" s="610"/>
      <c r="F343" s="610"/>
      <c r="G343" s="610"/>
      <c r="H343" s="610"/>
      <c r="I343" s="610"/>
      <c r="J343" s="61"/>
      <c r="K343" s="34"/>
      <c r="L343" s="34"/>
    </row>
    <row r="344" spans="1:14" ht="30.1" customHeight="1" thickBot="1" x14ac:dyDescent="0.35">
      <c r="A344" s="441" t="s">
        <v>212</v>
      </c>
      <c r="B344" s="618" t="str">
        <f>IF(ProjeNo&gt;0,ProjeNo,"")</f>
        <v/>
      </c>
      <c r="C344" s="619"/>
      <c r="D344" s="619"/>
      <c r="E344" s="619"/>
      <c r="F344" s="619"/>
      <c r="G344" s="619"/>
      <c r="H344" s="619"/>
      <c r="I344" s="620"/>
      <c r="J344" s="61"/>
      <c r="K344" s="34"/>
      <c r="L344" s="34"/>
    </row>
    <row r="345" spans="1:14" ht="30.1" customHeight="1" thickBot="1" x14ac:dyDescent="0.35">
      <c r="A345" s="441" t="s">
        <v>213</v>
      </c>
      <c r="B345" s="615" t="str">
        <f>IF(ProjeAdi&gt;0,ProjeAdi,"")</f>
        <v/>
      </c>
      <c r="C345" s="616"/>
      <c r="D345" s="616"/>
      <c r="E345" s="616"/>
      <c r="F345" s="616"/>
      <c r="G345" s="616"/>
      <c r="H345" s="616"/>
      <c r="I345" s="617"/>
      <c r="J345" s="61"/>
      <c r="K345" s="34"/>
      <c r="L345" s="34"/>
    </row>
    <row r="346" spans="1:14" s="21" customFormat="1" ht="30.1" customHeight="1" thickBot="1" x14ac:dyDescent="0.35">
      <c r="A346" s="613" t="s">
        <v>3</v>
      </c>
      <c r="B346" s="613" t="s">
        <v>99</v>
      </c>
      <c r="C346" s="613" t="s">
        <v>175</v>
      </c>
      <c r="D346" s="613" t="s">
        <v>100</v>
      </c>
      <c r="E346" s="613" t="s">
        <v>101</v>
      </c>
      <c r="F346" s="613" t="s">
        <v>79</v>
      </c>
      <c r="G346" s="613" t="s">
        <v>80</v>
      </c>
      <c r="H346" s="392" t="s">
        <v>81</v>
      </c>
      <c r="I346" s="392" t="s">
        <v>81</v>
      </c>
      <c r="J346" s="62"/>
      <c r="K346" s="35"/>
      <c r="L346" s="35"/>
      <c r="M346" s="65"/>
      <c r="N346" s="65"/>
    </row>
    <row r="347" spans="1:14" ht="30.1" customHeight="1" thickBot="1" x14ac:dyDescent="0.35">
      <c r="A347" s="621"/>
      <c r="B347" s="621"/>
      <c r="C347" s="614"/>
      <c r="D347" s="621"/>
      <c r="E347" s="621"/>
      <c r="F347" s="621"/>
      <c r="G347" s="621"/>
      <c r="H347" s="403" t="s">
        <v>82</v>
      </c>
      <c r="I347" s="403" t="s">
        <v>85</v>
      </c>
      <c r="J347" s="61"/>
      <c r="K347" s="34"/>
      <c r="L347" s="34"/>
    </row>
    <row r="348" spans="1:14" ht="30.1" customHeight="1" x14ac:dyDescent="0.3">
      <c r="A348" s="198">
        <v>201</v>
      </c>
      <c r="B348" s="464"/>
      <c r="C348" s="465"/>
      <c r="D348" s="22"/>
      <c r="E348" s="36"/>
      <c r="F348" s="23"/>
      <c r="G348" s="191"/>
      <c r="H348" s="185"/>
      <c r="I348" s="177"/>
      <c r="J348" s="106" t="str">
        <f>IF(AND(COUNTA(B348:E348)&gt;0,K348=1),"Belge Tarihi,Belge Numarası ve KDV Dahil Tutar doldurulduktan sonra KDV Hariç Tutar doldurulabilir.","")</f>
        <v/>
      </c>
      <c r="K348" s="108">
        <f>IF(COUNTA(F348:G348)+COUNTA(I348)=3,0,1)</f>
        <v>1</v>
      </c>
      <c r="L348" s="107">
        <f>IF(K348=1,0,100000000)</f>
        <v>0</v>
      </c>
    </row>
    <row r="349" spans="1:14" ht="30.1" customHeight="1" x14ac:dyDescent="0.3">
      <c r="A349" s="399">
        <v>202</v>
      </c>
      <c r="B349" s="314"/>
      <c r="C349" s="454"/>
      <c r="D349" s="14"/>
      <c r="E349" s="15"/>
      <c r="F349" s="37"/>
      <c r="G349" s="192"/>
      <c r="H349" s="186"/>
      <c r="I349" s="181"/>
      <c r="J349" s="106" t="str">
        <f t="shared" ref="J349:J367" si="30">IF(AND(COUNTA(B349:E349)&gt;0,K349=1),"Belge Tarihi,Belge Numarası ve KDV Dahil Tutar doldurulduktan sonra KDV Hariç Tutar doldurulabilir.","")</f>
        <v/>
      </c>
      <c r="K349" s="108">
        <f t="shared" ref="K349:K367" si="31">IF(COUNTA(F349:G349)+COUNTA(I349)=3,0,1)</f>
        <v>1</v>
      </c>
      <c r="L349" s="107">
        <f t="shared" ref="L349:L367" si="32">IF(K349=1,0,100000000)</f>
        <v>0</v>
      </c>
    </row>
    <row r="350" spans="1:14" ht="30.1" customHeight="1" x14ac:dyDescent="0.3">
      <c r="A350" s="399">
        <v>203</v>
      </c>
      <c r="B350" s="314"/>
      <c r="C350" s="454"/>
      <c r="D350" s="14"/>
      <c r="E350" s="15"/>
      <c r="F350" s="37"/>
      <c r="G350" s="192"/>
      <c r="H350" s="186"/>
      <c r="I350" s="181"/>
      <c r="J350" s="106" t="str">
        <f t="shared" si="30"/>
        <v/>
      </c>
      <c r="K350" s="108">
        <f t="shared" si="31"/>
        <v>1</v>
      </c>
      <c r="L350" s="107">
        <f t="shared" si="32"/>
        <v>0</v>
      </c>
    </row>
    <row r="351" spans="1:14" ht="30.1" customHeight="1" x14ac:dyDescent="0.3">
      <c r="A351" s="399">
        <v>204</v>
      </c>
      <c r="B351" s="314"/>
      <c r="C351" s="454"/>
      <c r="D351" s="14"/>
      <c r="E351" s="15"/>
      <c r="F351" s="37"/>
      <c r="G351" s="192"/>
      <c r="H351" s="186"/>
      <c r="I351" s="181"/>
      <c r="J351" s="106" t="str">
        <f t="shared" si="30"/>
        <v/>
      </c>
      <c r="K351" s="108">
        <f t="shared" si="31"/>
        <v>1</v>
      </c>
      <c r="L351" s="107">
        <f t="shared" si="32"/>
        <v>0</v>
      </c>
    </row>
    <row r="352" spans="1:14" ht="30.1" customHeight="1" x14ac:dyDescent="0.3">
      <c r="A352" s="399">
        <v>205</v>
      </c>
      <c r="B352" s="314"/>
      <c r="C352" s="454"/>
      <c r="D352" s="14"/>
      <c r="E352" s="15"/>
      <c r="F352" s="37"/>
      <c r="G352" s="192"/>
      <c r="H352" s="186"/>
      <c r="I352" s="181"/>
      <c r="J352" s="106" t="str">
        <f t="shared" si="30"/>
        <v/>
      </c>
      <c r="K352" s="108">
        <f t="shared" si="31"/>
        <v>1</v>
      </c>
      <c r="L352" s="107">
        <f t="shared" si="32"/>
        <v>0</v>
      </c>
    </row>
    <row r="353" spans="1:14" ht="30.1" customHeight="1" x14ac:dyDescent="0.3">
      <c r="A353" s="399">
        <v>206</v>
      </c>
      <c r="B353" s="314"/>
      <c r="C353" s="454"/>
      <c r="D353" s="14"/>
      <c r="E353" s="15"/>
      <c r="F353" s="37"/>
      <c r="G353" s="192"/>
      <c r="H353" s="186"/>
      <c r="I353" s="181"/>
      <c r="J353" s="106" t="str">
        <f t="shared" si="30"/>
        <v/>
      </c>
      <c r="K353" s="108">
        <f t="shared" si="31"/>
        <v>1</v>
      </c>
      <c r="L353" s="107">
        <f t="shared" si="32"/>
        <v>0</v>
      </c>
    </row>
    <row r="354" spans="1:14" ht="30.1" customHeight="1" x14ac:dyDescent="0.3">
      <c r="A354" s="399">
        <v>207</v>
      </c>
      <c r="B354" s="314"/>
      <c r="C354" s="454"/>
      <c r="D354" s="14"/>
      <c r="E354" s="15"/>
      <c r="F354" s="37"/>
      <c r="G354" s="192"/>
      <c r="H354" s="186"/>
      <c r="I354" s="181"/>
      <c r="J354" s="106" t="str">
        <f t="shared" si="30"/>
        <v/>
      </c>
      <c r="K354" s="108">
        <f t="shared" si="31"/>
        <v>1</v>
      </c>
      <c r="L354" s="107">
        <f t="shared" si="32"/>
        <v>0</v>
      </c>
    </row>
    <row r="355" spans="1:14" ht="30.1" customHeight="1" x14ac:dyDescent="0.3">
      <c r="A355" s="399">
        <v>208</v>
      </c>
      <c r="B355" s="314"/>
      <c r="C355" s="454"/>
      <c r="D355" s="14"/>
      <c r="E355" s="15"/>
      <c r="F355" s="37"/>
      <c r="G355" s="192"/>
      <c r="H355" s="186"/>
      <c r="I355" s="181"/>
      <c r="J355" s="106" t="str">
        <f t="shared" si="30"/>
        <v/>
      </c>
      <c r="K355" s="108">
        <f t="shared" si="31"/>
        <v>1</v>
      </c>
      <c r="L355" s="107">
        <f t="shared" si="32"/>
        <v>0</v>
      </c>
    </row>
    <row r="356" spans="1:14" ht="30.1" customHeight="1" x14ac:dyDescent="0.3">
      <c r="A356" s="399">
        <v>209</v>
      </c>
      <c r="B356" s="314"/>
      <c r="C356" s="454"/>
      <c r="D356" s="14"/>
      <c r="E356" s="15"/>
      <c r="F356" s="37"/>
      <c r="G356" s="192"/>
      <c r="H356" s="186"/>
      <c r="I356" s="181"/>
      <c r="J356" s="106" t="str">
        <f t="shared" si="30"/>
        <v/>
      </c>
      <c r="K356" s="108">
        <f t="shared" si="31"/>
        <v>1</v>
      </c>
      <c r="L356" s="107">
        <f t="shared" si="32"/>
        <v>0</v>
      </c>
    </row>
    <row r="357" spans="1:14" ht="30.1" customHeight="1" x14ac:dyDescent="0.3">
      <c r="A357" s="399">
        <v>210</v>
      </c>
      <c r="B357" s="314"/>
      <c r="C357" s="454"/>
      <c r="D357" s="14"/>
      <c r="E357" s="15"/>
      <c r="F357" s="37"/>
      <c r="G357" s="192"/>
      <c r="H357" s="186"/>
      <c r="I357" s="181"/>
      <c r="J357" s="106" t="str">
        <f t="shared" si="30"/>
        <v/>
      </c>
      <c r="K357" s="108">
        <f t="shared" si="31"/>
        <v>1</v>
      </c>
      <c r="L357" s="107">
        <f t="shared" si="32"/>
        <v>0</v>
      </c>
      <c r="M357" s="66"/>
      <c r="N357" s="66"/>
    </row>
    <row r="358" spans="1:14" ht="30.1" customHeight="1" x14ac:dyDescent="0.3">
      <c r="A358" s="399">
        <v>211</v>
      </c>
      <c r="B358" s="314"/>
      <c r="C358" s="454"/>
      <c r="D358" s="14"/>
      <c r="E358" s="15"/>
      <c r="F358" s="37"/>
      <c r="G358" s="192"/>
      <c r="H358" s="186"/>
      <c r="I358" s="181"/>
      <c r="J358" s="106" t="str">
        <f t="shared" si="30"/>
        <v/>
      </c>
      <c r="K358" s="108">
        <f t="shared" si="31"/>
        <v>1</v>
      </c>
      <c r="L358" s="107">
        <f t="shared" si="32"/>
        <v>0</v>
      </c>
    </row>
    <row r="359" spans="1:14" ht="30.1" customHeight="1" x14ac:dyDescent="0.3">
      <c r="A359" s="399">
        <v>212</v>
      </c>
      <c r="B359" s="314"/>
      <c r="C359" s="454"/>
      <c r="D359" s="14"/>
      <c r="E359" s="15"/>
      <c r="F359" s="37"/>
      <c r="G359" s="192"/>
      <c r="H359" s="186"/>
      <c r="I359" s="181"/>
      <c r="J359" s="106" t="str">
        <f t="shared" si="30"/>
        <v/>
      </c>
      <c r="K359" s="108">
        <f t="shared" si="31"/>
        <v>1</v>
      </c>
      <c r="L359" s="107">
        <f t="shared" si="32"/>
        <v>0</v>
      </c>
    </row>
    <row r="360" spans="1:14" ht="30.1" customHeight="1" x14ac:dyDescent="0.3">
      <c r="A360" s="399">
        <v>213</v>
      </c>
      <c r="B360" s="314"/>
      <c r="C360" s="454"/>
      <c r="D360" s="14"/>
      <c r="E360" s="15"/>
      <c r="F360" s="37"/>
      <c r="G360" s="192"/>
      <c r="H360" s="186"/>
      <c r="I360" s="181"/>
      <c r="J360" s="106" t="str">
        <f t="shared" si="30"/>
        <v/>
      </c>
      <c r="K360" s="108">
        <f t="shared" si="31"/>
        <v>1</v>
      </c>
      <c r="L360" s="107">
        <f t="shared" si="32"/>
        <v>0</v>
      </c>
    </row>
    <row r="361" spans="1:14" ht="30.1" customHeight="1" x14ac:dyDescent="0.3">
      <c r="A361" s="399">
        <v>214</v>
      </c>
      <c r="B361" s="314"/>
      <c r="C361" s="454"/>
      <c r="D361" s="14"/>
      <c r="E361" s="15"/>
      <c r="F361" s="37"/>
      <c r="G361" s="192"/>
      <c r="H361" s="186"/>
      <c r="I361" s="181"/>
      <c r="J361" s="106" t="str">
        <f t="shared" si="30"/>
        <v/>
      </c>
      <c r="K361" s="108">
        <f t="shared" si="31"/>
        <v>1</v>
      </c>
      <c r="L361" s="107">
        <f t="shared" si="32"/>
        <v>0</v>
      </c>
    </row>
    <row r="362" spans="1:14" ht="30.1" customHeight="1" x14ac:dyDescent="0.3">
      <c r="A362" s="399">
        <v>215</v>
      </c>
      <c r="B362" s="314"/>
      <c r="C362" s="454"/>
      <c r="D362" s="14"/>
      <c r="E362" s="15"/>
      <c r="F362" s="37"/>
      <c r="G362" s="192"/>
      <c r="H362" s="186"/>
      <c r="I362" s="181"/>
      <c r="J362" s="106" t="str">
        <f t="shared" si="30"/>
        <v/>
      </c>
      <c r="K362" s="108">
        <f t="shared" si="31"/>
        <v>1</v>
      </c>
      <c r="L362" s="107">
        <f t="shared" si="32"/>
        <v>0</v>
      </c>
    </row>
    <row r="363" spans="1:14" ht="30.1" customHeight="1" x14ac:dyDescent="0.3">
      <c r="A363" s="399">
        <v>216</v>
      </c>
      <c r="B363" s="314"/>
      <c r="C363" s="454"/>
      <c r="D363" s="14"/>
      <c r="E363" s="15"/>
      <c r="F363" s="37"/>
      <c r="G363" s="192"/>
      <c r="H363" s="186"/>
      <c r="I363" s="181"/>
      <c r="J363" s="106" t="str">
        <f t="shared" si="30"/>
        <v/>
      </c>
      <c r="K363" s="108">
        <f t="shared" si="31"/>
        <v>1</v>
      </c>
      <c r="L363" s="107">
        <f t="shared" si="32"/>
        <v>0</v>
      </c>
    </row>
    <row r="364" spans="1:14" ht="30.1" customHeight="1" x14ac:dyDescent="0.3">
      <c r="A364" s="399">
        <v>217</v>
      </c>
      <c r="B364" s="314"/>
      <c r="C364" s="454"/>
      <c r="D364" s="14"/>
      <c r="E364" s="15"/>
      <c r="F364" s="37"/>
      <c r="G364" s="192"/>
      <c r="H364" s="186"/>
      <c r="I364" s="181"/>
      <c r="J364" s="106" t="str">
        <f t="shared" si="30"/>
        <v/>
      </c>
      <c r="K364" s="108">
        <f t="shared" si="31"/>
        <v>1</v>
      </c>
      <c r="L364" s="107">
        <f t="shared" si="32"/>
        <v>0</v>
      </c>
    </row>
    <row r="365" spans="1:14" ht="30.1" customHeight="1" x14ac:dyDescent="0.3">
      <c r="A365" s="399">
        <v>218</v>
      </c>
      <c r="B365" s="314"/>
      <c r="C365" s="454"/>
      <c r="D365" s="14"/>
      <c r="E365" s="15"/>
      <c r="F365" s="37"/>
      <c r="G365" s="192"/>
      <c r="H365" s="186"/>
      <c r="I365" s="181"/>
      <c r="J365" s="106" t="str">
        <f t="shared" si="30"/>
        <v/>
      </c>
      <c r="K365" s="108">
        <f t="shared" si="31"/>
        <v>1</v>
      </c>
      <c r="L365" s="107">
        <f t="shared" si="32"/>
        <v>0</v>
      </c>
    </row>
    <row r="366" spans="1:14" ht="30.1" customHeight="1" x14ac:dyDescent="0.3">
      <c r="A366" s="399">
        <v>219</v>
      </c>
      <c r="B366" s="314"/>
      <c r="C366" s="454"/>
      <c r="D366" s="14"/>
      <c r="E366" s="15"/>
      <c r="F366" s="37"/>
      <c r="G366" s="192"/>
      <c r="H366" s="186"/>
      <c r="I366" s="181"/>
      <c r="J366" s="106" t="str">
        <f t="shared" si="30"/>
        <v/>
      </c>
      <c r="K366" s="108">
        <f t="shared" si="31"/>
        <v>1</v>
      </c>
      <c r="L366" s="107">
        <f t="shared" si="32"/>
        <v>0</v>
      </c>
    </row>
    <row r="367" spans="1:14" ht="30.1" customHeight="1" thickBot="1" x14ac:dyDescent="0.35">
      <c r="A367" s="400">
        <v>220</v>
      </c>
      <c r="B367" s="86"/>
      <c r="C367" s="455"/>
      <c r="D367" s="16"/>
      <c r="E367" s="17"/>
      <c r="F367" s="39"/>
      <c r="G367" s="193"/>
      <c r="H367" s="187"/>
      <c r="I367" s="182"/>
      <c r="J367" s="106" t="str">
        <f t="shared" si="30"/>
        <v/>
      </c>
      <c r="K367" s="108">
        <f t="shared" si="31"/>
        <v>1</v>
      </c>
      <c r="L367" s="107">
        <f t="shared" si="32"/>
        <v>0</v>
      </c>
    </row>
    <row r="368" spans="1:14" ht="30.1" customHeight="1" thickBot="1" x14ac:dyDescent="0.35">
      <c r="A368" s="41"/>
      <c r="B368" s="41"/>
      <c r="C368" s="456"/>
      <c r="D368" s="41"/>
      <c r="E368" s="41"/>
      <c r="F368" s="41"/>
      <c r="G368" s="380" t="s">
        <v>33</v>
      </c>
      <c r="H368" s="183">
        <f>SUM(H348:H367)+H334</f>
        <v>0</v>
      </c>
      <c r="I368" s="183">
        <f>SUM(I348:I367)+I334</f>
        <v>0</v>
      </c>
      <c r="J368" s="63"/>
      <c r="K368" s="105">
        <f>IF(H368&gt;H334,ROW(A374),0)</f>
        <v>0</v>
      </c>
      <c r="L368" s="34"/>
      <c r="M368" s="102">
        <f>IF(H368&gt;H334,ROW(A374),0)</f>
        <v>0</v>
      </c>
    </row>
    <row r="369" spans="1:14" ht="30.1" customHeight="1" x14ac:dyDescent="0.3">
      <c r="A369" s="41"/>
      <c r="B369" s="41"/>
      <c r="C369" s="456"/>
      <c r="D369" s="41"/>
      <c r="E369" s="41"/>
      <c r="F369" s="41"/>
      <c r="G369" s="41"/>
      <c r="H369" s="41"/>
      <c r="I369" s="41"/>
      <c r="J369" s="63"/>
      <c r="K369" s="34"/>
      <c r="L369" s="34"/>
    </row>
    <row r="370" spans="1:14" ht="30.1" customHeight="1" x14ac:dyDescent="0.3">
      <c r="A370" s="135" t="s">
        <v>132</v>
      </c>
      <c r="B370" s="41"/>
      <c r="C370" s="456"/>
      <c r="D370" s="41"/>
      <c r="E370" s="41"/>
      <c r="F370" s="41"/>
      <c r="G370" s="41"/>
      <c r="H370" s="41"/>
      <c r="I370" s="41"/>
      <c r="J370" s="63"/>
      <c r="K370" s="34"/>
      <c r="L370" s="34"/>
    </row>
    <row r="371" spans="1:14" ht="30.1" customHeight="1" x14ac:dyDescent="0.3">
      <c r="A371" s="41"/>
      <c r="B371" s="41"/>
      <c r="C371" s="456"/>
      <c r="D371" s="41"/>
      <c r="E371" s="41"/>
      <c r="F371" s="41"/>
      <c r="G371" s="41"/>
      <c r="H371" s="41"/>
      <c r="I371" s="41"/>
      <c r="J371" s="63"/>
      <c r="K371" s="34"/>
      <c r="L371" s="34"/>
    </row>
    <row r="372" spans="1:14" ht="30.1" customHeight="1" x14ac:dyDescent="0.35">
      <c r="A372" s="370" t="s">
        <v>30</v>
      </c>
      <c r="B372" s="372">
        <f ca="1">imzatarihi</f>
        <v>45653</v>
      </c>
      <c r="C372" s="459"/>
      <c r="D372" s="251" t="s">
        <v>31</v>
      </c>
      <c r="E372" s="373" t="str">
        <f>IF(kurulusyetkilisi&gt;0,kurulusyetkilisi,"")</f>
        <v/>
      </c>
      <c r="F372" s="41"/>
      <c r="G372" s="41"/>
      <c r="H372" s="41"/>
      <c r="I372" s="41"/>
      <c r="J372" s="63"/>
      <c r="K372" s="34"/>
      <c r="L372" s="34"/>
    </row>
    <row r="373" spans="1:14" ht="30.1" customHeight="1" x14ac:dyDescent="0.35">
      <c r="A373" s="41"/>
      <c r="B373" s="213"/>
      <c r="C373" s="460"/>
      <c r="D373" s="251" t="s">
        <v>32</v>
      </c>
      <c r="E373" s="41"/>
      <c r="F373" s="41"/>
      <c r="G373" s="212"/>
      <c r="H373" s="41"/>
      <c r="I373" s="41"/>
      <c r="J373" s="63"/>
      <c r="K373" s="34"/>
      <c r="L373" s="34"/>
    </row>
    <row r="374" spans="1:14" ht="30.1" customHeight="1" x14ac:dyDescent="0.3">
      <c r="A374" s="41"/>
      <c r="B374" s="41"/>
      <c r="C374" s="456"/>
      <c r="D374" s="41"/>
      <c r="E374" s="41"/>
      <c r="F374" s="41"/>
      <c r="G374" s="41"/>
      <c r="H374" s="41"/>
      <c r="I374" s="41"/>
      <c r="J374" s="63"/>
      <c r="K374" s="34"/>
      <c r="L374" s="34"/>
    </row>
    <row r="375" spans="1:14" ht="30.1" customHeight="1" x14ac:dyDescent="0.3">
      <c r="A375" s="609" t="s">
        <v>102</v>
      </c>
      <c r="B375" s="609"/>
      <c r="C375" s="609"/>
      <c r="D375" s="609"/>
      <c r="E375" s="609"/>
      <c r="F375" s="609"/>
      <c r="G375" s="609"/>
      <c r="H375" s="609"/>
      <c r="I375" s="609"/>
      <c r="J375" s="61"/>
      <c r="K375" s="34"/>
      <c r="L375" s="34"/>
    </row>
    <row r="376" spans="1:14" ht="30.1" customHeight="1" x14ac:dyDescent="0.3">
      <c r="A376" s="573" t="str">
        <f>IF(YilDonem&lt;&gt;"",CONCATENATE(YilDonem," dönemine aittir."),"")</f>
        <v/>
      </c>
      <c r="B376" s="573"/>
      <c r="C376" s="573"/>
      <c r="D376" s="573"/>
      <c r="E376" s="573"/>
      <c r="F376" s="573"/>
      <c r="G376" s="573"/>
      <c r="H376" s="573"/>
      <c r="I376" s="573"/>
      <c r="J376" s="61"/>
      <c r="K376" s="34"/>
      <c r="L376" s="34"/>
    </row>
    <row r="377" spans="1:14" ht="30.1" customHeight="1" thickBot="1" x14ac:dyDescent="0.35">
      <c r="A377" s="610" t="s">
        <v>125</v>
      </c>
      <c r="B377" s="610"/>
      <c r="C377" s="610"/>
      <c r="D377" s="610"/>
      <c r="E377" s="610"/>
      <c r="F377" s="610"/>
      <c r="G377" s="610"/>
      <c r="H377" s="610"/>
      <c r="I377" s="610"/>
      <c r="J377" s="61"/>
      <c r="K377" s="34"/>
      <c r="L377" s="34"/>
    </row>
    <row r="378" spans="1:14" ht="30.1" customHeight="1" thickBot="1" x14ac:dyDescent="0.35">
      <c r="A378" s="441" t="s">
        <v>212</v>
      </c>
      <c r="B378" s="618" t="str">
        <f>IF(ProjeNo&gt;0,ProjeNo,"")</f>
        <v/>
      </c>
      <c r="C378" s="619"/>
      <c r="D378" s="619"/>
      <c r="E378" s="619"/>
      <c r="F378" s="619"/>
      <c r="G378" s="619"/>
      <c r="H378" s="619"/>
      <c r="I378" s="620"/>
      <c r="J378" s="61"/>
      <c r="K378" s="34"/>
      <c r="L378" s="34"/>
    </row>
    <row r="379" spans="1:14" ht="30.1" customHeight="1" thickBot="1" x14ac:dyDescent="0.35">
      <c r="A379" s="441" t="s">
        <v>213</v>
      </c>
      <c r="B379" s="615" t="str">
        <f>IF(ProjeAdi&gt;0,ProjeAdi,"")</f>
        <v/>
      </c>
      <c r="C379" s="616"/>
      <c r="D379" s="616"/>
      <c r="E379" s="616"/>
      <c r="F379" s="616"/>
      <c r="G379" s="616"/>
      <c r="H379" s="616"/>
      <c r="I379" s="617"/>
      <c r="J379" s="61"/>
      <c r="K379" s="34"/>
      <c r="L379" s="34"/>
    </row>
    <row r="380" spans="1:14" s="21" customFormat="1" ht="30.1" customHeight="1" thickBot="1" x14ac:dyDescent="0.35">
      <c r="A380" s="613" t="s">
        <v>3</v>
      </c>
      <c r="B380" s="613" t="s">
        <v>99</v>
      </c>
      <c r="C380" s="613" t="s">
        <v>175</v>
      </c>
      <c r="D380" s="613" t="s">
        <v>100</v>
      </c>
      <c r="E380" s="613" t="s">
        <v>101</v>
      </c>
      <c r="F380" s="613" t="s">
        <v>79</v>
      </c>
      <c r="G380" s="613" t="s">
        <v>80</v>
      </c>
      <c r="H380" s="392" t="s">
        <v>81</v>
      </c>
      <c r="I380" s="392" t="s">
        <v>81</v>
      </c>
      <c r="J380" s="62"/>
      <c r="K380" s="35"/>
      <c r="L380" s="35"/>
      <c r="M380" s="65"/>
      <c r="N380" s="65"/>
    </row>
    <row r="381" spans="1:14" ht="30.1" customHeight="1" thickBot="1" x14ac:dyDescent="0.35">
      <c r="A381" s="621"/>
      <c r="B381" s="621"/>
      <c r="C381" s="614"/>
      <c r="D381" s="621"/>
      <c r="E381" s="621"/>
      <c r="F381" s="621"/>
      <c r="G381" s="621"/>
      <c r="H381" s="403" t="s">
        <v>82</v>
      </c>
      <c r="I381" s="403" t="s">
        <v>85</v>
      </c>
      <c r="J381" s="61"/>
      <c r="K381" s="34"/>
      <c r="L381" s="34"/>
    </row>
    <row r="382" spans="1:14" ht="30.1" customHeight="1" x14ac:dyDescent="0.3">
      <c r="A382" s="198">
        <v>221</v>
      </c>
      <c r="B382" s="464"/>
      <c r="C382" s="465"/>
      <c r="D382" s="22"/>
      <c r="E382" s="36"/>
      <c r="F382" s="23"/>
      <c r="G382" s="191"/>
      <c r="H382" s="185"/>
      <c r="I382" s="177"/>
      <c r="J382" s="106" t="str">
        <f>IF(AND(COUNTA(B382:E382)&gt;0,K382=1),"Belge Tarihi,Belge Numarası ve KDV Dahil Tutar doldurulduktan sonra KDV Hariç Tutar doldurulabilir.","")</f>
        <v/>
      </c>
      <c r="K382" s="108">
        <f>IF(COUNTA(F382:G382)+COUNTA(I382)=3,0,1)</f>
        <v>1</v>
      </c>
      <c r="L382" s="107">
        <f>IF(K382=1,0,100000000)</f>
        <v>0</v>
      </c>
    </row>
    <row r="383" spans="1:14" ht="30.1" customHeight="1" x14ac:dyDescent="0.3">
      <c r="A383" s="399">
        <v>222</v>
      </c>
      <c r="B383" s="314"/>
      <c r="C383" s="454"/>
      <c r="D383" s="14"/>
      <c r="E383" s="15"/>
      <c r="F383" s="37"/>
      <c r="G383" s="192"/>
      <c r="H383" s="186"/>
      <c r="I383" s="181"/>
      <c r="J383" s="106" t="str">
        <f t="shared" ref="J383:J401" si="33">IF(AND(COUNTA(B383:E383)&gt;0,K383=1),"Belge Tarihi,Belge Numarası ve KDV Dahil Tutar doldurulduktan sonra KDV Hariç Tutar doldurulabilir.","")</f>
        <v/>
      </c>
      <c r="K383" s="108">
        <f t="shared" ref="K383:K401" si="34">IF(COUNTA(F383:G383)+COUNTA(I383)=3,0,1)</f>
        <v>1</v>
      </c>
      <c r="L383" s="107">
        <f t="shared" ref="L383:L401" si="35">IF(K383=1,0,100000000)</f>
        <v>0</v>
      </c>
    </row>
    <row r="384" spans="1:14" ht="30.1" customHeight="1" x14ac:dyDescent="0.3">
      <c r="A384" s="399">
        <v>223</v>
      </c>
      <c r="B384" s="314"/>
      <c r="C384" s="454"/>
      <c r="D384" s="14"/>
      <c r="E384" s="15"/>
      <c r="F384" s="37"/>
      <c r="G384" s="192"/>
      <c r="H384" s="186"/>
      <c r="I384" s="181"/>
      <c r="J384" s="106" t="str">
        <f t="shared" si="33"/>
        <v/>
      </c>
      <c r="K384" s="108">
        <f t="shared" si="34"/>
        <v>1</v>
      </c>
      <c r="L384" s="107">
        <f t="shared" si="35"/>
        <v>0</v>
      </c>
    </row>
    <row r="385" spans="1:14" ht="30.1" customHeight="1" x14ac:dyDescent="0.3">
      <c r="A385" s="399">
        <v>224</v>
      </c>
      <c r="B385" s="314"/>
      <c r="C385" s="454"/>
      <c r="D385" s="14"/>
      <c r="E385" s="15"/>
      <c r="F385" s="37"/>
      <c r="G385" s="192"/>
      <c r="H385" s="186"/>
      <c r="I385" s="181"/>
      <c r="J385" s="106" t="str">
        <f t="shared" si="33"/>
        <v/>
      </c>
      <c r="K385" s="108">
        <f t="shared" si="34"/>
        <v>1</v>
      </c>
      <c r="L385" s="107">
        <f t="shared" si="35"/>
        <v>0</v>
      </c>
    </row>
    <row r="386" spans="1:14" ht="30.1" customHeight="1" x14ac:dyDescent="0.3">
      <c r="A386" s="399">
        <v>225</v>
      </c>
      <c r="B386" s="314"/>
      <c r="C386" s="454"/>
      <c r="D386" s="14"/>
      <c r="E386" s="15"/>
      <c r="F386" s="37"/>
      <c r="G386" s="192"/>
      <c r="H386" s="186"/>
      <c r="I386" s="181"/>
      <c r="J386" s="106" t="str">
        <f t="shared" si="33"/>
        <v/>
      </c>
      <c r="K386" s="108">
        <f t="shared" si="34"/>
        <v>1</v>
      </c>
      <c r="L386" s="107">
        <f t="shared" si="35"/>
        <v>0</v>
      </c>
    </row>
    <row r="387" spans="1:14" ht="30.1" customHeight="1" x14ac:dyDescent="0.3">
      <c r="A387" s="399">
        <v>226</v>
      </c>
      <c r="B387" s="314"/>
      <c r="C387" s="454"/>
      <c r="D387" s="14"/>
      <c r="E387" s="15"/>
      <c r="F387" s="37"/>
      <c r="G387" s="192"/>
      <c r="H387" s="186"/>
      <c r="I387" s="181"/>
      <c r="J387" s="106" t="str">
        <f t="shared" si="33"/>
        <v/>
      </c>
      <c r="K387" s="108">
        <f t="shared" si="34"/>
        <v>1</v>
      </c>
      <c r="L387" s="107">
        <f t="shared" si="35"/>
        <v>0</v>
      </c>
    </row>
    <row r="388" spans="1:14" ht="30.1" customHeight="1" x14ac:dyDescent="0.3">
      <c r="A388" s="399">
        <v>227</v>
      </c>
      <c r="B388" s="314"/>
      <c r="C388" s="454"/>
      <c r="D388" s="14"/>
      <c r="E388" s="15"/>
      <c r="F388" s="37"/>
      <c r="G388" s="192"/>
      <c r="H388" s="186"/>
      <c r="I388" s="181"/>
      <c r="J388" s="106" t="str">
        <f t="shared" si="33"/>
        <v/>
      </c>
      <c r="K388" s="108">
        <f t="shared" si="34"/>
        <v>1</v>
      </c>
      <c r="L388" s="107">
        <f t="shared" si="35"/>
        <v>0</v>
      </c>
    </row>
    <row r="389" spans="1:14" ht="30.1" customHeight="1" x14ac:dyDescent="0.3">
      <c r="A389" s="399">
        <v>228</v>
      </c>
      <c r="B389" s="314"/>
      <c r="C389" s="454"/>
      <c r="D389" s="14"/>
      <c r="E389" s="15"/>
      <c r="F389" s="37"/>
      <c r="G389" s="192"/>
      <c r="H389" s="186"/>
      <c r="I389" s="181"/>
      <c r="J389" s="106" t="str">
        <f t="shared" si="33"/>
        <v/>
      </c>
      <c r="K389" s="108">
        <f t="shared" si="34"/>
        <v>1</v>
      </c>
      <c r="L389" s="107">
        <f t="shared" si="35"/>
        <v>0</v>
      </c>
    </row>
    <row r="390" spans="1:14" ht="30.1" customHeight="1" x14ac:dyDescent="0.3">
      <c r="A390" s="399">
        <v>229</v>
      </c>
      <c r="B390" s="314"/>
      <c r="C390" s="454"/>
      <c r="D390" s="14"/>
      <c r="E390" s="15"/>
      <c r="F390" s="37"/>
      <c r="G390" s="192"/>
      <c r="H390" s="186"/>
      <c r="I390" s="181"/>
      <c r="J390" s="106" t="str">
        <f t="shared" si="33"/>
        <v/>
      </c>
      <c r="K390" s="108">
        <f t="shared" si="34"/>
        <v>1</v>
      </c>
      <c r="L390" s="107">
        <f t="shared" si="35"/>
        <v>0</v>
      </c>
    </row>
    <row r="391" spans="1:14" ht="30.1" customHeight="1" x14ac:dyDescent="0.3">
      <c r="A391" s="399">
        <v>230</v>
      </c>
      <c r="B391" s="314"/>
      <c r="C391" s="454"/>
      <c r="D391" s="14"/>
      <c r="E391" s="15"/>
      <c r="F391" s="37"/>
      <c r="G391" s="192"/>
      <c r="H391" s="186"/>
      <c r="I391" s="181"/>
      <c r="J391" s="106" t="str">
        <f t="shared" si="33"/>
        <v/>
      </c>
      <c r="K391" s="108">
        <f t="shared" si="34"/>
        <v>1</v>
      </c>
      <c r="L391" s="107">
        <f t="shared" si="35"/>
        <v>0</v>
      </c>
    </row>
    <row r="392" spans="1:14" ht="30.1" customHeight="1" x14ac:dyDescent="0.3">
      <c r="A392" s="399">
        <v>231</v>
      </c>
      <c r="B392" s="314"/>
      <c r="C392" s="454"/>
      <c r="D392" s="14"/>
      <c r="E392" s="15"/>
      <c r="F392" s="37"/>
      <c r="G392" s="192"/>
      <c r="H392" s="186"/>
      <c r="I392" s="181"/>
      <c r="J392" s="106" t="str">
        <f t="shared" si="33"/>
        <v/>
      </c>
      <c r="K392" s="108">
        <f t="shared" si="34"/>
        <v>1</v>
      </c>
      <c r="L392" s="107">
        <f t="shared" si="35"/>
        <v>0</v>
      </c>
      <c r="M392" s="66"/>
      <c r="N392" s="66"/>
    </row>
    <row r="393" spans="1:14" ht="30.1" customHeight="1" x14ac:dyDescent="0.3">
      <c r="A393" s="399">
        <v>232</v>
      </c>
      <c r="B393" s="314"/>
      <c r="C393" s="454"/>
      <c r="D393" s="14"/>
      <c r="E393" s="15"/>
      <c r="F393" s="37"/>
      <c r="G393" s="192"/>
      <c r="H393" s="186"/>
      <c r="I393" s="181"/>
      <c r="J393" s="106" t="str">
        <f t="shared" si="33"/>
        <v/>
      </c>
      <c r="K393" s="108">
        <f t="shared" si="34"/>
        <v>1</v>
      </c>
      <c r="L393" s="107">
        <f t="shared" si="35"/>
        <v>0</v>
      </c>
    </row>
    <row r="394" spans="1:14" ht="30.1" customHeight="1" x14ac:dyDescent="0.3">
      <c r="A394" s="399">
        <v>233</v>
      </c>
      <c r="B394" s="314"/>
      <c r="C394" s="454"/>
      <c r="D394" s="14"/>
      <c r="E394" s="15"/>
      <c r="F394" s="37"/>
      <c r="G394" s="192"/>
      <c r="H394" s="186"/>
      <c r="I394" s="181"/>
      <c r="J394" s="106" t="str">
        <f t="shared" si="33"/>
        <v/>
      </c>
      <c r="K394" s="108">
        <f t="shared" si="34"/>
        <v>1</v>
      </c>
      <c r="L394" s="107">
        <f t="shared" si="35"/>
        <v>0</v>
      </c>
    </row>
    <row r="395" spans="1:14" ht="30.1" customHeight="1" x14ac:dyDescent="0.3">
      <c r="A395" s="399">
        <v>234</v>
      </c>
      <c r="B395" s="314"/>
      <c r="C395" s="454"/>
      <c r="D395" s="14"/>
      <c r="E395" s="15"/>
      <c r="F395" s="37"/>
      <c r="G395" s="192"/>
      <c r="H395" s="186"/>
      <c r="I395" s="181"/>
      <c r="J395" s="106" t="str">
        <f t="shared" si="33"/>
        <v/>
      </c>
      <c r="K395" s="108">
        <f t="shared" si="34"/>
        <v>1</v>
      </c>
      <c r="L395" s="107">
        <f t="shared" si="35"/>
        <v>0</v>
      </c>
    </row>
    <row r="396" spans="1:14" ht="30.1" customHeight="1" x14ac:dyDescent="0.3">
      <c r="A396" s="399">
        <v>235</v>
      </c>
      <c r="B396" s="314"/>
      <c r="C396" s="454"/>
      <c r="D396" s="14"/>
      <c r="E396" s="15"/>
      <c r="F396" s="37"/>
      <c r="G396" s="192"/>
      <c r="H396" s="186"/>
      <c r="I396" s="181"/>
      <c r="J396" s="106" t="str">
        <f t="shared" si="33"/>
        <v/>
      </c>
      <c r="K396" s="108">
        <f t="shared" si="34"/>
        <v>1</v>
      </c>
      <c r="L396" s="107">
        <f t="shared" si="35"/>
        <v>0</v>
      </c>
    </row>
    <row r="397" spans="1:14" ht="30.1" customHeight="1" x14ac:dyDescent="0.3">
      <c r="A397" s="399">
        <v>236</v>
      </c>
      <c r="B397" s="314"/>
      <c r="C397" s="454"/>
      <c r="D397" s="14"/>
      <c r="E397" s="15"/>
      <c r="F397" s="37"/>
      <c r="G397" s="192"/>
      <c r="H397" s="186"/>
      <c r="I397" s="181"/>
      <c r="J397" s="106" t="str">
        <f t="shared" si="33"/>
        <v/>
      </c>
      <c r="K397" s="108">
        <f t="shared" si="34"/>
        <v>1</v>
      </c>
      <c r="L397" s="107">
        <f t="shared" si="35"/>
        <v>0</v>
      </c>
    </row>
    <row r="398" spans="1:14" ht="30.1" customHeight="1" x14ac:dyDescent="0.3">
      <c r="A398" s="399">
        <v>237</v>
      </c>
      <c r="B398" s="314"/>
      <c r="C398" s="454"/>
      <c r="D398" s="14"/>
      <c r="E398" s="15"/>
      <c r="F398" s="37"/>
      <c r="G398" s="192"/>
      <c r="H398" s="186"/>
      <c r="I398" s="181"/>
      <c r="J398" s="106" t="str">
        <f t="shared" si="33"/>
        <v/>
      </c>
      <c r="K398" s="108">
        <f t="shared" si="34"/>
        <v>1</v>
      </c>
      <c r="L398" s="107">
        <f t="shared" si="35"/>
        <v>0</v>
      </c>
    </row>
    <row r="399" spans="1:14" ht="30.1" customHeight="1" x14ac:dyDescent="0.3">
      <c r="A399" s="399">
        <v>238</v>
      </c>
      <c r="B399" s="314"/>
      <c r="C399" s="454"/>
      <c r="D399" s="14"/>
      <c r="E399" s="15"/>
      <c r="F399" s="37"/>
      <c r="G399" s="192"/>
      <c r="H399" s="186"/>
      <c r="I399" s="181"/>
      <c r="J399" s="106" t="str">
        <f t="shared" si="33"/>
        <v/>
      </c>
      <c r="K399" s="108">
        <f t="shared" si="34"/>
        <v>1</v>
      </c>
      <c r="L399" s="107">
        <f t="shared" si="35"/>
        <v>0</v>
      </c>
    </row>
    <row r="400" spans="1:14" ht="30.1" customHeight="1" x14ac:dyDescent="0.3">
      <c r="A400" s="399">
        <v>239</v>
      </c>
      <c r="B400" s="314"/>
      <c r="C400" s="454"/>
      <c r="D400" s="14"/>
      <c r="E400" s="15"/>
      <c r="F400" s="37"/>
      <c r="G400" s="192"/>
      <c r="H400" s="186"/>
      <c r="I400" s="181"/>
      <c r="J400" s="106" t="str">
        <f t="shared" si="33"/>
        <v/>
      </c>
      <c r="K400" s="108">
        <f t="shared" si="34"/>
        <v>1</v>
      </c>
      <c r="L400" s="107">
        <f t="shared" si="35"/>
        <v>0</v>
      </c>
    </row>
    <row r="401" spans="1:14" ht="30.1" customHeight="1" thickBot="1" x14ac:dyDescent="0.35">
      <c r="A401" s="400">
        <v>240</v>
      </c>
      <c r="B401" s="86"/>
      <c r="C401" s="455"/>
      <c r="D401" s="16"/>
      <c r="E401" s="17"/>
      <c r="F401" s="39"/>
      <c r="G401" s="193"/>
      <c r="H401" s="187"/>
      <c r="I401" s="182"/>
      <c r="J401" s="106" t="str">
        <f t="shared" si="33"/>
        <v/>
      </c>
      <c r="K401" s="108">
        <f t="shared" si="34"/>
        <v>1</v>
      </c>
      <c r="L401" s="107">
        <f t="shared" si="35"/>
        <v>0</v>
      </c>
    </row>
    <row r="402" spans="1:14" ht="30.1" customHeight="1" thickBot="1" x14ac:dyDescent="0.35">
      <c r="A402" s="41"/>
      <c r="B402" s="41"/>
      <c r="C402" s="456"/>
      <c r="D402" s="41"/>
      <c r="E402" s="41"/>
      <c r="F402" s="41"/>
      <c r="G402" s="380" t="s">
        <v>33</v>
      </c>
      <c r="H402" s="183">
        <f>SUM(H382:H401)+H368</f>
        <v>0</v>
      </c>
      <c r="I402" s="183">
        <f>SUM(I382:I401)+I368</f>
        <v>0</v>
      </c>
      <c r="J402" s="63"/>
      <c r="K402" s="105">
        <f>IF(H402&gt;H368,ROW(A408),0)</f>
        <v>0</v>
      </c>
      <c r="L402" s="34"/>
      <c r="M402" s="102">
        <f>IF(H402&gt;H368,ROW(A408),0)</f>
        <v>0</v>
      </c>
    </row>
    <row r="403" spans="1:14" ht="30.1" customHeight="1" x14ac:dyDescent="0.3">
      <c r="A403" s="41"/>
      <c r="B403" s="41"/>
      <c r="C403" s="456"/>
      <c r="D403" s="41"/>
      <c r="E403" s="41"/>
      <c r="F403" s="41"/>
      <c r="G403" s="41"/>
      <c r="H403" s="41"/>
      <c r="I403" s="41"/>
      <c r="J403" s="63"/>
      <c r="K403" s="34"/>
      <c r="L403" s="34"/>
    </row>
    <row r="404" spans="1:14" ht="30.1" customHeight="1" x14ac:dyDescent="0.3">
      <c r="A404" s="135" t="s">
        <v>132</v>
      </c>
      <c r="B404" s="41"/>
      <c r="C404" s="456"/>
      <c r="D404" s="41"/>
      <c r="E404" s="41"/>
      <c r="F404" s="41"/>
      <c r="G404" s="41"/>
      <c r="H404" s="41"/>
      <c r="I404" s="41"/>
      <c r="J404" s="63"/>
      <c r="K404" s="34"/>
      <c r="L404" s="34"/>
    </row>
    <row r="405" spans="1:14" ht="30.1" customHeight="1" x14ac:dyDescent="0.3">
      <c r="A405" s="41"/>
      <c r="B405" s="41"/>
      <c r="C405" s="456"/>
      <c r="D405" s="41"/>
      <c r="E405" s="41"/>
      <c r="F405" s="41"/>
      <c r="G405" s="41"/>
      <c r="H405" s="41"/>
      <c r="I405" s="41"/>
      <c r="J405" s="63"/>
      <c r="K405" s="34"/>
      <c r="L405" s="34"/>
    </row>
    <row r="406" spans="1:14" ht="30.1" customHeight="1" x14ac:dyDescent="0.35">
      <c r="A406" s="370" t="s">
        <v>30</v>
      </c>
      <c r="B406" s="372">
        <f ca="1">imzatarihi</f>
        <v>45653</v>
      </c>
      <c r="C406" s="459"/>
      <c r="D406" s="251" t="s">
        <v>31</v>
      </c>
      <c r="E406" s="373" t="str">
        <f>IF(kurulusyetkilisi&gt;0,kurulusyetkilisi,"")</f>
        <v/>
      </c>
      <c r="F406" s="41"/>
      <c r="G406" s="41"/>
      <c r="H406" s="41"/>
      <c r="I406" s="41"/>
      <c r="J406" s="63"/>
      <c r="K406" s="34"/>
      <c r="L406" s="34"/>
    </row>
    <row r="407" spans="1:14" ht="30.1" customHeight="1" x14ac:dyDescent="0.35">
      <c r="A407" s="41"/>
      <c r="B407" s="213"/>
      <c r="C407" s="460"/>
      <c r="D407" s="251" t="s">
        <v>32</v>
      </c>
      <c r="E407" s="41"/>
      <c r="F407" s="41"/>
      <c r="G407" s="212"/>
      <c r="H407" s="41"/>
      <c r="I407" s="41"/>
      <c r="J407" s="63"/>
      <c r="K407" s="34"/>
      <c r="L407" s="34"/>
    </row>
    <row r="408" spans="1:14" ht="30.1" customHeight="1" x14ac:dyDescent="0.3">
      <c r="A408" s="41"/>
      <c r="B408" s="41"/>
      <c r="C408" s="456"/>
      <c r="D408" s="41"/>
      <c r="E408" s="41"/>
      <c r="F408" s="41"/>
      <c r="G408" s="41"/>
      <c r="H408" s="41"/>
      <c r="I408" s="41"/>
      <c r="J408" s="63"/>
      <c r="K408" s="34"/>
      <c r="L408" s="34"/>
    </row>
    <row r="409" spans="1:14" ht="30.1" customHeight="1" x14ac:dyDescent="0.3">
      <c r="A409" s="609" t="s">
        <v>102</v>
      </c>
      <c r="B409" s="609"/>
      <c r="C409" s="609"/>
      <c r="D409" s="609"/>
      <c r="E409" s="609"/>
      <c r="F409" s="609"/>
      <c r="G409" s="609"/>
      <c r="H409" s="609"/>
      <c r="I409" s="609"/>
      <c r="J409" s="61"/>
      <c r="K409" s="34"/>
      <c r="L409" s="34"/>
    </row>
    <row r="410" spans="1:14" ht="30.1" customHeight="1" x14ac:dyDescent="0.3">
      <c r="A410" s="573" t="str">
        <f>IF(YilDonem&lt;&gt;"",CONCATENATE(YilDonem," dönemine aittir."),"")</f>
        <v/>
      </c>
      <c r="B410" s="573"/>
      <c r="C410" s="573"/>
      <c r="D410" s="573"/>
      <c r="E410" s="573"/>
      <c r="F410" s="573"/>
      <c r="G410" s="573"/>
      <c r="H410" s="573"/>
      <c r="I410" s="573"/>
      <c r="J410" s="61"/>
      <c r="K410" s="34"/>
      <c r="L410" s="34"/>
    </row>
    <row r="411" spans="1:14" ht="30.1" customHeight="1" thickBot="1" x14ac:dyDescent="0.35">
      <c r="A411" s="610" t="s">
        <v>125</v>
      </c>
      <c r="B411" s="610"/>
      <c r="C411" s="610"/>
      <c r="D411" s="610"/>
      <c r="E411" s="610"/>
      <c r="F411" s="610"/>
      <c r="G411" s="610"/>
      <c r="H411" s="610"/>
      <c r="I411" s="610"/>
      <c r="J411" s="61"/>
      <c r="K411" s="34"/>
      <c r="L411" s="34"/>
    </row>
    <row r="412" spans="1:14" ht="30.1" customHeight="1" thickBot="1" x14ac:dyDescent="0.35">
      <c r="A412" s="441" t="s">
        <v>212</v>
      </c>
      <c r="B412" s="618" t="str">
        <f>IF(ProjeNo&gt;0,ProjeNo,"")</f>
        <v/>
      </c>
      <c r="C412" s="619"/>
      <c r="D412" s="619"/>
      <c r="E412" s="619"/>
      <c r="F412" s="619"/>
      <c r="G412" s="619"/>
      <c r="H412" s="619"/>
      <c r="I412" s="620"/>
      <c r="J412" s="61"/>
      <c r="K412" s="34"/>
      <c r="L412" s="34"/>
    </row>
    <row r="413" spans="1:14" ht="30.1" customHeight="1" thickBot="1" x14ac:dyDescent="0.35">
      <c r="A413" s="441" t="s">
        <v>213</v>
      </c>
      <c r="B413" s="615" t="str">
        <f>IF(ProjeAdi&gt;0,ProjeAdi,"")</f>
        <v/>
      </c>
      <c r="C413" s="616"/>
      <c r="D413" s="616"/>
      <c r="E413" s="616"/>
      <c r="F413" s="616"/>
      <c r="G413" s="616"/>
      <c r="H413" s="616"/>
      <c r="I413" s="617"/>
      <c r="J413" s="61"/>
      <c r="K413" s="34"/>
      <c r="L413" s="34"/>
    </row>
    <row r="414" spans="1:14" s="21" customFormat="1" ht="30.1" customHeight="1" thickBot="1" x14ac:dyDescent="0.35">
      <c r="A414" s="613" t="s">
        <v>3</v>
      </c>
      <c r="B414" s="613" t="s">
        <v>99</v>
      </c>
      <c r="C414" s="613" t="s">
        <v>175</v>
      </c>
      <c r="D414" s="613" t="s">
        <v>100</v>
      </c>
      <c r="E414" s="613" t="s">
        <v>101</v>
      </c>
      <c r="F414" s="613" t="s">
        <v>79</v>
      </c>
      <c r="G414" s="613" t="s">
        <v>80</v>
      </c>
      <c r="H414" s="392" t="s">
        <v>81</v>
      </c>
      <c r="I414" s="392" t="s">
        <v>81</v>
      </c>
      <c r="J414" s="62"/>
      <c r="K414" s="35"/>
      <c r="L414" s="35"/>
      <c r="M414" s="65"/>
      <c r="N414" s="65"/>
    </row>
    <row r="415" spans="1:14" ht="30.1" customHeight="1" thickBot="1" x14ac:dyDescent="0.35">
      <c r="A415" s="621"/>
      <c r="B415" s="621"/>
      <c r="C415" s="614"/>
      <c r="D415" s="621"/>
      <c r="E415" s="621"/>
      <c r="F415" s="621"/>
      <c r="G415" s="621"/>
      <c r="H415" s="403" t="s">
        <v>82</v>
      </c>
      <c r="I415" s="403" t="s">
        <v>85</v>
      </c>
      <c r="J415" s="61"/>
      <c r="K415" s="34"/>
      <c r="L415" s="34"/>
    </row>
    <row r="416" spans="1:14" ht="30.1" customHeight="1" x14ac:dyDescent="0.3">
      <c r="A416" s="198">
        <v>241</v>
      </c>
      <c r="B416" s="464"/>
      <c r="C416" s="465"/>
      <c r="D416" s="22"/>
      <c r="E416" s="36"/>
      <c r="F416" s="23"/>
      <c r="G416" s="191"/>
      <c r="H416" s="185"/>
      <c r="I416" s="177"/>
      <c r="J416" s="106" t="str">
        <f>IF(AND(COUNTA(B416:E416)&gt;0,K416=1),"Belge Tarihi,Belge Numarası ve KDV Dahil Tutar doldurulduktan sonra KDV Hariç Tutar doldurulabilir.","")</f>
        <v/>
      </c>
      <c r="K416" s="108">
        <f>IF(COUNTA(F416:G416)+COUNTA(I416)=3,0,1)</f>
        <v>1</v>
      </c>
      <c r="L416" s="107">
        <f>IF(K416=1,0,100000000)</f>
        <v>0</v>
      </c>
    </row>
    <row r="417" spans="1:14" ht="30.1" customHeight="1" x14ac:dyDescent="0.3">
      <c r="A417" s="399">
        <v>242</v>
      </c>
      <c r="B417" s="314"/>
      <c r="C417" s="454"/>
      <c r="D417" s="14"/>
      <c r="E417" s="15"/>
      <c r="F417" s="37"/>
      <c r="G417" s="192"/>
      <c r="H417" s="186"/>
      <c r="I417" s="181"/>
      <c r="J417" s="106" t="str">
        <f t="shared" ref="J417:J435" si="36">IF(AND(COUNTA(B417:E417)&gt;0,K417=1),"Belge Tarihi,Belge Numarası ve KDV Dahil Tutar doldurulduktan sonra KDV Hariç Tutar doldurulabilir.","")</f>
        <v/>
      </c>
      <c r="K417" s="108">
        <f t="shared" ref="K417:K435" si="37">IF(COUNTA(F417:G417)+COUNTA(I417)=3,0,1)</f>
        <v>1</v>
      </c>
      <c r="L417" s="107">
        <f t="shared" ref="L417:L435" si="38">IF(K417=1,0,100000000)</f>
        <v>0</v>
      </c>
    </row>
    <row r="418" spans="1:14" ht="30.1" customHeight="1" x14ac:dyDescent="0.3">
      <c r="A418" s="399">
        <v>243</v>
      </c>
      <c r="B418" s="314"/>
      <c r="C418" s="454"/>
      <c r="D418" s="14"/>
      <c r="E418" s="15"/>
      <c r="F418" s="37"/>
      <c r="G418" s="192"/>
      <c r="H418" s="186"/>
      <c r="I418" s="181"/>
      <c r="J418" s="106" t="str">
        <f t="shared" si="36"/>
        <v/>
      </c>
      <c r="K418" s="108">
        <f t="shared" si="37"/>
        <v>1</v>
      </c>
      <c r="L418" s="107">
        <f t="shared" si="38"/>
        <v>0</v>
      </c>
    </row>
    <row r="419" spans="1:14" ht="30.1" customHeight="1" x14ac:dyDescent="0.3">
      <c r="A419" s="399">
        <v>244</v>
      </c>
      <c r="B419" s="314"/>
      <c r="C419" s="454"/>
      <c r="D419" s="14"/>
      <c r="E419" s="15"/>
      <c r="F419" s="37"/>
      <c r="G419" s="192"/>
      <c r="H419" s="186"/>
      <c r="I419" s="181"/>
      <c r="J419" s="106" t="str">
        <f t="shared" si="36"/>
        <v/>
      </c>
      <c r="K419" s="108">
        <f t="shared" si="37"/>
        <v>1</v>
      </c>
      <c r="L419" s="107">
        <f t="shared" si="38"/>
        <v>0</v>
      </c>
    </row>
    <row r="420" spans="1:14" ht="30.1" customHeight="1" x14ac:dyDescent="0.3">
      <c r="A420" s="399">
        <v>245</v>
      </c>
      <c r="B420" s="314"/>
      <c r="C420" s="454"/>
      <c r="D420" s="14"/>
      <c r="E420" s="15"/>
      <c r="F420" s="37"/>
      <c r="G420" s="192"/>
      <c r="H420" s="186"/>
      <c r="I420" s="181"/>
      <c r="J420" s="106" t="str">
        <f t="shared" si="36"/>
        <v/>
      </c>
      <c r="K420" s="108">
        <f t="shared" si="37"/>
        <v>1</v>
      </c>
      <c r="L420" s="107">
        <f t="shared" si="38"/>
        <v>0</v>
      </c>
    </row>
    <row r="421" spans="1:14" ht="30.1" customHeight="1" x14ac:dyDescent="0.3">
      <c r="A421" s="399">
        <v>246</v>
      </c>
      <c r="B421" s="314"/>
      <c r="C421" s="454"/>
      <c r="D421" s="14"/>
      <c r="E421" s="15"/>
      <c r="F421" s="37"/>
      <c r="G421" s="192"/>
      <c r="H421" s="186"/>
      <c r="I421" s="181"/>
      <c r="J421" s="106" t="str">
        <f t="shared" si="36"/>
        <v/>
      </c>
      <c r="K421" s="108">
        <f t="shared" si="37"/>
        <v>1</v>
      </c>
      <c r="L421" s="107">
        <f t="shared" si="38"/>
        <v>0</v>
      </c>
    </row>
    <row r="422" spans="1:14" ht="30.1" customHeight="1" x14ac:dyDescent="0.3">
      <c r="A422" s="399">
        <v>247</v>
      </c>
      <c r="B422" s="314"/>
      <c r="C422" s="454"/>
      <c r="D422" s="14"/>
      <c r="E422" s="15"/>
      <c r="F422" s="37"/>
      <c r="G422" s="192"/>
      <c r="H422" s="186"/>
      <c r="I422" s="181"/>
      <c r="J422" s="106" t="str">
        <f t="shared" si="36"/>
        <v/>
      </c>
      <c r="K422" s="108">
        <f t="shared" si="37"/>
        <v>1</v>
      </c>
      <c r="L422" s="107">
        <f t="shared" si="38"/>
        <v>0</v>
      </c>
    </row>
    <row r="423" spans="1:14" ht="30.1" customHeight="1" x14ac:dyDescent="0.3">
      <c r="A423" s="399">
        <v>248</v>
      </c>
      <c r="B423" s="314"/>
      <c r="C423" s="454"/>
      <c r="D423" s="14"/>
      <c r="E423" s="15"/>
      <c r="F423" s="37"/>
      <c r="G423" s="192"/>
      <c r="H423" s="186"/>
      <c r="I423" s="181"/>
      <c r="J423" s="106" t="str">
        <f t="shared" si="36"/>
        <v/>
      </c>
      <c r="K423" s="108">
        <f t="shared" si="37"/>
        <v>1</v>
      </c>
      <c r="L423" s="107">
        <f t="shared" si="38"/>
        <v>0</v>
      </c>
    </row>
    <row r="424" spans="1:14" ht="30.1" customHeight="1" x14ac:dyDescent="0.3">
      <c r="A424" s="399">
        <v>249</v>
      </c>
      <c r="B424" s="314"/>
      <c r="C424" s="454"/>
      <c r="D424" s="14"/>
      <c r="E424" s="15"/>
      <c r="F424" s="37"/>
      <c r="G424" s="192"/>
      <c r="H424" s="186"/>
      <c r="I424" s="181"/>
      <c r="J424" s="106" t="str">
        <f t="shared" si="36"/>
        <v/>
      </c>
      <c r="K424" s="108">
        <f t="shared" si="37"/>
        <v>1</v>
      </c>
      <c r="L424" s="107">
        <f t="shared" si="38"/>
        <v>0</v>
      </c>
    </row>
    <row r="425" spans="1:14" ht="30.1" customHeight="1" x14ac:dyDescent="0.3">
      <c r="A425" s="399">
        <v>250</v>
      </c>
      <c r="B425" s="314"/>
      <c r="C425" s="454"/>
      <c r="D425" s="14"/>
      <c r="E425" s="15"/>
      <c r="F425" s="37"/>
      <c r="G425" s="192"/>
      <c r="H425" s="186"/>
      <c r="I425" s="181"/>
      <c r="J425" s="106" t="str">
        <f t="shared" si="36"/>
        <v/>
      </c>
      <c r="K425" s="108">
        <f t="shared" si="37"/>
        <v>1</v>
      </c>
      <c r="L425" s="107">
        <f t="shared" si="38"/>
        <v>0</v>
      </c>
    </row>
    <row r="426" spans="1:14" ht="30.1" customHeight="1" x14ac:dyDescent="0.3">
      <c r="A426" s="399">
        <v>251</v>
      </c>
      <c r="B426" s="314"/>
      <c r="C426" s="454"/>
      <c r="D426" s="14"/>
      <c r="E426" s="15"/>
      <c r="F426" s="37"/>
      <c r="G426" s="192"/>
      <c r="H426" s="186"/>
      <c r="I426" s="181"/>
      <c r="J426" s="106" t="str">
        <f t="shared" si="36"/>
        <v/>
      </c>
      <c r="K426" s="108">
        <f t="shared" si="37"/>
        <v>1</v>
      </c>
      <c r="L426" s="107">
        <f t="shared" si="38"/>
        <v>0</v>
      </c>
    </row>
    <row r="427" spans="1:14" ht="30.1" customHeight="1" x14ac:dyDescent="0.3">
      <c r="A427" s="399">
        <v>252</v>
      </c>
      <c r="B427" s="314"/>
      <c r="C427" s="454"/>
      <c r="D427" s="14"/>
      <c r="E427" s="15"/>
      <c r="F427" s="37"/>
      <c r="G427" s="192"/>
      <c r="H427" s="186"/>
      <c r="I427" s="181"/>
      <c r="J427" s="106" t="str">
        <f t="shared" si="36"/>
        <v/>
      </c>
      <c r="K427" s="108">
        <f t="shared" si="37"/>
        <v>1</v>
      </c>
      <c r="L427" s="107">
        <f t="shared" si="38"/>
        <v>0</v>
      </c>
      <c r="M427" s="66"/>
      <c r="N427" s="66"/>
    </row>
    <row r="428" spans="1:14" ht="30.1" customHeight="1" x14ac:dyDescent="0.3">
      <c r="A428" s="399">
        <v>253</v>
      </c>
      <c r="B428" s="314"/>
      <c r="C428" s="454"/>
      <c r="D428" s="14"/>
      <c r="E428" s="15"/>
      <c r="F428" s="37"/>
      <c r="G428" s="192"/>
      <c r="H428" s="186"/>
      <c r="I428" s="181"/>
      <c r="J428" s="106" t="str">
        <f t="shared" si="36"/>
        <v/>
      </c>
      <c r="K428" s="108">
        <f t="shared" si="37"/>
        <v>1</v>
      </c>
      <c r="L428" s="107">
        <f t="shared" si="38"/>
        <v>0</v>
      </c>
    </row>
    <row r="429" spans="1:14" ht="30.1" customHeight="1" x14ac:dyDescent="0.3">
      <c r="A429" s="399">
        <v>254</v>
      </c>
      <c r="B429" s="314"/>
      <c r="C429" s="454"/>
      <c r="D429" s="14"/>
      <c r="E429" s="15"/>
      <c r="F429" s="37"/>
      <c r="G429" s="192"/>
      <c r="H429" s="186"/>
      <c r="I429" s="181"/>
      <c r="J429" s="106" t="str">
        <f t="shared" si="36"/>
        <v/>
      </c>
      <c r="K429" s="108">
        <f t="shared" si="37"/>
        <v>1</v>
      </c>
      <c r="L429" s="107">
        <f t="shared" si="38"/>
        <v>0</v>
      </c>
    </row>
    <row r="430" spans="1:14" ht="30.1" customHeight="1" x14ac:dyDescent="0.3">
      <c r="A430" s="399">
        <v>255</v>
      </c>
      <c r="B430" s="314"/>
      <c r="C430" s="454"/>
      <c r="D430" s="14"/>
      <c r="E430" s="15"/>
      <c r="F430" s="37"/>
      <c r="G430" s="192"/>
      <c r="H430" s="186"/>
      <c r="I430" s="181"/>
      <c r="J430" s="106" t="str">
        <f t="shared" si="36"/>
        <v/>
      </c>
      <c r="K430" s="108">
        <f t="shared" si="37"/>
        <v>1</v>
      </c>
      <c r="L430" s="107">
        <f t="shared" si="38"/>
        <v>0</v>
      </c>
    </row>
    <row r="431" spans="1:14" ht="30.1" customHeight="1" x14ac:dyDescent="0.3">
      <c r="A431" s="399">
        <v>256</v>
      </c>
      <c r="B431" s="314"/>
      <c r="C431" s="454"/>
      <c r="D431" s="14"/>
      <c r="E431" s="15"/>
      <c r="F431" s="37"/>
      <c r="G431" s="192"/>
      <c r="H431" s="186"/>
      <c r="I431" s="181"/>
      <c r="J431" s="106" t="str">
        <f t="shared" si="36"/>
        <v/>
      </c>
      <c r="K431" s="108">
        <f t="shared" si="37"/>
        <v>1</v>
      </c>
      <c r="L431" s="107">
        <f t="shared" si="38"/>
        <v>0</v>
      </c>
    </row>
    <row r="432" spans="1:14" ht="30.1" customHeight="1" x14ac:dyDescent="0.3">
      <c r="A432" s="399">
        <v>257</v>
      </c>
      <c r="B432" s="314"/>
      <c r="C432" s="454"/>
      <c r="D432" s="14"/>
      <c r="E432" s="15"/>
      <c r="F432" s="37"/>
      <c r="G432" s="192"/>
      <c r="H432" s="186"/>
      <c r="I432" s="181"/>
      <c r="J432" s="106" t="str">
        <f t="shared" si="36"/>
        <v/>
      </c>
      <c r="K432" s="108">
        <f t="shared" si="37"/>
        <v>1</v>
      </c>
      <c r="L432" s="107">
        <f t="shared" si="38"/>
        <v>0</v>
      </c>
    </row>
    <row r="433" spans="1:14" ht="30.1" customHeight="1" x14ac:dyDescent="0.3">
      <c r="A433" s="399">
        <v>258</v>
      </c>
      <c r="B433" s="314"/>
      <c r="C433" s="454"/>
      <c r="D433" s="14"/>
      <c r="E433" s="15"/>
      <c r="F433" s="37"/>
      <c r="G433" s="192"/>
      <c r="H433" s="186"/>
      <c r="I433" s="181"/>
      <c r="J433" s="106" t="str">
        <f t="shared" si="36"/>
        <v/>
      </c>
      <c r="K433" s="108">
        <f t="shared" si="37"/>
        <v>1</v>
      </c>
      <c r="L433" s="107">
        <f t="shared" si="38"/>
        <v>0</v>
      </c>
    </row>
    <row r="434" spans="1:14" ht="30.1" customHeight="1" x14ac:dyDescent="0.3">
      <c r="A434" s="399">
        <v>259</v>
      </c>
      <c r="B434" s="314"/>
      <c r="C434" s="454"/>
      <c r="D434" s="14"/>
      <c r="E434" s="15"/>
      <c r="F434" s="37"/>
      <c r="G434" s="192"/>
      <c r="H434" s="186"/>
      <c r="I434" s="181"/>
      <c r="J434" s="106" t="str">
        <f t="shared" si="36"/>
        <v/>
      </c>
      <c r="K434" s="108">
        <f t="shared" si="37"/>
        <v>1</v>
      </c>
      <c r="L434" s="107">
        <f t="shared" si="38"/>
        <v>0</v>
      </c>
    </row>
    <row r="435" spans="1:14" ht="30.1" customHeight="1" thickBot="1" x14ac:dyDescent="0.35">
      <c r="A435" s="400">
        <v>260</v>
      </c>
      <c r="B435" s="86"/>
      <c r="C435" s="455"/>
      <c r="D435" s="16"/>
      <c r="E435" s="17"/>
      <c r="F435" s="39"/>
      <c r="G435" s="193"/>
      <c r="H435" s="187"/>
      <c r="I435" s="182"/>
      <c r="J435" s="106" t="str">
        <f t="shared" si="36"/>
        <v/>
      </c>
      <c r="K435" s="108">
        <f t="shared" si="37"/>
        <v>1</v>
      </c>
      <c r="L435" s="107">
        <f t="shared" si="38"/>
        <v>0</v>
      </c>
    </row>
    <row r="436" spans="1:14" ht="30.1" customHeight="1" thickBot="1" x14ac:dyDescent="0.35">
      <c r="A436" s="41"/>
      <c r="B436" s="41"/>
      <c r="C436" s="456"/>
      <c r="D436" s="41"/>
      <c r="E436" s="41"/>
      <c r="F436" s="41"/>
      <c r="G436" s="380" t="s">
        <v>33</v>
      </c>
      <c r="H436" s="183">
        <f>SUM(H416:H435)+H402</f>
        <v>0</v>
      </c>
      <c r="I436" s="183">
        <f>SUM(I416:I435)+I402</f>
        <v>0</v>
      </c>
      <c r="J436" s="63"/>
      <c r="K436" s="105">
        <f>IF(H436&gt;H402,ROW(A442),0)</f>
        <v>0</v>
      </c>
      <c r="L436" s="34"/>
      <c r="M436" s="102">
        <f>IF(H436&gt;H402,ROW(A442),0)</f>
        <v>0</v>
      </c>
    </row>
    <row r="437" spans="1:14" ht="30.1" customHeight="1" x14ac:dyDescent="0.3">
      <c r="A437" s="41"/>
      <c r="B437" s="41"/>
      <c r="C437" s="456"/>
      <c r="D437" s="41"/>
      <c r="E437" s="41"/>
      <c r="F437" s="41"/>
      <c r="G437" s="41"/>
      <c r="H437" s="41"/>
      <c r="I437" s="41"/>
      <c r="J437" s="63"/>
      <c r="K437" s="34"/>
      <c r="L437" s="34"/>
    </row>
    <row r="438" spans="1:14" ht="30.1" customHeight="1" x14ac:dyDescent="0.3">
      <c r="A438" s="135" t="s">
        <v>132</v>
      </c>
      <c r="B438" s="41"/>
      <c r="C438" s="456"/>
      <c r="D438" s="41"/>
      <c r="E438" s="41"/>
      <c r="F438" s="41"/>
      <c r="G438" s="41"/>
      <c r="H438" s="41"/>
      <c r="I438" s="41"/>
      <c r="J438" s="63"/>
      <c r="K438" s="34"/>
      <c r="L438" s="34"/>
    </row>
    <row r="439" spans="1:14" ht="30.1" customHeight="1" x14ac:dyDescent="0.3">
      <c r="A439" s="41"/>
      <c r="B439" s="41"/>
      <c r="C439" s="456"/>
      <c r="D439" s="41"/>
      <c r="E439" s="41"/>
      <c r="F439" s="41"/>
      <c r="G439" s="41"/>
      <c r="H439" s="41"/>
      <c r="I439" s="41"/>
      <c r="J439" s="63"/>
      <c r="K439" s="34"/>
      <c r="L439" s="34"/>
    </row>
    <row r="440" spans="1:14" ht="30.1" customHeight="1" x14ac:dyDescent="0.35">
      <c r="A440" s="370" t="s">
        <v>30</v>
      </c>
      <c r="B440" s="372">
        <f ca="1">imzatarihi</f>
        <v>45653</v>
      </c>
      <c r="C440" s="459"/>
      <c r="D440" s="251" t="s">
        <v>31</v>
      </c>
      <c r="E440" s="373" t="str">
        <f>IF(kurulusyetkilisi&gt;0,kurulusyetkilisi,"")</f>
        <v/>
      </c>
      <c r="F440" s="41"/>
      <c r="G440" s="41"/>
      <c r="H440" s="41"/>
      <c r="I440" s="41"/>
      <c r="J440" s="63"/>
      <c r="K440" s="34"/>
      <c r="L440" s="34"/>
    </row>
    <row r="441" spans="1:14" ht="30.1" customHeight="1" x14ac:dyDescent="0.35">
      <c r="A441" s="41"/>
      <c r="B441" s="213"/>
      <c r="C441" s="460"/>
      <c r="D441" s="251" t="s">
        <v>32</v>
      </c>
      <c r="E441" s="41"/>
      <c r="F441" s="41"/>
      <c r="G441" s="212"/>
      <c r="H441" s="41"/>
      <c r="I441" s="41"/>
      <c r="J441" s="63"/>
      <c r="K441" s="34"/>
      <c r="L441" s="34"/>
    </row>
    <row r="442" spans="1:14" ht="30.1" customHeight="1" x14ac:dyDescent="0.3">
      <c r="A442" s="41"/>
      <c r="B442" s="41"/>
      <c r="C442" s="456"/>
      <c r="D442" s="41"/>
      <c r="E442" s="41"/>
      <c r="F442" s="41"/>
      <c r="G442" s="41"/>
      <c r="H442" s="41"/>
      <c r="I442" s="41"/>
      <c r="J442" s="63"/>
      <c r="K442" s="34"/>
      <c r="L442" s="34"/>
    </row>
    <row r="443" spans="1:14" ht="30.1" customHeight="1" x14ac:dyDescent="0.3">
      <c r="A443" s="609" t="s">
        <v>102</v>
      </c>
      <c r="B443" s="609"/>
      <c r="C443" s="609"/>
      <c r="D443" s="609"/>
      <c r="E443" s="609"/>
      <c r="F443" s="609"/>
      <c r="G443" s="609"/>
      <c r="H443" s="609"/>
      <c r="I443" s="609"/>
      <c r="J443" s="61"/>
      <c r="K443" s="34"/>
      <c r="L443" s="34"/>
    </row>
    <row r="444" spans="1:14" ht="30.1" customHeight="1" x14ac:dyDescent="0.3">
      <c r="A444" s="573" t="str">
        <f>IF(YilDonem&lt;&gt;"",CONCATENATE(YilDonem," dönemine aittir."),"")</f>
        <v/>
      </c>
      <c r="B444" s="573"/>
      <c r="C444" s="573"/>
      <c r="D444" s="573"/>
      <c r="E444" s="573"/>
      <c r="F444" s="573"/>
      <c r="G444" s="573"/>
      <c r="H444" s="573"/>
      <c r="I444" s="573"/>
      <c r="J444" s="61"/>
      <c r="K444" s="34"/>
      <c r="L444" s="34"/>
    </row>
    <row r="445" spans="1:14" ht="30.1" customHeight="1" thickBot="1" x14ac:dyDescent="0.35">
      <c r="A445" s="610" t="s">
        <v>125</v>
      </c>
      <c r="B445" s="610"/>
      <c r="C445" s="610"/>
      <c r="D445" s="610"/>
      <c r="E445" s="610"/>
      <c r="F445" s="610"/>
      <c r="G445" s="610"/>
      <c r="H445" s="610"/>
      <c r="I445" s="610"/>
      <c r="J445" s="61"/>
      <c r="K445" s="34"/>
      <c r="L445" s="34"/>
    </row>
    <row r="446" spans="1:14" ht="30.1" customHeight="1" thickBot="1" x14ac:dyDescent="0.35">
      <c r="A446" s="441" t="s">
        <v>212</v>
      </c>
      <c r="B446" s="618" t="str">
        <f>IF(ProjeNo&gt;0,ProjeNo,"")</f>
        <v/>
      </c>
      <c r="C446" s="619"/>
      <c r="D446" s="619"/>
      <c r="E446" s="619"/>
      <c r="F446" s="619"/>
      <c r="G446" s="619"/>
      <c r="H446" s="619"/>
      <c r="I446" s="620"/>
      <c r="J446" s="61"/>
      <c r="K446" s="34"/>
      <c r="L446" s="34"/>
    </row>
    <row r="447" spans="1:14" ht="30.1" customHeight="1" thickBot="1" x14ac:dyDescent="0.35">
      <c r="A447" s="441" t="s">
        <v>213</v>
      </c>
      <c r="B447" s="615" t="str">
        <f>IF(ProjeAdi&gt;0,ProjeAdi,"")</f>
        <v/>
      </c>
      <c r="C447" s="616"/>
      <c r="D447" s="616"/>
      <c r="E447" s="616"/>
      <c r="F447" s="616"/>
      <c r="G447" s="616"/>
      <c r="H447" s="616"/>
      <c r="I447" s="617"/>
      <c r="J447" s="61"/>
      <c r="K447" s="34"/>
      <c r="L447" s="34"/>
    </row>
    <row r="448" spans="1:14" s="21" customFormat="1" ht="30.1" customHeight="1" thickBot="1" x14ac:dyDescent="0.35">
      <c r="A448" s="613" t="s">
        <v>3</v>
      </c>
      <c r="B448" s="613" t="s">
        <v>99</v>
      </c>
      <c r="C448" s="613" t="s">
        <v>175</v>
      </c>
      <c r="D448" s="613" t="s">
        <v>100</v>
      </c>
      <c r="E448" s="613" t="s">
        <v>101</v>
      </c>
      <c r="F448" s="613" t="s">
        <v>79</v>
      </c>
      <c r="G448" s="613" t="s">
        <v>80</v>
      </c>
      <c r="H448" s="392" t="s">
        <v>81</v>
      </c>
      <c r="I448" s="392" t="s">
        <v>81</v>
      </c>
      <c r="J448" s="62"/>
      <c r="K448" s="35"/>
      <c r="L448" s="35"/>
      <c r="M448" s="65"/>
      <c r="N448" s="65"/>
    </row>
    <row r="449" spans="1:14" ht="30.1" customHeight="1" thickBot="1" x14ac:dyDescent="0.35">
      <c r="A449" s="621"/>
      <c r="B449" s="621"/>
      <c r="C449" s="614"/>
      <c r="D449" s="621"/>
      <c r="E449" s="621"/>
      <c r="F449" s="621"/>
      <c r="G449" s="621"/>
      <c r="H449" s="403" t="s">
        <v>82</v>
      </c>
      <c r="I449" s="403" t="s">
        <v>85</v>
      </c>
      <c r="J449" s="61"/>
      <c r="K449" s="34"/>
      <c r="L449" s="34"/>
    </row>
    <row r="450" spans="1:14" ht="30.1" customHeight="1" x14ac:dyDescent="0.3">
      <c r="A450" s="198">
        <v>261</v>
      </c>
      <c r="B450" s="464"/>
      <c r="C450" s="465"/>
      <c r="D450" s="22"/>
      <c r="E450" s="36"/>
      <c r="F450" s="23"/>
      <c r="G450" s="191"/>
      <c r="H450" s="185"/>
      <c r="I450" s="177"/>
      <c r="J450" s="106" t="str">
        <f>IF(AND(COUNTA(B450:E450)&gt;0,K450=1),"Belge Tarihi,Belge Numarası ve KDV Dahil Tutar doldurulduktan sonra KDV Hariç Tutar doldurulabilir.","")</f>
        <v/>
      </c>
      <c r="K450" s="108">
        <f>IF(COUNTA(F450:G450)+COUNTA(I450)=3,0,1)</f>
        <v>1</v>
      </c>
      <c r="L450" s="107">
        <f>IF(K450=1,0,100000000)</f>
        <v>0</v>
      </c>
    </row>
    <row r="451" spans="1:14" ht="30.1" customHeight="1" x14ac:dyDescent="0.3">
      <c r="A451" s="399">
        <v>262</v>
      </c>
      <c r="B451" s="314"/>
      <c r="C451" s="454"/>
      <c r="D451" s="14"/>
      <c r="E451" s="15"/>
      <c r="F451" s="37"/>
      <c r="G451" s="192"/>
      <c r="H451" s="186"/>
      <c r="I451" s="181"/>
      <c r="J451" s="106" t="str">
        <f t="shared" ref="J451:J469" si="39">IF(AND(COUNTA(B451:E451)&gt;0,K451=1),"Belge Tarihi,Belge Numarası ve KDV Dahil Tutar doldurulduktan sonra KDV Hariç Tutar doldurulabilir.","")</f>
        <v/>
      </c>
      <c r="K451" s="108">
        <f t="shared" ref="K451:K469" si="40">IF(COUNTA(F451:G451)+COUNTA(I451)=3,0,1)</f>
        <v>1</v>
      </c>
      <c r="L451" s="107">
        <f t="shared" ref="L451:L469" si="41">IF(K451=1,0,100000000)</f>
        <v>0</v>
      </c>
    </row>
    <row r="452" spans="1:14" ht="30.1" customHeight="1" x14ac:dyDescent="0.3">
      <c r="A452" s="399">
        <v>263</v>
      </c>
      <c r="B452" s="314"/>
      <c r="C452" s="454"/>
      <c r="D452" s="14"/>
      <c r="E452" s="15"/>
      <c r="F452" s="37"/>
      <c r="G452" s="192"/>
      <c r="H452" s="186"/>
      <c r="I452" s="181"/>
      <c r="J452" s="106" t="str">
        <f t="shared" si="39"/>
        <v/>
      </c>
      <c r="K452" s="108">
        <f t="shared" si="40"/>
        <v>1</v>
      </c>
      <c r="L452" s="107">
        <f t="shared" si="41"/>
        <v>0</v>
      </c>
    </row>
    <row r="453" spans="1:14" ht="30.1" customHeight="1" x14ac:dyDescent="0.3">
      <c r="A453" s="399">
        <v>264</v>
      </c>
      <c r="B453" s="314"/>
      <c r="C453" s="454"/>
      <c r="D453" s="14"/>
      <c r="E453" s="15"/>
      <c r="F453" s="37"/>
      <c r="G453" s="192"/>
      <c r="H453" s="186"/>
      <c r="I453" s="181"/>
      <c r="J453" s="106" t="str">
        <f t="shared" si="39"/>
        <v/>
      </c>
      <c r="K453" s="108">
        <f t="shared" si="40"/>
        <v>1</v>
      </c>
      <c r="L453" s="107">
        <f t="shared" si="41"/>
        <v>0</v>
      </c>
    </row>
    <row r="454" spans="1:14" ht="30.1" customHeight="1" x14ac:dyDescent="0.3">
      <c r="A454" s="399">
        <v>265</v>
      </c>
      <c r="B454" s="314"/>
      <c r="C454" s="454"/>
      <c r="D454" s="14"/>
      <c r="E454" s="15"/>
      <c r="F454" s="37"/>
      <c r="G454" s="192"/>
      <c r="H454" s="186"/>
      <c r="I454" s="181"/>
      <c r="J454" s="106" t="str">
        <f t="shared" si="39"/>
        <v/>
      </c>
      <c r="K454" s="108">
        <f t="shared" si="40"/>
        <v>1</v>
      </c>
      <c r="L454" s="107">
        <f t="shared" si="41"/>
        <v>0</v>
      </c>
    </row>
    <row r="455" spans="1:14" ht="30.1" customHeight="1" x14ac:dyDescent="0.3">
      <c r="A455" s="399">
        <v>266</v>
      </c>
      <c r="B455" s="314"/>
      <c r="C455" s="454"/>
      <c r="D455" s="14"/>
      <c r="E455" s="15"/>
      <c r="F455" s="37"/>
      <c r="G455" s="192"/>
      <c r="H455" s="186"/>
      <c r="I455" s="181"/>
      <c r="J455" s="106" t="str">
        <f t="shared" si="39"/>
        <v/>
      </c>
      <c r="K455" s="108">
        <f t="shared" si="40"/>
        <v>1</v>
      </c>
      <c r="L455" s="107">
        <f t="shared" si="41"/>
        <v>0</v>
      </c>
    </row>
    <row r="456" spans="1:14" ht="30.1" customHeight="1" x14ac:dyDescent="0.3">
      <c r="A456" s="399">
        <v>267</v>
      </c>
      <c r="B456" s="314"/>
      <c r="C456" s="454"/>
      <c r="D456" s="14"/>
      <c r="E456" s="15"/>
      <c r="F456" s="37"/>
      <c r="G456" s="192"/>
      <c r="H456" s="186"/>
      <c r="I456" s="181"/>
      <c r="J456" s="106" t="str">
        <f t="shared" si="39"/>
        <v/>
      </c>
      <c r="K456" s="108">
        <f t="shared" si="40"/>
        <v>1</v>
      </c>
      <c r="L456" s="107">
        <f t="shared" si="41"/>
        <v>0</v>
      </c>
    </row>
    <row r="457" spans="1:14" ht="30.1" customHeight="1" x14ac:dyDescent="0.3">
      <c r="A457" s="399">
        <v>268</v>
      </c>
      <c r="B457" s="314"/>
      <c r="C457" s="454"/>
      <c r="D457" s="14"/>
      <c r="E457" s="15"/>
      <c r="F457" s="37"/>
      <c r="G457" s="192"/>
      <c r="H457" s="186"/>
      <c r="I457" s="181"/>
      <c r="J457" s="106" t="str">
        <f t="shared" si="39"/>
        <v/>
      </c>
      <c r="K457" s="108">
        <f t="shared" si="40"/>
        <v>1</v>
      </c>
      <c r="L457" s="107">
        <f t="shared" si="41"/>
        <v>0</v>
      </c>
    </row>
    <row r="458" spans="1:14" ht="30.1" customHeight="1" x14ac:dyDescent="0.3">
      <c r="A458" s="399">
        <v>269</v>
      </c>
      <c r="B458" s="314"/>
      <c r="C458" s="454"/>
      <c r="D458" s="14"/>
      <c r="E458" s="15"/>
      <c r="F458" s="37"/>
      <c r="G458" s="192"/>
      <c r="H458" s="186"/>
      <c r="I458" s="181"/>
      <c r="J458" s="106" t="str">
        <f t="shared" si="39"/>
        <v/>
      </c>
      <c r="K458" s="108">
        <f t="shared" si="40"/>
        <v>1</v>
      </c>
      <c r="L458" s="107">
        <f t="shared" si="41"/>
        <v>0</v>
      </c>
    </row>
    <row r="459" spans="1:14" ht="30.1" customHeight="1" x14ac:dyDescent="0.3">
      <c r="A459" s="399">
        <v>270</v>
      </c>
      <c r="B459" s="314"/>
      <c r="C459" s="454"/>
      <c r="D459" s="14"/>
      <c r="E459" s="15"/>
      <c r="F459" s="37"/>
      <c r="G459" s="192"/>
      <c r="H459" s="186"/>
      <c r="I459" s="181"/>
      <c r="J459" s="106" t="str">
        <f t="shared" si="39"/>
        <v/>
      </c>
      <c r="K459" s="108">
        <f t="shared" si="40"/>
        <v>1</v>
      </c>
      <c r="L459" s="107">
        <f t="shared" si="41"/>
        <v>0</v>
      </c>
    </row>
    <row r="460" spans="1:14" ht="30.1" customHeight="1" x14ac:dyDescent="0.3">
      <c r="A460" s="399">
        <v>271</v>
      </c>
      <c r="B460" s="314"/>
      <c r="C460" s="454"/>
      <c r="D460" s="14"/>
      <c r="E460" s="15"/>
      <c r="F460" s="37"/>
      <c r="G460" s="192"/>
      <c r="H460" s="186"/>
      <c r="I460" s="181"/>
      <c r="J460" s="106" t="str">
        <f t="shared" si="39"/>
        <v/>
      </c>
      <c r="K460" s="108">
        <f t="shared" si="40"/>
        <v>1</v>
      </c>
      <c r="L460" s="107">
        <f t="shared" si="41"/>
        <v>0</v>
      </c>
    </row>
    <row r="461" spans="1:14" ht="30.1" customHeight="1" x14ac:dyDescent="0.3">
      <c r="A461" s="399">
        <v>272</v>
      </c>
      <c r="B461" s="314"/>
      <c r="C461" s="454"/>
      <c r="D461" s="14"/>
      <c r="E461" s="15"/>
      <c r="F461" s="37"/>
      <c r="G461" s="192"/>
      <c r="H461" s="186"/>
      <c r="I461" s="181"/>
      <c r="J461" s="106" t="str">
        <f t="shared" si="39"/>
        <v/>
      </c>
      <c r="K461" s="108">
        <f t="shared" si="40"/>
        <v>1</v>
      </c>
      <c r="L461" s="107">
        <f t="shared" si="41"/>
        <v>0</v>
      </c>
    </row>
    <row r="462" spans="1:14" ht="30.1" customHeight="1" x14ac:dyDescent="0.3">
      <c r="A462" s="399">
        <v>273</v>
      </c>
      <c r="B462" s="314"/>
      <c r="C462" s="454"/>
      <c r="D462" s="14"/>
      <c r="E462" s="15"/>
      <c r="F462" s="37"/>
      <c r="G462" s="192"/>
      <c r="H462" s="186"/>
      <c r="I462" s="181"/>
      <c r="J462" s="106" t="str">
        <f t="shared" si="39"/>
        <v/>
      </c>
      <c r="K462" s="108">
        <f t="shared" si="40"/>
        <v>1</v>
      </c>
      <c r="L462" s="107">
        <f t="shared" si="41"/>
        <v>0</v>
      </c>
      <c r="M462" s="66"/>
      <c r="N462" s="66"/>
    </row>
    <row r="463" spans="1:14" ht="30.1" customHeight="1" x14ac:dyDescent="0.3">
      <c r="A463" s="399">
        <v>274</v>
      </c>
      <c r="B463" s="314"/>
      <c r="C463" s="454"/>
      <c r="D463" s="14"/>
      <c r="E463" s="15"/>
      <c r="F463" s="37"/>
      <c r="G463" s="192"/>
      <c r="H463" s="186"/>
      <c r="I463" s="181"/>
      <c r="J463" s="106" t="str">
        <f t="shared" si="39"/>
        <v/>
      </c>
      <c r="K463" s="108">
        <f t="shared" si="40"/>
        <v>1</v>
      </c>
      <c r="L463" s="107">
        <f t="shared" si="41"/>
        <v>0</v>
      </c>
    </row>
    <row r="464" spans="1:14" ht="30.1" customHeight="1" x14ac:dyDescent="0.3">
      <c r="A464" s="399">
        <v>275</v>
      </c>
      <c r="B464" s="314"/>
      <c r="C464" s="454"/>
      <c r="D464" s="14"/>
      <c r="E464" s="15"/>
      <c r="F464" s="37"/>
      <c r="G464" s="192"/>
      <c r="H464" s="186"/>
      <c r="I464" s="181"/>
      <c r="J464" s="106" t="str">
        <f t="shared" si="39"/>
        <v/>
      </c>
      <c r="K464" s="108">
        <f t="shared" si="40"/>
        <v>1</v>
      </c>
      <c r="L464" s="107">
        <f t="shared" si="41"/>
        <v>0</v>
      </c>
    </row>
    <row r="465" spans="1:13" ht="30.1" customHeight="1" x14ac:dyDescent="0.3">
      <c r="A465" s="399">
        <v>276</v>
      </c>
      <c r="B465" s="314"/>
      <c r="C465" s="454"/>
      <c r="D465" s="14"/>
      <c r="E465" s="15"/>
      <c r="F465" s="37"/>
      <c r="G465" s="192"/>
      <c r="H465" s="186"/>
      <c r="I465" s="181"/>
      <c r="J465" s="106" t="str">
        <f t="shared" si="39"/>
        <v/>
      </c>
      <c r="K465" s="108">
        <f t="shared" si="40"/>
        <v>1</v>
      </c>
      <c r="L465" s="107">
        <f t="shared" si="41"/>
        <v>0</v>
      </c>
    </row>
    <row r="466" spans="1:13" ht="30.1" customHeight="1" x14ac:dyDescent="0.3">
      <c r="A466" s="399">
        <v>277</v>
      </c>
      <c r="B466" s="314"/>
      <c r="C466" s="454"/>
      <c r="D466" s="14"/>
      <c r="E466" s="15"/>
      <c r="F466" s="37"/>
      <c r="G466" s="192"/>
      <c r="H466" s="186"/>
      <c r="I466" s="181"/>
      <c r="J466" s="106" t="str">
        <f t="shared" si="39"/>
        <v/>
      </c>
      <c r="K466" s="108">
        <f t="shared" si="40"/>
        <v>1</v>
      </c>
      <c r="L466" s="107">
        <f t="shared" si="41"/>
        <v>0</v>
      </c>
    </row>
    <row r="467" spans="1:13" ht="30.1" customHeight="1" x14ac:dyDescent="0.3">
      <c r="A467" s="399">
        <v>278</v>
      </c>
      <c r="B467" s="314"/>
      <c r="C467" s="454"/>
      <c r="D467" s="14"/>
      <c r="E467" s="15"/>
      <c r="F467" s="37"/>
      <c r="G467" s="192"/>
      <c r="H467" s="186"/>
      <c r="I467" s="181"/>
      <c r="J467" s="106" t="str">
        <f t="shared" si="39"/>
        <v/>
      </c>
      <c r="K467" s="108">
        <f t="shared" si="40"/>
        <v>1</v>
      </c>
      <c r="L467" s="107">
        <f t="shared" si="41"/>
        <v>0</v>
      </c>
    </row>
    <row r="468" spans="1:13" ht="30.1" customHeight="1" x14ac:dyDescent="0.3">
      <c r="A468" s="399">
        <v>279</v>
      </c>
      <c r="B468" s="314"/>
      <c r="C468" s="454"/>
      <c r="D468" s="14"/>
      <c r="E468" s="15"/>
      <c r="F468" s="37"/>
      <c r="G468" s="192"/>
      <c r="H468" s="186"/>
      <c r="I468" s="181"/>
      <c r="J468" s="106" t="str">
        <f t="shared" si="39"/>
        <v/>
      </c>
      <c r="K468" s="108">
        <f t="shared" si="40"/>
        <v>1</v>
      </c>
      <c r="L468" s="107">
        <f t="shared" si="41"/>
        <v>0</v>
      </c>
    </row>
    <row r="469" spans="1:13" ht="30.1" customHeight="1" thickBot="1" x14ac:dyDescent="0.35">
      <c r="A469" s="400">
        <v>280</v>
      </c>
      <c r="B469" s="86"/>
      <c r="C469" s="455"/>
      <c r="D469" s="16"/>
      <c r="E469" s="17"/>
      <c r="F469" s="39"/>
      <c r="G469" s="193"/>
      <c r="H469" s="187"/>
      <c r="I469" s="182"/>
      <c r="J469" s="106" t="str">
        <f t="shared" si="39"/>
        <v/>
      </c>
      <c r="K469" s="108">
        <f t="shared" si="40"/>
        <v>1</v>
      </c>
      <c r="L469" s="107">
        <f t="shared" si="41"/>
        <v>0</v>
      </c>
    </row>
    <row r="470" spans="1:13" ht="30.1" customHeight="1" thickBot="1" x14ac:dyDescent="0.35">
      <c r="A470" s="41"/>
      <c r="B470" s="41"/>
      <c r="C470" s="456"/>
      <c r="D470" s="41"/>
      <c r="E470" s="41"/>
      <c r="F470" s="41"/>
      <c r="G470" s="380" t="s">
        <v>33</v>
      </c>
      <c r="H470" s="183">
        <f>SUM(H450:H469)+H436</f>
        <v>0</v>
      </c>
      <c r="I470" s="183">
        <f>SUM(I450:I469)+I436</f>
        <v>0</v>
      </c>
      <c r="J470" s="63"/>
      <c r="K470" s="105">
        <f>IF(H470&gt;H436,ROW(A476),0)</f>
        <v>0</v>
      </c>
      <c r="L470" s="34"/>
      <c r="M470" s="102">
        <f>IF(H470&gt;H436,ROW(A476),0)</f>
        <v>0</v>
      </c>
    </row>
    <row r="471" spans="1:13" ht="30.1" customHeight="1" x14ac:dyDescent="0.3">
      <c r="A471" s="41"/>
      <c r="B471" s="41"/>
      <c r="C471" s="456"/>
      <c r="D471" s="41"/>
      <c r="E471" s="41"/>
      <c r="F471" s="41"/>
      <c r="G471" s="41"/>
      <c r="H471" s="41"/>
      <c r="I471" s="41"/>
      <c r="J471" s="63"/>
      <c r="K471" s="34"/>
      <c r="L471" s="34"/>
    </row>
    <row r="472" spans="1:13" ht="30.1" customHeight="1" x14ac:dyDescent="0.3">
      <c r="A472" s="135" t="s">
        <v>132</v>
      </c>
      <c r="B472" s="41"/>
      <c r="C472" s="456"/>
      <c r="D472" s="41"/>
      <c r="E472" s="41"/>
      <c r="F472" s="41"/>
      <c r="G472" s="41"/>
      <c r="H472" s="41"/>
      <c r="I472" s="41"/>
      <c r="J472" s="63"/>
      <c r="K472" s="34"/>
      <c r="L472" s="34"/>
    </row>
    <row r="473" spans="1:13" ht="30.1" customHeight="1" x14ac:dyDescent="0.3">
      <c r="A473" s="41"/>
      <c r="B473" s="41"/>
      <c r="C473" s="456"/>
      <c r="D473" s="41"/>
      <c r="E473" s="41"/>
      <c r="F473" s="41"/>
      <c r="G473" s="41"/>
      <c r="H473" s="41"/>
      <c r="I473" s="41"/>
      <c r="J473" s="63"/>
      <c r="K473" s="34"/>
      <c r="L473" s="34"/>
    </row>
    <row r="474" spans="1:13" ht="30.1" customHeight="1" x14ac:dyDescent="0.35">
      <c r="A474" s="370" t="s">
        <v>30</v>
      </c>
      <c r="B474" s="372">
        <f ca="1">imzatarihi</f>
        <v>45653</v>
      </c>
      <c r="C474" s="459"/>
      <c r="D474" s="251" t="s">
        <v>31</v>
      </c>
      <c r="E474" s="373" t="str">
        <f>IF(kurulusyetkilisi&gt;0,kurulusyetkilisi,"")</f>
        <v/>
      </c>
      <c r="F474" s="41"/>
      <c r="G474" s="41"/>
      <c r="H474" s="41"/>
      <c r="I474" s="41"/>
      <c r="J474" s="63"/>
      <c r="K474" s="34"/>
      <c r="L474" s="34"/>
    </row>
    <row r="475" spans="1:13" ht="30.1" customHeight="1" x14ac:dyDescent="0.35">
      <c r="A475" s="41"/>
      <c r="B475" s="213"/>
      <c r="C475" s="460"/>
      <c r="D475" s="251" t="s">
        <v>32</v>
      </c>
      <c r="E475" s="41"/>
      <c r="F475" s="41"/>
      <c r="G475" s="212"/>
      <c r="H475" s="41"/>
      <c r="I475" s="41"/>
      <c r="J475" s="63"/>
      <c r="K475" s="34"/>
      <c r="L475" s="34"/>
    </row>
    <row r="476" spans="1:13" ht="30.1" customHeight="1" x14ac:dyDescent="0.3">
      <c r="A476" s="41"/>
      <c r="B476" s="41"/>
      <c r="C476" s="456"/>
      <c r="D476" s="41"/>
      <c r="E476" s="41"/>
      <c r="F476" s="41"/>
      <c r="G476" s="41"/>
      <c r="H476" s="41"/>
      <c r="I476" s="41"/>
      <c r="J476" s="63"/>
      <c r="K476" s="34"/>
      <c r="L476" s="34"/>
    </row>
    <row r="477" spans="1:13" ht="30.1" customHeight="1" x14ac:dyDescent="0.3">
      <c r="A477" s="609" t="s">
        <v>102</v>
      </c>
      <c r="B477" s="609"/>
      <c r="C477" s="609"/>
      <c r="D477" s="609"/>
      <c r="E477" s="609"/>
      <c r="F477" s="609"/>
      <c r="G477" s="609"/>
      <c r="H477" s="609"/>
      <c r="I477" s="609"/>
      <c r="J477" s="61"/>
      <c r="K477" s="34"/>
      <c r="L477" s="34"/>
    </row>
    <row r="478" spans="1:13" ht="30.1" customHeight="1" x14ac:dyDescent="0.3">
      <c r="A478" s="573" t="str">
        <f>IF(YilDonem&lt;&gt;"",CONCATENATE(YilDonem," dönemine aittir."),"")</f>
        <v/>
      </c>
      <c r="B478" s="573"/>
      <c r="C478" s="573"/>
      <c r="D478" s="573"/>
      <c r="E478" s="573"/>
      <c r="F478" s="573"/>
      <c r="G478" s="573"/>
      <c r="H478" s="573"/>
      <c r="I478" s="573"/>
      <c r="J478" s="61"/>
      <c r="K478" s="34"/>
      <c r="L478" s="34"/>
    </row>
    <row r="479" spans="1:13" ht="30.1" customHeight="1" thickBot="1" x14ac:dyDescent="0.35">
      <c r="A479" s="610" t="s">
        <v>125</v>
      </c>
      <c r="B479" s="610"/>
      <c r="C479" s="610"/>
      <c r="D479" s="610"/>
      <c r="E479" s="610"/>
      <c r="F479" s="610"/>
      <c r="G479" s="610"/>
      <c r="H479" s="610"/>
      <c r="I479" s="610"/>
      <c r="J479" s="61"/>
      <c r="K479" s="34"/>
      <c r="L479" s="34"/>
    </row>
    <row r="480" spans="1:13" ht="30.1" customHeight="1" thickBot="1" x14ac:dyDescent="0.35">
      <c r="A480" s="441" t="s">
        <v>212</v>
      </c>
      <c r="B480" s="618" t="str">
        <f>IF(ProjeNo&gt;0,ProjeNo,"")</f>
        <v/>
      </c>
      <c r="C480" s="619"/>
      <c r="D480" s="619"/>
      <c r="E480" s="619"/>
      <c r="F480" s="619"/>
      <c r="G480" s="619"/>
      <c r="H480" s="619"/>
      <c r="I480" s="620"/>
      <c r="J480" s="61"/>
      <c r="K480" s="34"/>
      <c r="L480" s="34"/>
    </row>
    <row r="481" spans="1:14" ht="30.1" customHeight="1" thickBot="1" x14ac:dyDescent="0.35">
      <c r="A481" s="441" t="s">
        <v>213</v>
      </c>
      <c r="B481" s="615" t="str">
        <f>IF(ProjeAdi&gt;0,ProjeAdi,"")</f>
        <v/>
      </c>
      <c r="C481" s="616"/>
      <c r="D481" s="616"/>
      <c r="E481" s="616"/>
      <c r="F481" s="616"/>
      <c r="G481" s="616"/>
      <c r="H481" s="616"/>
      <c r="I481" s="617"/>
      <c r="J481" s="61"/>
      <c r="K481" s="34"/>
      <c r="L481" s="34"/>
    </row>
    <row r="482" spans="1:14" s="21" customFormat="1" ht="30.1" customHeight="1" thickBot="1" x14ac:dyDescent="0.35">
      <c r="A482" s="613" t="s">
        <v>3</v>
      </c>
      <c r="B482" s="613" t="s">
        <v>99</v>
      </c>
      <c r="C482" s="613" t="s">
        <v>175</v>
      </c>
      <c r="D482" s="613" t="s">
        <v>100</v>
      </c>
      <c r="E482" s="613" t="s">
        <v>101</v>
      </c>
      <c r="F482" s="613" t="s">
        <v>79</v>
      </c>
      <c r="G482" s="613" t="s">
        <v>80</v>
      </c>
      <c r="H482" s="392" t="s">
        <v>81</v>
      </c>
      <c r="I482" s="392" t="s">
        <v>81</v>
      </c>
      <c r="J482" s="62"/>
      <c r="K482" s="35"/>
      <c r="L482" s="35"/>
      <c r="M482" s="65"/>
      <c r="N482" s="65"/>
    </row>
    <row r="483" spans="1:14" ht="30.1" customHeight="1" thickBot="1" x14ac:dyDescent="0.35">
      <c r="A483" s="621"/>
      <c r="B483" s="621"/>
      <c r="C483" s="614"/>
      <c r="D483" s="621"/>
      <c r="E483" s="621"/>
      <c r="F483" s="621"/>
      <c r="G483" s="621"/>
      <c r="H483" s="403" t="s">
        <v>82</v>
      </c>
      <c r="I483" s="403" t="s">
        <v>85</v>
      </c>
      <c r="J483" s="61"/>
      <c r="K483" s="34"/>
      <c r="L483" s="34"/>
    </row>
    <row r="484" spans="1:14" ht="30.1" customHeight="1" x14ac:dyDescent="0.3">
      <c r="A484" s="198">
        <v>281</v>
      </c>
      <c r="B484" s="464"/>
      <c r="C484" s="465"/>
      <c r="D484" s="22"/>
      <c r="E484" s="36"/>
      <c r="F484" s="23"/>
      <c r="G484" s="191"/>
      <c r="H484" s="185"/>
      <c r="I484" s="177"/>
      <c r="J484" s="106" t="str">
        <f>IF(AND(COUNTA(B484:E484)&gt;0,K484=1),"Belge Tarihi,Belge Numarası ve KDV Dahil Tutar doldurulduktan sonra KDV Hariç Tutar doldurulabilir.","")</f>
        <v/>
      </c>
      <c r="K484" s="108">
        <f>IF(COUNTA(F484:G484)+COUNTA(I484)=3,0,1)</f>
        <v>1</v>
      </c>
      <c r="L484" s="107">
        <f>IF(K484=1,0,100000000)</f>
        <v>0</v>
      </c>
    </row>
    <row r="485" spans="1:14" ht="30.1" customHeight="1" x14ac:dyDescent="0.3">
      <c r="A485" s="399">
        <v>282</v>
      </c>
      <c r="B485" s="314"/>
      <c r="C485" s="454"/>
      <c r="D485" s="14"/>
      <c r="E485" s="15"/>
      <c r="F485" s="37"/>
      <c r="G485" s="192"/>
      <c r="H485" s="186"/>
      <c r="I485" s="181"/>
      <c r="J485" s="106" t="str">
        <f t="shared" ref="J485:J503" si="42">IF(AND(COUNTA(B485:E485)&gt;0,K485=1),"Belge Tarihi,Belge Numarası ve KDV Dahil Tutar doldurulduktan sonra KDV Hariç Tutar doldurulabilir.","")</f>
        <v/>
      </c>
      <c r="K485" s="108">
        <f t="shared" ref="K485:K503" si="43">IF(COUNTA(F485:G485)+COUNTA(I485)=3,0,1)</f>
        <v>1</v>
      </c>
      <c r="L485" s="107">
        <f t="shared" ref="L485:L503" si="44">IF(K485=1,0,100000000)</f>
        <v>0</v>
      </c>
    </row>
    <row r="486" spans="1:14" ht="30.1" customHeight="1" x14ac:dyDescent="0.3">
      <c r="A486" s="399">
        <v>283</v>
      </c>
      <c r="B486" s="314"/>
      <c r="C486" s="454"/>
      <c r="D486" s="14"/>
      <c r="E486" s="15"/>
      <c r="F486" s="37"/>
      <c r="G486" s="192"/>
      <c r="H486" s="186"/>
      <c r="I486" s="181"/>
      <c r="J486" s="106" t="str">
        <f t="shared" si="42"/>
        <v/>
      </c>
      <c r="K486" s="108">
        <f t="shared" si="43"/>
        <v>1</v>
      </c>
      <c r="L486" s="107">
        <f t="shared" si="44"/>
        <v>0</v>
      </c>
    </row>
    <row r="487" spans="1:14" ht="30.1" customHeight="1" x14ac:dyDescent="0.3">
      <c r="A487" s="399">
        <v>284</v>
      </c>
      <c r="B487" s="314"/>
      <c r="C487" s="454"/>
      <c r="D487" s="14"/>
      <c r="E487" s="15"/>
      <c r="F487" s="37"/>
      <c r="G487" s="192"/>
      <c r="H487" s="186"/>
      <c r="I487" s="181"/>
      <c r="J487" s="106" t="str">
        <f t="shared" si="42"/>
        <v/>
      </c>
      <c r="K487" s="108">
        <f t="shared" si="43"/>
        <v>1</v>
      </c>
      <c r="L487" s="107">
        <f t="shared" si="44"/>
        <v>0</v>
      </c>
    </row>
    <row r="488" spans="1:14" ht="30.1" customHeight="1" x14ac:dyDescent="0.3">
      <c r="A488" s="399">
        <v>285</v>
      </c>
      <c r="B488" s="314"/>
      <c r="C488" s="454"/>
      <c r="D488" s="14"/>
      <c r="E488" s="15"/>
      <c r="F488" s="37"/>
      <c r="G488" s="192"/>
      <c r="H488" s="186"/>
      <c r="I488" s="181"/>
      <c r="J488" s="106" t="str">
        <f t="shared" si="42"/>
        <v/>
      </c>
      <c r="K488" s="108">
        <f t="shared" si="43"/>
        <v>1</v>
      </c>
      <c r="L488" s="107">
        <f t="shared" si="44"/>
        <v>0</v>
      </c>
    </row>
    <row r="489" spans="1:14" ht="30.1" customHeight="1" x14ac:dyDescent="0.3">
      <c r="A489" s="399">
        <v>286</v>
      </c>
      <c r="B489" s="314"/>
      <c r="C489" s="454"/>
      <c r="D489" s="14"/>
      <c r="E489" s="15"/>
      <c r="F489" s="37"/>
      <c r="G489" s="192"/>
      <c r="H489" s="186"/>
      <c r="I489" s="181"/>
      <c r="J489" s="106" t="str">
        <f t="shared" si="42"/>
        <v/>
      </c>
      <c r="K489" s="108">
        <f t="shared" si="43"/>
        <v>1</v>
      </c>
      <c r="L489" s="107">
        <f t="shared" si="44"/>
        <v>0</v>
      </c>
    </row>
    <row r="490" spans="1:14" ht="30.1" customHeight="1" x14ac:dyDescent="0.3">
      <c r="A490" s="399">
        <v>287</v>
      </c>
      <c r="B490" s="314"/>
      <c r="C490" s="454"/>
      <c r="D490" s="14"/>
      <c r="E490" s="15"/>
      <c r="F490" s="37"/>
      <c r="G490" s="192"/>
      <c r="H490" s="186"/>
      <c r="I490" s="181"/>
      <c r="J490" s="106" t="str">
        <f t="shared" si="42"/>
        <v/>
      </c>
      <c r="K490" s="108">
        <f t="shared" si="43"/>
        <v>1</v>
      </c>
      <c r="L490" s="107">
        <f t="shared" si="44"/>
        <v>0</v>
      </c>
    </row>
    <row r="491" spans="1:14" ht="30.1" customHeight="1" x14ac:dyDescent="0.3">
      <c r="A491" s="399">
        <v>288</v>
      </c>
      <c r="B491" s="314"/>
      <c r="C491" s="454"/>
      <c r="D491" s="14"/>
      <c r="E491" s="15"/>
      <c r="F491" s="37"/>
      <c r="G491" s="192"/>
      <c r="H491" s="186"/>
      <c r="I491" s="181"/>
      <c r="J491" s="106" t="str">
        <f t="shared" si="42"/>
        <v/>
      </c>
      <c r="K491" s="108">
        <f t="shared" si="43"/>
        <v>1</v>
      </c>
      <c r="L491" s="107">
        <f t="shared" si="44"/>
        <v>0</v>
      </c>
    </row>
    <row r="492" spans="1:14" ht="30.1" customHeight="1" x14ac:dyDescent="0.3">
      <c r="A492" s="399">
        <v>289</v>
      </c>
      <c r="B492" s="314"/>
      <c r="C492" s="454"/>
      <c r="D492" s="14"/>
      <c r="E492" s="15"/>
      <c r="F492" s="37"/>
      <c r="G492" s="192"/>
      <c r="H492" s="186"/>
      <c r="I492" s="181"/>
      <c r="J492" s="106" t="str">
        <f t="shared" si="42"/>
        <v/>
      </c>
      <c r="K492" s="108">
        <f t="shared" si="43"/>
        <v>1</v>
      </c>
      <c r="L492" s="107">
        <f t="shared" si="44"/>
        <v>0</v>
      </c>
    </row>
    <row r="493" spans="1:14" ht="30.1" customHeight="1" x14ac:dyDescent="0.3">
      <c r="A493" s="399">
        <v>290</v>
      </c>
      <c r="B493" s="314"/>
      <c r="C493" s="454"/>
      <c r="D493" s="14"/>
      <c r="E493" s="15"/>
      <c r="F493" s="37"/>
      <c r="G493" s="192"/>
      <c r="H493" s="186"/>
      <c r="I493" s="181"/>
      <c r="J493" s="106" t="str">
        <f t="shared" si="42"/>
        <v/>
      </c>
      <c r="K493" s="108">
        <f t="shared" si="43"/>
        <v>1</v>
      </c>
      <c r="L493" s="107">
        <f t="shared" si="44"/>
        <v>0</v>
      </c>
    </row>
    <row r="494" spans="1:14" ht="30.1" customHeight="1" x14ac:dyDescent="0.3">
      <c r="A494" s="399">
        <v>291</v>
      </c>
      <c r="B494" s="314"/>
      <c r="C494" s="454"/>
      <c r="D494" s="14"/>
      <c r="E494" s="15"/>
      <c r="F494" s="37"/>
      <c r="G494" s="192"/>
      <c r="H494" s="186"/>
      <c r="I494" s="181"/>
      <c r="J494" s="106" t="str">
        <f t="shared" si="42"/>
        <v/>
      </c>
      <c r="K494" s="108">
        <f t="shared" si="43"/>
        <v>1</v>
      </c>
      <c r="L494" s="107">
        <f t="shared" si="44"/>
        <v>0</v>
      </c>
    </row>
    <row r="495" spans="1:14" ht="30.1" customHeight="1" x14ac:dyDescent="0.3">
      <c r="A495" s="399">
        <v>292</v>
      </c>
      <c r="B495" s="314"/>
      <c r="C495" s="454"/>
      <c r="D495" s="14"/>
      <c r="E495" s="15"/>
      <c r="F495" s="37"/>
      <c r="G495" s="192"/>
      <c r="H495" s="186"/>
      <c r="I495" s="181"/>
      <c r="J495" s="106" t="str">
        <f t="shared" si="42"/>
        <v/>
      </c>
      <c r="K495" s="108">
        <f t="shared" si="43"/>
        <v>1</v>
      </c>
      <c r="L495" s="107">
        <f t="shared" si="44"/>
        <v>0</v>
      </c>
    </row>
    <row r="496" spans="1:14" ht="30.1" customHeight="1" x14ac:dyDescent="0.3">
      <c r="A496" s="399">
        <v>293</v>
      </c>
      <c r="B496" s="314"/>
      <c r="C496" s="454"/>
      <c r="D496" s="14"/>
      <c r="E496" s="15"/>
      <c r="F496" s="37"/>
      <c r="G496" s="192"/>
      <c r="H496" s="186"/>
      <c r="I496" s="181"/>
      <c r="J496" s="106" t="str">
        <f t="shared" si="42"/>
        <v/>
      </c>
      <c r="K496" s="108">
        <f t="shared" si="43"/>
        <v>1</v>
      </c>
      <c r="L496" s="107">
        <f t="shared" si="44"/>
        <v>0</v>
      </c>
    </row>
    <row r="497" spans="1:14" ht="30.1" customHeight="1" x14ac:dyDescent="0.3">
      <c r="A497" s="399">
        <v>294</v>
      </c>
      <c r="B497" s="314"/>
      <c r="C497" s="454"/>
      <c r="D497" s="14"/>
      <c r="E497" s="15"/>
      <c r="F497" s="37"/>
      <c r="G497" s="192"/>
      <c r="H497" s="186"/>
      <c r="I497" s="181"/>
      <c r="J497" s="106" t="str">
        <f t="shared" si="42"/>
        <v/>
      </c>
      <c r="K497" s="108">
        <f t="shared" si="43"/>
        <v>1</v>
      </c>
      <c r="L497" s="107">
        <f t="shared" si="44"/>
        <v>0</v>
      </c>
      <c r="M497" s="66"/>
      <c r="N497" s="66"/>
    </row>
    <row r="498" spans="1:14" ht="30.1" customHeight="1" x14ac:dyDescent="0.3">
      <c r="A498" s="399">
        <v>295</v>
      </c>
      <c r="B498" s="314"/>
      <c r="C498" s="454"/>
      <c r="D498" s="14"/>
      <c r="E498" s="15"/>
      <c r="F498" s="37"/>
      <c r="G498" s="192"/>
      <c r="H498" s="186"/>
      <c r="I498" s="181"/>
      <c r="J498" s="106" t="str">
        <f t="shared" si="42"/>
        <v/>
      </c>
      <c r="K498" s="108">
        <f t="shared" si="43"/>
        <v>1</v>
      </c>
      <c r="L498" s="107">
        <f t="shared" si="44"/>
        <v>0</v>
      </c>
    </row>
    <row r="499" spans="1:14" ht="30.1" customHeight="1" x14ac:dyDescent="0.3">
      <c r="A499" s="399">
        <v>296</v>
      </c>
      <c r="B499" s="314"/>
      <c r="C499" s="454"/>
      <c r="D499" s="14"/>
      <c r="E499" s="15"/>
      <c r="F499" s="37"/>
      <c r="G499" s="192"/>
      <c r="H499" s="186"/>
      <c r="I499" s="181"/>
      <c r="J499" s="106" t="str">
        <f t="shared" si="42"/>
        <v/>
      </c>
      <c r="K499" s="108">
        <f t="shared" si="43"/>
        <v>1</v>
      </c>
      <c r="L499" s="107">
        <f t="shared" si="44"/>
        <v>0</v>
      </c>
    </row>
    <row r="500" spans="1:14" ht="30.1" customHeight="1" x14ac:dyDescent="0.3">
      <c r="A500" s="399">
        <v>297</v>
      </c>
      <c r="B500" s="314"/>
      <c r="C500" s="454"/>
      <c r="D500" s="14"/>
      <c r="E500" s="15"/>
      <c r="F500" s="37"/>
      <c r="G500" s="192"/>
      <c r="H500" s="186"/>
      <c r="I500" s="181"/>
      <c r="J500" s="106" t="str">
        <f t="shared" si="42"/>
        <v/>
      </c>
      <c r="K500" s="108">
        <f t="shared" si="43"/>
        <v>1</v>
      </c>
      <c r="L500" s="107">
        <f t="shared" si="44"/>
        <v>0</v>
      </c>
    </row>
    <row r="501" spans="1:14" ht="30.1" customHeight="1" x14ac:dyDescent="0.3">
      <c r="A501" s="399">
        <v>298</v>
      </c>
      <c r="B501" s="314"/>
      <c r="C501" s="454"/>
      <c r="D501" s="14"/>
      <c r="E501" s="15"/>
      <c r="F501" s="37"/>
      <c r="G501" s="192"/>
      <c r="H501" s="186"/>
      <c r="I501" s="181"/>
      <c r="J501" s="106" t="str">
        <f t="shared" si="42"/>
        <v/>
      </c>
      <c r="K501" s="108">
        <f t="shared" si="43"/>
        <v>1</v>
      </c>
      <c r="L501" s="107">
        <f t="shared" si="44"/>
        <v>0</v>
      </c>
    </row>
    <row r="502" spans="1:14" ht="30.1" customHeight="1" x14ac:dyDescent="0.3">
      <c r="A502" s="399">
        <v>299</v>
      </c>
      <c r="B502" s="314"/>
      <c r="C502" s="454"/>
      <c r="D502" s="14"/>
      <c r="E502" s="15"/>
      <c r="F502" s="37"/>
      <c r="G502" s="192"/>
      <c r="H502" s="186"/>
      <c r="I502" s="181"/>
      <c r="J502" s="106" t="str">
        <f t="shared" si="42"/>
        <v/>
      </c>
      <c r="K502" s="108">
        <f t="shared" si="43"/>
        <v>1</v>
      </c>
      <c r="L502" s="107">
        <f t="shared" si="44"/>
        <v>0</v>
      </c>
    </row>
    <row r="503" spans="1:14" ht="30.1" customHeight="1" thickBot="1" x14ac:dyDescent="0.35">
      <c r="A503" s="400">
        <v>300</v>
      </c>
      <c r="B503" s="86"/>
      <c r="C503" s="455"/>
      <c r="D503" s="16"/>
      <c r="E503" s="17"/>
      <c r="F503" s="39"/>
      <c r="G503" s="193"/>
      <c r="H503" s="187"/>
      <c r="I503" s="182"/>
      <c r="J503" s="106" t="str">
        <f t="shared" si="42"/>
        <v/>
      </c>
      <c r="K503" s="108">
        <f t="shared" si="43"/>
        <v>1</v>
      </c>
      <c r="L503" s="107">
        <f t="shared" si="44"/>
        <v>0</v>
      </c>
    </row>
    <row r="504" spans="1:14" ht="30.1" customHeight="1" thickBot="1" x14ac:dyDescent="0.35">
      <c r="A504" s="41"/>
      <c r="B504" s="41"/>
      <c r="C504" s="456"/>
      <c r="D504" s="41"/>
      <c r="E504" s="41"/>
      <c r="F504" s="41"/>
      <c r="G504" s="380" t="s">
        <v>33</v>
      </c>
      <c r="H504" s="183">
        <f>SUM(H484:H503)+H470</f>
        <v>0</v>
      </c>
      <c r="I504" s="183">
        <f>SUM(I484:I503)+I470</f>
        <v>0</v>
      </c>
      <c r="J504" s="63"/>
      <c r="K504" s="105">
        <f>IF(H504&gt;H470,ROW(A510),0)</f>
        <v>0</v>
      </c>
      <c r="L504" s="34"/>
      <c r="M504" s="102">
        <f>IF(H504&gt;H470,ROW(A510),0)</f>
        <v>0</v>
      </c>
    </row>
    <row r="505" spans="1:14" ht="30.1" customHeight="1" x14ac:dyDescent="0.3">
      <c r="A505" s="41"/>
      <c r="B505" s="41"/>
      <c r="C505" s="456"/>
      <c r="D505" s="41"/>
      <c r="E505" s="41"/>
      <c r="F505" s="41"/>
      <c r="G505" s="41"/>
      <c r="H505" s="41"/>
      <c r="I505" s="41"/>
      <c r="J505" s="63"/>
      <c r="K505" s="34"/>
      <c r="L505" s="34"/>
    </row>
    <row r="506" spans="1:14" ht="30.1" customHeight="1" x14ac:dyDescent="0.3">
      <c r="A506" s="135" t="s">
        <v>132</v>
      </c>
      <c r="B506" s="41"/>
      <c r="C506" s="456"/>
      <c r="D506" s="41"/>
      <c r="E506" s="41"/>
      <c r="F506" s="41"/>
      <c r="G506" s="41"/>
      <c r="H506" s="41"/>
      <c r="I506" s="41"/>
      <c r="J506" s="63"/>
      <c r="K506" s="34"/>
      <c r="L506" s="34"/>
    </row>
    <row r="507" spans="1:14" ht="30.1" customHeight="1" x14ac:dyDescent="0.3">
      <c r="A507" s="41"/>
      <c r="B507" s="41"/>
      <c r="C507" s="456"/>
      <c r="D507" s="41"/>
      <c r="E507" s="41"/>
      <c r="F507" s="41"/>
      <c r="G507" s="41"/>
      <c r="H507" s="41"/>
      <c r="I507" s="41"/>
      <c r="J507" s="63"/>
      <c r="K507" s="34"/>
      <c r="L507" s="34"/>
    </row>
    <row r="508" spans="1:14" ht="30.1" customHeight="1" x14ac:dyDescent="0.35">
      <c r="A508" s="370" t="s">
        <v>30</v>
      </c>
      <c r="B508" s="372">
        <f ca="1">imzatarihi</f>
        <v>45653</v>
      </c>
      <c r="C508" s="459"/>
      <c r="D508" s="251" t="s">
        <v>31</v>
      </c>
      <c r="E508" s="373" t="str">
        <f>IF(kurulusyetkilisi&gt;0,kurulusyetkilisi,"")</f>
        <v/>
      </c>
      <c r="F508" s="41"/>
      <c r="G508" s="41"/>
      <c r="H508" s="41"/>
      <c r="I508" s="41"/>
      <c r="J508" s="63"/>
      <c r="K508" s="34"/>
      <c r="L508" s="34"/>
    </row>
    <row r="509" spans="1:14" ht="30.1" customHeight="1" x14ac:dyDescent="0.35">
      <c r="A509" s="41"/>
      <c r="B509" s="213"/>
      <c r="C509" s="460"/>
      <c r="D509" s="251" t="s">
        <v>32</v>
      </c>
      <c r="E509" s="41"/>
      <c r="F509" s="41"/>
      <c r="G509" s="212"/>
      <c r="H509" s="41"/>
      <c r="I509" s="41"/>
      <c r="J509" s="63"/>
      <c r="K509" s="34"/>
      <c r="L509" s="34"/>
    </row>
    <row r="510" spans="1:14" ht="30.1" customHeight="1" x14ac:dyDescent="0.3">
      <c r="A510" s="41"/>
      <c r="B510" s="41"/>
      <c r="C510" s="456"/>
      <c r="D510" s="41"/>
      <c r="E510" s="41"/>
      <c r="F510" s="41"/>
      <c r="G510" s="41"/>
      <c r="H510" s="41"/>
      <c r="I510" s="41"/>
      <c r="J510" s="63"/>
      <c r="K510" s="34"/>
      <c r="L510" s="34"/>
    </row>
    <row r="511" spans="1:14" ht="30.1" customHeight="1" x14ac:dyDescent="0.3">
      <c r="A511" s="609" t="s">
        <v>102</v>
      </c>
      <c r="B511" s="609"/>
      <c r="C511" s="609"/>
      <c r="D511" s="609"/>
      <c r="E511" s="609"/>
      <c r="F511" s="609"/>
      <c r="G511" s="609"/>
      <c r="H511" s="609"/>
      <c r="I511" s="609"/>
      <c r="J511" s="61"/>
      <c r="K511" s="34"/>
      <c r="L511" s="34"/>
    </row>
    <row r="512" spans="1:14" ht="30.1" customHeight="1" x14ac:dyDescent="0.3">
      <c r="A512" s="573" t="str">
        <f>IF(YilDonem&lt;&gt;"",CONCATENATE(YilDonem," dönemine aittir."),"")</f>
        <v/>
      </c>
      <c r="B512" s="573"/>
      <c r="C512" s="573"/>
      <c r="D512" s="573"/>
      <c r="E512" s="573"/>
      <c r="F512" s="573"/>
      <c r="G512" s="573"/>
      <c r="H512" s="573"/>
      <c r="I512" s="573"/>
      <c r="J512" s="61"/>
      <c r="K512" s="34"/>
      <c r="L512" s="34"/>
    </row>
    <row r="513" spans="1:14" ht="30.1" customHeight="1" thickBot="1" x14ac:dyDescent="0.35">
      <c r="A513" s="610" t="s">
        <v>125</v>
      </c>
      <c r="B513" s="610"/>
      <c r="C513" s="610"/>
      <c r="D513" s="610"/>
      <c r="E513" s="610"/>
      <c r="F513" s="610"/>
      <c r="G513" s="610"/>
      <c r="H513" s="610"/>
      <c r="I513" s="610"/>
      <c r="J513" s="61"/>
      <c r="K513" s="34"/>
      <c r="L513" s="34"/>
    </row>
    <row r="514" spans="1:14" ht="30.1" customHeight="1" thickBot="1" x14ac:dyDescent="0.35">
      <c r="A514" s="441" t="s">
        <v>212</v>
      </c>
      <c r="B514" s="618" t="str">
        <f>IF(ProjeNo&gt;0,ProjeNo,"")</f>
        <v/>
      </c>
      <c r="C514" s="619"/>
      <c r="D514" s="619"/>
      <c r="E514" s="619"/>
      <c r="F514" s="619"/>
      <c r="G514" s="619"/>
      <c r="H514" s="619"/>
      <c r="I514" s="620"/>
      <c r="J514" s="61"/>
      <c r="K514" s="34"/>
      <c r="L514" s="34"/>
    </row>
    <row r="515" spans="1:14" ht="30.1" customHeight="1" thickBot="1" x14ac:dyDescent="0.35">
      <c r="A515" s="441" t="s">
        <v>213</v>
      </c>
      <c r="B515" s="615" t="str">
        <f>IF(ProjeAdi&gt;0,ProjeAdi,"")</f>
        <v/>
      </c>
      <c r="C515" s="616"/>
      <c r="D515" s="616"/>
      <c r="E515" s="616"/>
      <c r="F515" s="616"/>
      <c r="G515" s="616"/>
      <c r="H515" s="616"/>
      <c r="I515" s="617"/>
      <c r="J515" s="61"/>
      <c r="K515" s="34"/>
      <c r="L515" s="34"/>
    </row>
    <row r="516" spans="1:14" s="21" customFormat="1" ht="30.1" customHeight="1" thickBot="1" x14ac:dyDescent="0.35">
      <c r="A516" s="613" t="s">
        <v>3</v>
      </c>
      <c r="B516" s="613" t="s">
        <v>99</v>
      </c>
      <c r="C516" s="613" t="s">
        <v>175</v>
      </c>
      <c r="D516" s="613" t="s">
        <v>100</v>
      </c>
      <c r="E516" s="613" t="s">
        <v>101</v>
      </c>
      <c r="F516" s="613" t="s">
        <v>79</v>
      </c>
      <c r="G516" s="613" t="s">
        <v>80</v>
      </c>
      <c r="H516" s="392" t="s">
        <v>81</v>
      </c>
      <c r="I516" s="392" t="s">
        <v>81</v>
      </c>
      <c r="J516" s="62"/>
      <c r="K516" s="35"/>
      <c r="L516" s="35"/>
      <c r="M516" s="65"/>
      <c r="N516" s="65"/>
    </row>
    <row r="517" spans="1:14" ht="30.1" customHeight="1" thickBot="1" x14ac:dyDescent="0.35">
      <c r="A517" s="621"/>
      <c r="B517" s="621"/>
      <c r="C517" s="614"/>
      <c r="D517" s="621"/>
      <c r="E517" s="621"/>
      <c r="F517" s="621"/>
      <c r="G517" s="621"/>
      <c r="H517" s="403" t="s">
        <v>82</v>
      </c>
      <c r="I517" s="403" t="s">
        <v>85</v>
      </c>
      <c r="J517" s="61"/>
      <c r="K517" s="34"/>
      <c r="L517" s="34"/>
    </row>
    <row r="518" spans="1:14" ht="30.1" customHeight="1" x14ac:dyDescent="0.3">
      <c r="A518" s="198">
        <v>301</v>
      </c>
      <c r="B518" s="464"/>
      <c r="C518" s="465"/>
      <c r="D518" s="22"/>
      <c r="E518" s="36"/>
      <c r="F518" s="23"/>
      <c r="G518" s="191"/>
      <c r="H518" s="185"/>
      <c r="I518" s="177"/>
      <c r="J518" s="106" t="str">
        <f>IF(AND(COUNTA(B518:E518)&gt;0,K518=1),"Belge Tarihi,Belge Numarası ve KDV Dahil Tutar doldurulduktan sonra KDV Hariç Tutar doldurulabilir.","")</f>
        <v/>
      </c>
      <c r="K518" s="108">
        <f>IF(COUNTA(F518:G518)+COUNTA(I518)=3,0,1)</f>
        <v>1</v>
      </c>
      <c r="L518" s="107">
        <f>IF(K518=1,0,100000000)</f>
        <v>0</v>
      </c>
    </row>
    <row r="519" spans="1:14" ht="30.1" customHeight="1" x14ac:dyDescent="0.3">
      <c r="A519" s="399">
        <v>302</v>
      </c>
      <c r="B519" s="314"/>
      <c r="C519" s="454"/>
      <c r="D519" s="14"/>
      <c r="E519" s="15"/>
      <c r="F519" s="37"/>
      <c r="G519" s="192"/>
      <c r="H519" s="186"/>
      <c r="I519" s="181"/>
      <c r="J519" s="106" t="str">
        <f t="shared" ref="J519:J537" si="45">IF(AND(COUNTA(B519:E519)&gt;0,K519=1),"Belge Tarihi,Belge Numarası ve KDV Dahil Tutar doldurulduktan sonra KDV Hariç Tutar doldurulabilir.","")</f>
        <v/>
      </c>
      <c r="K519" s="108">
        <f t="shared" ref="K519:K537" si="46">IF(COUNTA(F519:G519)+COUNTA(I519)=3,0,1)</f>
        <v>1</v>
      </c>
      <c r="L519" s="107">
        <f t="shared" ref="L519:L537" si="47">IF(K519=1,0,100000000)</f>
        <v>0</v>
      </c>
    </row>
    <row r="520" spans="1:14" ht="30.1" customHeight="1" x14ac:dyDescent="0.3">
      <c r="A520" s="399">
        <v>303</v>
      </c>
      <c r="B520" s="314"/>
      <c r="C520" s="454"/>
      <c r="D520" s="14"/>
      <c r="E520" s="15"/>
      <c r="F520" s="37"/>
      <c r="G520" s="192"/>
      <c r="H520" s="186"/>
      <c r="I520" s="181"/>
      <c r="J520" s="106" t="str">
        <f t="shared" si="45"/>
        <v/>
      </c>
      <c r="K520" s="108">
        <f t="shared" si="46"/>
        <v>1</v>
      </c>
      <c r="L520" s="107">
        <f t="shared" si="47"/>
        <v>0</v>
      </c>
    </row>
    <row r="521" spans="1:14" ht="30.1" customHeight="1" x14ac:dyDescent="0.3">
      <c r="A521" s="399">
        <v>304</v>
      </c>
      <c r="B521" s="314"/>
      <c r="C521" s="454"/>
      <c r="D521" s="14"/>
      <c r="E521" s="15"/>
      <c r="F521" s="37"/>
      <c r="G521" s="192"/>
      <c r="H521" s="186"/>
      <c r="I521" s="181"/>
      <c r="J521" s="106" t="str">
        <f t="shared" si="45"/>
        <v/>
      </c>
      <c r="K521" s="108">
        <f t="shared" si="46"/>
        <v>1</v>
      </c>
      <c r="L521" s="107">
        <f t="shared" si="47"/>
        <v>0</v>
      </c>
    </row>
    <row r="522" spans="1:14" ht="30.1" customHeight="1" x14ac:dyDescent="0.3">
      <c r="A522" s="399">
        <v>305</v>
      </c>
      <c r="B522" s="314"/>
      <c r="C522" s="454"/>
      <c r="D522" s="14"/>
      <c r="E522" s="15"/>
      <c r="F522" s="37"/>
      <c r="G522" s="192"/>
      <c r="H522" s="186"/>
      <c r="I522" s="181"/>
      <c r="J522" s="106" t="str">
        <f t="shared" si="45"/>
        <v/>
      </c>
      <c r="K522" s="108">
        <f t="shared" si="46"/>
        <v>1</v>
      </c>
      <c r="L522" s="107">
        <f t="shared" si="47"/>
        <v>0</v>
      </c>
    </row>
    <row r="523" spans="1:14" ht="30.1" customHeight="1" x14ac:dyDescent="0.3">
      <c r="A523" s="399">
        <v>306</v>
      </c>
      <c r="B523" s="314"/>
      <c r="C523" s="454"/>
      <c r="D523" s="14"/>
      <c r="E523" s="15"/>
      <c r="F523" s="37"/>
      <c r="G523" s="192"/>
      <c r="H523" s="186"/>
      <c r="I523" s="181"/>
      <c r="J523" s="106" t="str">
        <f t="shared" si="45"/>
        <v/>
      </c>
      <c r="K523" s="108">
        <f t="shared" si="46"/>
        <v>1</v>
      </c>
      <c r="L523" s="107">
        <f t="shared" si="47"/>
        <v>0</v>
      </c>
    </row>
    <row r="524" spans="1:14" ht="30.1" customHeight="1" x14ac:dyDescent="0.3">
      <c r="A524" s="399">
        <v>307</v>
      </c>
      <c r="B524" s="314"/>
      <c r="C524" s="454"/>
      <c r="D524" s="14"/>
      <c r="E524" s="15"/>
      <c r="F524" s="37"/>
      <c r="G524" s="192"/>
      <c r="H524" s="186"/>
      <c r="I524" s="181"/>
      <c r="J524" s="106" t="str">
        <f t="shared" si="45"/>
        <v/>
      </c>
      <c r="K524" s="108">
        <f t="shared" si="46"/>
        <v>1</v>
      </c>
      <c r="L524" s="107">
        <f t="shared" si="47"/>
        <v>0</v>
      </c>
    </row>
    <row r="525" spans="1:14" ht="30.1" customHeight="1" x14ac:dyDescent="0.3">
      <c r="A525" s="399">
        <v>308</v>
      </c>
      <c r="B525" s="314"/>
      <c r="C525" s="454"/>
      <c r="D525" s="14"/>
      <c r="E525" s="15"/>
      <c r="F525" s="37"/>
      <c r="G525" s="192"/>
      <c r="H525" s="186"/>
      <c r="I525" s="181"/>
      <c r="J525" s="106" t="str">
        <f t="shared" si="45"/>
        <v/>
      </c>
      <c r="K525" s="108">
        <f t="shared" si="46"/>
        <v>1</v>
      </c>
      <c r="L525" s="107">
        <f t="shared" si="47"/>
        <v>0</v>
      </c>
    </row>
    <row r="526" spans="1:14" ht="30.1" customHeight="1" x14ac:dyDescent="0.3">
      <c r="A526" s="399">
        <v>309</v>
      </c>
      <c r="B526" s="314"/>
      <c r="C526" s="454"/>
      <c r="D526" s="14"/>
      <c r="E526" s="15"/>
      <c r="F526" s="37"/>
      <c r="G526" s="192"/>
      <c r="H526" s="186"/>
      <c r="I526" s="181"/>
      <c r="J526" s="106" t="str">
        <f t="shared" si="45"/>
        <v/>
      </c>
      <c r="K526" s="108">
        <f t="shared" si="46"/>
        <v>1</v>
      </c>
      <c r="L526" s="107">
        <f t="shared" si="47"/>
        <v>0</v>
      </c>
    </row>
    <row r="527" spans="1:14" ht="30.1" customHeight="1" x14ac:dyDescent="0.3">
      <c r="A527" s="399">
        <v>310</v>
      </c>
      <c r="B527" s="314"/>
      <c r="C527" s="454"/>
      <c r="D527" s="14"/>
      <c r="E527" s="15"/>
      <c r="F527" s="37"/>
      <c r="G527" s="192"/>
      <c r="H527" s="186"/>
      <c r="I527" s="181"/>
      <c r="J527" s="106" t="str">
        <f t="shared" si="45"/>
        <v/>
      </c>
      <c r="K527" s="108">
        <f t="shared" si="46"/>
        <v>1</v>
      </c>
      <c r="L527" s="107">
        <f t="shared" si="47"/>
        <v>0</v>
      </c>
    </row>
    <row r="528" spans="1:14" ht="30.1" customHeight="1" x14ac:dyDescent="0.3">
      <c r="A528" s="399">
        <v>311</v>
      </c>
      <c r="B528" s="314"/>
      <c r="C528" s="454"/>
      <c r="D528" s="14"/>
      <c r="E528" s="15"/>
      <c r="F528" s="37"/>
      <c r="G528" s="192"/>
      <c r="H528" s="186"/>
      <c r="I528" s="181"/>
      <c r="J528" s="106" t="str">
        <f t="shared" si="45"/>
        <v/>
      </c>
      <c r="K528" s="108">
        <f t="shared" si="46"/>
        <v>1</v>
      </c>
      <c r="L528" s="107">
        <f t="shared" si="47"/>
        <v>0</v>
      </c>
    </row>
    <row r="529" spans="1:14" ht="30.1" customHeight="1" x14ac:dyDescent="0.3">
      <c r="A529" s="399">
        <v>312</v>
      </c>
      <c r="B529" s="314"/>
      <c r="C529" s="454"/>
      <c r="D529" s="14"/>
      <c r="E529" s="15"/>
      <c r="F529" s="37"/>
      <c r="G529" s="192"/>
      <c r="H529" s="186"/>
      <c r="I529" s="181"/>
      <c r="J529" s="106" t="str">
        <f t="shared" si="45"/>
        <v/>
      </c>
      <c r="K529" s="108">
        <f t="shared" si="46"/>
        <v>1</v>
      </c>
      <c r="L529" s="107">
        <f t="shared" si="47"/>
        <v>0</v>
      </c>
    </row>
    <row r="530" spans="1:14" ht="30.1" customHeight="1" x14ac:dyDescent="0.3">
      <c r="A530" s="399">
        <v>313</v>
      </c>
      <c r="B530" s="314"/>
      <c r="C530" s="454"/>
      <c r="D530" s="14"/>
      <c r="E530" s="15"/>
      <c r="F530" s="37"/>
      <c r="G530" s="192"/>
      <c r="H530" s="186"/>
      <c r="I530" s="181"/>
      <c r="J530" s="106" t="str">
        <f t="shared" si="45"/>
        <v/>
      </c>
      <c r="K530" s="108">
        <f t="shared" si="46"/>
        <v>1</v>
      </c>
      <c r="L530" s="107">
        <f t="shared" si="47"/>
        <v>0</v>
      </c>
    </row>
    <row r="531" spans="1:14" ht="30.1" customHeight="1" x14ac:dyDescent="0.3">
      <c r="A531" s="399">
        <v>314</v>
      </c>
      <c r="B531" s="314"/>
      <c r="C531" s="454"/>
      <c r="D531" s="14"/>
      <c r="E531" s="15"/>
      <c r="F531" s="37"/>
      <c r="G531" s="192"/>
      <c r="H531" s="186"/>
      <c r="I531" s="181"/>
      <c r="J531" s="106" t="str">
        <f t="shared" si="45"/>
        <v/>
      </c>
      <c r="K531" s="108">
        <f t="shared" si="46"/>
        <v>1</v>
      </c>
      <c r="L531" s="107">
        <f t="shared" si="47"/>
        <v>0</v>
      </c>
    </row>
    <row r="532" spans="1:14" ht="30.1" customHeight="1" x14ac:dyDescent="0.3">
      <c r="A532" s="399">
        <v>315</v>
      </c>
      <c r="B532" s="314"/>
      <c r="C532" s="454"/>
      <c r="D532" s="14"/>
      <c r="E532" s="15"/>
      <c r="F532" s="37"/>
      <c r="G532" s="192"/>
      <c r="H532" s="186"/>
      <c r="I532" s="181"/>
      <c r="J532" s="106" t="str">
        <f t="shared" si="45"/>
        <v/>
      </c>
      <c r="K532" s="108">
        <f t="shared" si="46"/>
        <v>1</v>
      </c>
      <c r="L532" s="107">
        <f t="shared" si="47"/>
        <v>0</v>
      </c>
      <c r="M532" s="66"/>
      <c r="N532" s="66"/>
    </row>
    <row r="533" spans="1:14" ht="30.1" customHeight="1" x14ac:dyDescent="0.3">
      <c r="A533" s="399">
        <v>316</v>
      </c>
      <c r="B533" s="314"/>
      <c r="C533" s="454"/>
      <c r="D533" s="14"/>
      <c r="E533" s="15"/>
      <c r="F533" s="37"/>
      <c r="G533" s="192"/>
      <c r="H533" s="186"/>
      <c r="I533" s="181"/>
      <c r="J533" s="106" t="str">
        <f t="shared" si="45"/>
        <v/>
      </c>
      <c r="K533" s="108">
        <f t="shared" si="46"/>
        <v>1</v>
      </c>
      <c r="L533" s="107">
        <f t="shared" si="47"/>
        <v>0</v>
      </c>
    </row>
    <row r="534" spans="1:14" ht="30.1" customHeight="1" x14ac:dyDescent="0.3">
      <c r="A534" s="399">
        <v>317</v>
      </c>
      <c r="B534" s="314"/>
      <c r="C534" s="454"/>
      <c r="D534" s="14"/>
      <c r="E534" s="15"/>
      <c r="F534" s="37"/>
      <c r="G534" s="192"/>
      <c r="H534" s="186"/>
      <c r="I534" s="181"/>
      <c r="J534" s="106" t="str">
        <f t="shared" si="45"/>
        <v/>
      </c>
      <c r="K534" s="108">
        <f t="shared" si="46"/>
        <v>1</v>
      </c>
      <c r="L534" s="107">
        <f t="shared" si="47"/>
        <v>0</v>
      </c>
    </row>
    <row r="535" spans="1:14" ht="30.1" customHeight="1" x14ac:dyDescent="0.3">
      <c r="A535" s="399">
        <v>318</v>
      </c>
      <c r="B535" s="314"/>
      <c r="C535" s="454"/>
      <c r="D535" s="14"/>
      <c r="E535" s="15"/>
      <c r="F535" s="37"/>
      <c r="G535" s="192"/>
      <c r="H535" s="186"/>
      <c r="I535" s="181"/>
      <c r="J535" s="106" t="str">
        <f t="shared" si="45"/>
        <v/>
      </c>
      <c r="K535" s="108">
        <f t="shared" si="46"/>
        <v>1</v>
      </c>
      <c r="L535" s="107">
        <f t="shared" si="47"/>
        <v>0</v>
      </c>
    </row>
    <row r="536" spans="1:14" ht="30.1" customHeight="1" x14ac:dyDescent="0.3">
      <c r="A536" s="399">
        <v>319</v>
      </c>
      <c r="B536" s="314"/>
      <c r="C536" s="454"/>
      <c r="D536" s="14"/>
      <c r="E536" s="15"/>
      <c r="F536" s="37"/>
      <c r="G536" s="192"/>
      <c r="H536" s="186"/>
      <c r="I536" s="181"/>
      <c r="J536" s="106" t="str">
        <f t="shared" si="45"/>
        <v/>
      </c>
      <c r="K536" s="108">
        <f t="shared" si="46"/>
        <v>1</v>
      </c>
      <c r="L536" s="107">
        <f t="shared" si="47"/>
        <v>0</v>
      </c>
    </row>
    <row r="537" spans="1:14" ht="30.1" customHeight="1" thickBot="1" x14ac:dyDescent="0.35">
      <c r="A537" s="400">
        <v>320</v>
      </c>
      <c r="B537" s="86"/>
      <c r="C537" s="455"/>
      <c r="D537" s="16"/>
      <c r="E537" s="17"/>
      <c r="F537" s="39"/>
      <c r="G537" s="193"/>
      <c r="H537" s="187"/>
      <c r="I537" s="182"/>
      <c r="J537" s="106" t="str">
        <f t="shared" si="45"/>
        <v/>
      </c>
      <c r="K537" s="108">
        <f t="shared" si="46"/>
        <v>1</v>
      </c>
      <c r="L537" s="107">
        <f t="shared" si="47"/>
        <v>0</v>
      </c>
    </row>
    <row r="538" spans="1:14" ht="30.1" customHeight="1" thickBot="1" x14ac:dyDescent="0.35">
      <c r="A538" s="41"/>
      <c r="B538" s="41"/>
      <c r="C538" s="456"/>
      <c r="D538" s="41"/>
      <c r="E538" s="41"/>
      <c r="F538" s="41"/>
      <c r="G538" s="380" t="s">
        <v>33</v>
      </c>
      <c r="H538" s="183">
        <f>SUM(H518:H537)+H504</f>
        <v>0</v>
      </c>
      <c r="I538" s="183">
        <f>SUM(I518:I537)+I504</f>
        <v>0</v>
      </c>
      <c r="J538" s="63"/>
      <c r="K538" s="105">
        <f>IF(H538&gt;H504,ROW(A544),0)</f>
        <v>0</v>
      </c>
      <c r="L538" s="34"/>
      <c r="M538" s="102">
        <f>IF(H538&gt;H504,ROW(A544),0)</f>
        <v>0</v>
      </c>
    </row>
    <row r="539" spans="1:14" ht="30.1" customHeight="1" x14ac:dyDescent="0.3">
      <c r="A539" s="41"/>
      <c r="B539" s="41"/>
      <c r="C539" s="456"/>
      <c r="D539" s="41"/>
      <c r="E539" s="41"/>
      <c r="F539" s="41"/>
      <c r="G539" s="41"/>
      <c r="H539" s="41"/>
      <c r="I539" s="41"/>
      <c r="J539" s="63"/>
      <c r="K539" s="34"/>
      <c r="L539" s="34"/>
    </row>
    <row r="540" spans="1:14" ht="30.1" customHeight="1" x14ac:dyDescent="0.3">
      <c r="A540" s="135" t="s">
        <v>132</v>
      </c>
      <c r="B540" s="41"/>
      <c r="C540" s="456"/>
      <c r="D540" s="41"/>
      <c r="E540" s="41"/>
      <c r="F540" s="41"/>
      <c r="G540" s="41"/>
      <c r="H540" s="41"/>
      <c r="I540" s="41"/>
      <c r="J540" s="63"/>
      <c r="K540" s="34"/>
      <c r="L540" s="34"/>
    </row>
    <row r="541" spans="1:14" ht="30.1" customHeight="1" x14ac:dyDescent="0.3">
      <c r="A541" s="41"/>
      <c r="B541" s="41"/>
      <c r="C541" s="456"/>
      <c r="D541" s="41"/>
      <c r="E541" s="41"/>
      <c r="F541" s="41"/>
      <c r="G541" s="41"/>
      <c r="H541" s="41"/>
      <c r="I541" s="41"/>
      <c r="J541" s="63"/>
      <c r="K541" s="34"/>
      <c r="L541" s="34"/>
    </row>
    <row r="542" spans="1:14" ht="30.1" customHeight="1" x14ac:dyDescent="0.35">
      <c r="A542" s="370" t="s">
        <v>30</v>
      </c>
      <c r="B542" s="372">
        <f ca="1">imzatarihi</f>
        <v>45653</v>
      </c>
      <c r="C542" s="459"/>
      <c r="D542" s="251" t="s">
        <v>31</v>
      </c>
      <c r="E542" s="373" t="str">
        <f>IF(kurulusyetkilisi&gt;0,kurulusyetkilisi,"")</f>
        <v/>
      </c>
      <c r="F542" s="41"/>
      <c r="G542" s="41"/>
      <c r="H542" s="41"/>
      <c r="I542" s="41"/>
      <c r="J542" s="63"/>
      <c r="K542" s="34"/>
      <c r="L542" s="34"/>
    </row>
    <row r="543" spans="1:14" ht="30.1" customHeight="1" x14ac:dyDescent="0.35">
      <c r="A543" s="41"/>
      <c r="B543" s="213"/>
      <c r="C543" s="460"/>
      <c r="D543" s="251" t="s">
        <v>32</v>
      </c>
      <c r="E543" s="41"/>
      <c r="F543" s="41"/>
      <c r="G543" s="212"/>
      <c r="H543" s="41"/>
      <c r="I543" s="41"/>
      <c r="J543" s="63"/>
      <c r="K543" s="34"/>
      <c r="L543" s="34"/>
    </row>
    <row r="544" spans="1:14" ht="30.1" customHeight="1" x14ac:dyDescent="0.3">
      <c r="A544" s="41"/>
      <c r="B544" s="41"/>
      <c r="C544" s="456"/>
      <c r="D544" s="41"/>
      <c r="E544" s="41"/>
      <c r="F544" s="41"/>
      <c r="G544" s="41"/>
      <c r="H544" s="41"/>
      <c r="I544" s="41"/>
      <c r="J544" s="63"/>
      <c r="K544" s="34"/>
      <c r="L544" s="34"/>
    </row>
    <row r="545" spans="1:14" ht="30.1" customHeight="1" x14ac:dyDescent="0.3">
      <c r="A545" s="609" t="s">
        <v>102</v>
      </c>
      <c r="B545" s="609"/>
      <c r="C545" s="609"/>
      <c r="D545" s="609"/>
      <c r="E545" s="609"/>
      <c r="F545" s="609"/>
      <c r="G545" s="609"/>
      <c r="H545" s="609"/>
      <c r="I545" s="609"/>
      <c r="J545" s="61"/>
      <c r="K545" s="34"/>
      <c r="L545" s="34"/>
    </row>
    <row r="546" spans="1:14" ht="30.1" customHeight="1" x14ac:dyDescent="0.3">
      <c r="A546" s="573" t="str">
        <f>IF(YilDonem&lt;&gt;"",CONCATENATE(YilDonem," dönemine aittir."),"")</f>
        <v/>
      </c>
      <c r="B546" s="573"/>
      <c r="C546" s="573"/>
      <c r="D546" s="573"/>
      <c r="E546" s="573"/>
      <c r="F546" s="573"/>
      <c r="G546" s="573"/>
      <c r="H546" s="573"/>
      <c r="I546" s="573"/>
      <c r="J546" s="61"/>
      <c r="K546" s="34"/>
      <c r="L546" s="34"/>
    </row>
    <row r="547" spans="1:14" ht="30.1" customHeight="1" thickBot="1" x14ac:dyDescent="0.35">
      <c r="A547" s="610" t="s">
        <v>125</v>
      </c>
      <c r="B547" s="610"/>
      <c r="C547" s="610"/>
      <c r="D547" s="610"/>
      <c r="E547" s="610"/>
      <c r="F547" s="610"/>
      <c r="G547" s="610"/>
      <c r="H547" s="610"/>
      <c r="I547" s="610"/>
      <c r="J547" s="61"/>
      <c r="K547" s="34"/>
      <c r="L547" s="34"/>
    </row>
    <row r="548" spans="1:14" ht="30.1" customHeight="1" thickBot="1" x14ac:dyDescent="0.35">
      <c r="A548" s="441" t="s">
        <v>212</v>
      </c>
      <c r="B548" s="618" t="str">
        <f>IF(ProjeNo&gt;0,ProjeNo,"")</f>
        <v/>
      </c>
      <c r="C548" s="619"/>
      <c r="D548" s="619"/>
      <c r="E548" s="619"/>
      <c r="F548" s="619"/>
      <c r="G548" s="619"/>
      <c r="H548" s="619"/>
      <c r="I548" s="620"/>
      <c r="J548" s="61"/>
      <c r="K548" s="34"/>
      <c r="L548" s="34"/>
    </row>
    <row r="549" spans="1:14" ht="30.1" customHeight="1" thickBot="1" x14ac:dyDescent="0.35">
      <c r="A549" s="441" t="s">
        <v>213</v>
      </c>
      <c r="B549" s="615" t="str">
        <f>IF(ProjeAdi&gt;0,ProjeAdi,"")</f>
        <v/>
      </c>
      <c r="C549" s="616"/>
      <c r="D549" s="616"/>
      <c r="E549" s="616"/>
      <c r="F549" s="616"/>
      <c r="G549" s="616"/>
      <c r="H549" s="616"/>
      <c r="I549" s="617"/>
      <c r="J549" s="61"/>
      <c r="K549" s="34"/>
      <c r="L549" s="34"/>
    </row>
    <row r="550" spans="1:14" s="21" customFormat="1" ht="30.1" customHeight="1" thickBot="1" x14ac:dyDescent="0.35">
      <c r="A550" s="613" t="s">
        <v>3</v>
      </c>
      <c r="B550" s="613" t="s">
        <v>99</v>
      </c>
      <c r="C550" s="613" t="s">
        <v>175</v>
      </c>
      <c r="D550" s="613" t="s">
        <v>100</v>
      </c>
      <c r="E550" s="613" t="s">
        <v>101</v>
      </c>
      <c r="F550" s="613" t="s">
        <v>79</v>
      </c>
      <c r="G550" s="613" t="s">
        <v>80</v>
      </c>
      <c r="H550" s="392" t="s">
        <v>81</v>
      </c>
      <c r="I550" s="392" t="s">
        <v>81</v>
      </c>
      <c r="J550" s="62"/>
      <c r="K550" s="35"/>
      <c r="L550" s="35"/>
      <c r="M550" s="65"/>
      <c r="N550" s="65"/>
    </row>
    <row r="551" spans="1:14" ht="30.1" customHeight="1" thickBot="1" x14ac:dyDescent="0.35">
      <c r="A551" s="621"/>
      <c r="B551" s="621"/>
      <c r="C551" s="614"/>
      <c r="D551" s="621"/>
      <c r="E551" s="621"/>
      <c r="F551" s="621"/>
      <c r="G551" s="621"/>
      <c r="H551" s="403" t="s">
        <v>82</v>
      </c>
      <c r="I551" s="403" t="s">
        <v>85</v>
      </c>
      <c r="J551" s="61"/>
      <c r="K551" s="34"/>
      <c r="L551" s="34"/>
    </row>
    <row r="552" spans="1:14" ht="30.1" customHeight="1" x14ac:dyDescent="0.3">
      <c r="A552" s="198">
        <v>321</v>
      </c>
      <c r="B552" s="464"/>
      <c r="C552" s="465"/>
      <c r="D552" s="22"/>
      <c r="E552" s="36"/>
      <c r="F552" s="23"/>
      <c r="G552" s="191"/>
      <c r="H552" s="185"/>
      <c r="I552" s="177"/>
      <c r="J552" s="106" t="str">
        <f>IF(AND(COUNTA(B552:E552)&gt;0,K552=1),"Belge Tarihi,Belge Numarası ve KDV Dahil Tutar doldurulduktan sonra KDV Hariç Tutar doldurulabilir.","")</f>
        <v/>
      </c>
      <c r="K552" s="108">
        <f>IF(COUNTA(F552:G552)+COUNTA(I552)=3,0,1)</f>
        <v>1</v>
      </c>
      <c r="L552" s="107">
        <f>IF(K552=1,0,100000000)</f>
        <v>0</v>
      </c>
    </row>
    <row r="553" spans="1:14" ht="30.1" customHeight="1" x14ac:dyDescent="0.3">
      <c r="A553" s="399">
        <v>322</v>
      </c>
      <c r="B553" s="314"/>
      <c r="C553" s="454"/>
      <c r="D553" s="14"/>
      <c r="E553" s="15"/>
      <c r="F553" s="37"/>
      <c r="G553" s="192"/>
      <c r="H553" s="186"/>
      <c r="I553" s="181"/>
      <c r="J553" s="106" t="str">
        <f t="shared" ref="J553:J571" si="48">IF(AND(COUNTA(B553:E553)&gt;0,K553=1),"Belge Tarihi,Belge Numarası ve KDV Dahil Tutar doldurulduktan sonra KDV Hariç Tutar doldurulabilir.","")</f>
        <v/>
      </c>
      <c r="K553" s="108">
        <f t="shared" ref="K553:K571" si="49">IF(COUNTA(F553:G553)+COUNTA(I553)=3,0,1)</f>
        <v>1</v>
      </c>
      <c r="L553" s="107">
        <f t="shared" ref="L553:L571" si="50">IF(K553=1,0,100000000)</f>
        <v>0</v>
      </c>
    </row>
    <row r="554" spans="1:14" ht="30.1" customHeight="1" x14ac:dyDescent="0.3">
      <c r="A554" s="399">
        <v>323</v>
      </c>
      <c r="B554" s="314"/>
      <c r="C554" s="454"/>
      <c r="D554" s="14"/>
      <c r="E554" s="15"/>
      <c r="F554" s="37"/>
      <c r="G554" s="192"/>
      <c r="H554" s="186"/>
      <c r="I554" s="181"/>
      <c r="J554" s="106" t="str">
        <f t="shared" si="48"/>
        <v/>
      </c>
      <c r="K554" s="108">
        <f t="shared" si="49"/>
        <v>1</v>
      </c>
      <c r="L554" s="107">
        <f t="shared" si="50"/>
        <v>0</v>
      </c>
    </row>
    <row r="555" spans="1:14" ht="30.1" customHeight="1" x14ac:dyDescent="0.3">
      <c r="A555" s="399">
        <v>324</v>
      </c>
      <c r="B555" s="314"/>
      <c r="C555" s="454"/>
      <c r="D555" s="14"/>
      <c r="E555" s="15"/>
      <c r="F555" s="37"/>
      <c r="G555" s="192"/>
      <c r="H555" s="186"/>
      <c r="I555" s="181"/>
      <c r="J555" s="106" t="str">
        <f t="shared" si="48"/>
        <v/>
      </c>
      <c r="K555" s="108">
        <f t="shared" si="49"/>
        <v>1</v>
      </c>
      <c r="L555" s="107">
        <f t="shared" si="50"/>
        <v>0</v>
      </c>
    </row>
    <row r="556" spans="1:14" ht="30.1" customHeight="1" x14ac:dyDescent="0.3">
      <c r="A556" s="399">
        <v>325</v>
      </c>
      <c r="B556" s="314"/>
      <c r="C556" s="454"/>
      <c r="D556" s="14"/>
      <c r="E556" s="15"/>
      <c r="F556" s="37"/>
      <c r="G556" s="192"/>
      <c r="H556" s="186"/>
      <c r="I556" s="181"/>
      <c r="J556" s="106" t="str">
        <f t="shared" si="48"/>
        <v/>
      </c>
      <c r="K556" s="108">
        <f t="shared" si="49"/>
        <v>1</v>
      </c>
      <c r="L556" s="107">
        <f t="shared" si="50"/>
        <v>0</v>
      </c>
    </row>
    <row r="557" spans="1:14" ht="30.1" customHeight="1" x14ac:dyDescent="0.3">
      <c r="A557" s="399">
        <v>326</v>
      </c>
      <c r="B557" s="314"/>
      <c r="C557" s="454"/>
      <c r="D557" s="14"/>
      <c r="E557" s="15"/>
      <c r="F557" s="37"/>
      <c r="G557" s="192"/>
      <c r="H557" s="186"/>
      <c r="I557" s="181"/>
      <c r="J557" s="106" t="str">
        <f t="shared" si="48"/>
        <v/>
      </c>
      <c r="K557" s="108">
        <f t="shared" si="49"/>
        <v>1</v>
      </c>
      <c r="L557" s="107">
        <f t="shared" si="50"/>
        <v>0</v>
      </c>
    </row>
    <row r="558" spans="1:14" ht="30.1" customHeight="1" x14ac:dyDescent="0.3">
      <c r="A558" s="399">
        <v>327</v>
      </c>
      <c r="B558" s="314"/>
      <c r="C558" s="454"/>
      <c r="D558" s="14"/>
      <c r="E558" s="15"/>
      <c r="F558" s="37"/>
      <c r="G558" s="192"/>
      <c r="H558" s="186"/>
      <c r="I558" s="181"/>
      <c r="J558" s="106" t="str">
        <f t="shared" si="48"/>
        <v/>
      </c>
      <c r="K558" s="108">
        <f t="shared" si="49"/>
        <v>1</v>
      </c>
      <c r="L558" s="107">
        <f t="shared" si="50"/>
        <v>0</v>
      </c>
    </row>
    <row r="559" spans="1:14" ht="30.1" customHeight="1" x14ac:dyDescent="0.3">
      <c r="A559" s="399">
        <v>328</v>
      </c>
      <c r="B559" s="314"/>
      <c r="C559" s="454"/>
      <c r="D559" s="14"/>
      <c r="E559" s="15"/>
      <c r="F559" s="37"/>
      <c r="G559" s="192"/>
      <c r="H559" s="186"/>
      <c r="I559" s="181"/>
      <c r="J559" s="106" t="str">
        <f t="shared" si="48"/>
        <v/>
      </c>
      <c r="K559" s="108">
        <f t="shared" si="49"/>
        <v>1</v>
      </c>
      <c r="L559" s="107">
        <f t="shared" si="50"/>
        <v>0</v>
      </c>
    </row>
    <row r="560" spans="1:14" ht="30.1" customHeight="1" x14ac:dyDescent="0.3">
      <c r="A560" s="399">
        <v>329</v>
      </c>
      <c r="B560" s="314"/>
      <c r="C560" s="454"/>
      <c r="D560" s="14"/>
      <c r="E560" s="15"/>
      <c r="F560" s="37"/>
      <c r="G560" s="192"/>
      <c r="H560" s="186"/>
      <c r="I560" s="181"/>
      <c r="J560" s="106" t="str">
        <f t="shared" si="48"/>
        <v/>
      </c>
      <c r="K560" s="108">
        <f t="shared" si="49"/>
        <v>1</v>
      </c>
      <c r="L560" s="107">
        <f t="shared" si="50"/>
        <v>0</v>
      </c>
    </row>
    <row r="561" spans="1:14" ht="30.1" customHeight="1" x14ac:dyDescent="0.3">
      <c r="A561" s="399">
        <v>330</v>
      </c>
      <c r="B561" s="314"/>
      <c r="C561" s="454"/>
      <c r="D561" s="14"/>
      <c r="E561" s="15"/>
      <c r="F561" s="37"/>
      <c r="G561" s="192"/>
      <c r="H561" s="186"/>
      <c r="I561" s="181"/>
      <c r="J561" s="106" t="str">
        <f t="shared" si="48"/>
        <v/>
      </c>
      <c r="K561" s="108">
        <f t="shared" si="49"/>
        <v>1</v>
      </c>
      <c r="L561" s="107">
        <f t="shared" si="50"/>
        <v>0</v>
      </c>
    </row>
    <row r="562" spans="1:14" ht="30.1" customHeight="1" x14ac:dyDescent="0.3">
      <c r="A562" s="399">
        <v>331</v>
      </c>
      <c r="B562" s="314"/>
      <c r="C562" s="454"/>
      <c r="D562" s="14"/>
      <c r="E562" s="15"/>
      <c r="F562" s="37"/>
      <c r="G562" s="192"/>
      <c r="H562" s="186"/>
      <c r="I562" s="181"/>
      <c r="J562" s="106" t="str">
        <f t="shared" si="48"/>
        <v/>
      </c>
      <c r="K562" s="108">
        <f t="shared" si="49"/>
        <v>1</v>
      </c>
      <c r="L562" s="107">
        <f t="shared" si="50"/>
        <v>0</v>
      </c>
    </row>
    <row r="563" spans="1:14" ht="30.1" customHeight="1" x14ac:dyDescent="0.3">
      <c r="A563" s="399">
        <v>332</v>
      </c>
      <c r="B563" s="314"/>
      <c r="C563" s="454"/>
      <c r="D563" s="14"/>
      <c r="E563" s="15"/>
      <c r="F563" s="37"/>
      <c r="G563" s="192"/>
      <c r="H563" s="186"/>
      <c r="I563" s="181"/>
      <c r="J563" s="106" t="str">
        <f t="shared" si="48"/>
        <v/>
      </c>
      <c r="K563" s="108">
        <f t="shared" si="49"/>
        <v>1</v>
      </c>
      <c r="L563" s="107">
        <f t="shared" si="50"/>
        <v>0</v>
      </c>
    </row>
    <row r="564" spans="1:14" ht="30.1" customHeight="1" x14ac:dyDescent="0.3">
      <c r="A564" s="399">
        <v>333</v>
      </c>
      <c r="B564" s="314"/>
      <c r="C564" s="454"/>
      <c r="D564" s="14"/>
      <c r="E564" s="15"/>
      <c r="F564" s="37"/>
      <c r="G564" s="192"/>
      <c r="H564" s="186"/>
      <c r="I564" s="181"/>
      <c r="J564" s="106" t="str">
        <f t="shared" si="48"/>
        <v/>
      </c>
      <c r="K564" s="108">
        <f t="shared" si="49"/>
        <v>1</v>
      </c>
      <c r="L564" s="107">
        <f t="shared" si="50"/>
        <v>0</v>
      </c>
    </row>
    <row r="565" spans="1:14" ht="30.1" customHeight="1" x14ac:dyDescent="0.3">
      <c r="A565" s="399">
        <v>334</v>
      </c>
      <c r="B565" s="314"/>
      <c r="C565" s="454"/>
      <c r="D565" s="14"/>
      <c r="E565" s="15"/>
      <c r="F565" s="37"/>
      <c r="G565" s="192"/>
      <c r="H565" s="186"/>
      <c r="I565" s="181"/>
      <c r="J565" s="106" t="str">
        <f t="shared" si="48"/>
        <v/>
      </c>
      <c r="K565" s="108">
        <f t="shared" si="49"/>
        <v>1</v>
      </c>
      <c r="L565" s="107">
        <f t="shared" si="50"/>
        <v>0</v>
      </c>
    </row>
    <row r="566" spans="1:14" ht="30.1" customHeight="1" x14ac:dyDescent="0.3">
      <c r="A566" s="399">
        <v>335</v>
      </c>
      <c r="B566" s="314"/>
      <c r="C566" s="454"/>
      <c r="D566" s="14"/>
      <c r="E566" s="15"/>
      <c r="F566" s="37"/>
      <c r="G566" s="192"/>
      <c r="H566" s="186"/>
      <c r="I566" s="181"/>
      <c r="J566" s="106" t="str">
        <f t="shared" si="48"/>
        <v/>
      </c>
      <c r="K566" s="108">
        <f t="shared" si="49"/>
        <v>1</v>
      </c>
      <c r="L566" s="107">
        <f t="shared" si="50"/>
        <v>0</v>
      </c>
    </row>
    <row r="567" spans="1:14" ht="30.1" customHeight="1" x14ac:dyDescent="0.3">
      <c r="A567" s="399">
        <v>336</v>
      </c>
      <c r="B567" s="314"/>
      <c r="C567" s="454"/>
      <c r="D567" s="14"/>
      <c r="E567" s="15"/>
      <c r="F567" s="37"/>
      <c r="G567" s="192"/>
      <c r="H567" s="186"/>
      <c r="I567" s="181"/>
      <c r="J567" s="106" t="str">
        <f t="shared" si="48"/>
        <v/>
      </c>
      <c r="K567" s="108">
        <f t="shared" si="49"/>
        <v>1</v>
      </c>
      <c r="L567" s="107">
        <f t="shared" si="50"/>
        <v>0</v>
      </c>
      <c r="M567" s="66"/>
      <c r="N567" s="66"/>
    </row>
    <row r="568" spans="1:14" ht="30.1" customHeight="1" x14ac:dyDescent="0.3">
      <c r="A568" s="399">
        <v>337</v>
      </c>
      <c r="B568" s="314"/>
      <c r="C568" s="454"/>
      <c r="D568" s="14"/>
      <c r="E568" s="15"/>
      <c r="F568" s="37"/>
      <c r="G568" s="192"/>
      <c r="H568" s="186"/>
      <c r="I568" s="181"/>
      <c r="J568" s="106" t="str">
        <f t="shared" si="48"/>
        <v/>
      </c>
      <c r="K568" s="108">
        <f t="shared" si="49"/>
        <v>1</v>
      </c>
      <c r="L568" s="107">
        <f t="shared" si="50"/>
        <v>0</v>
      </c>
    </row>
    <row r="569" spans="1:14" ht="30.1" customHeight="1" x14ac:dyDescent="0.3">
      <c r="A569" s="399">
        <v>338</v>
      </c>
      <c r="B569" s="314"/>
      <c r="C569" s="454"/>
      <c r="D569" s="14"/>
      <c r="E569" s="15"/>
      <c r="F569" s="37"/>
      <c r="G569" s="192"/>
      <c r="H569" s="186"/>
      <c r="I569" s="181"/>
      <c r="J569" s="106" t="str">
        <f t="shared" si="48"/>
        <v/>
      </c>
      <c r="K569" s="108">
        <f t="shared" si="49"/>
        <v>1</v>
      </c>
      <c r="L569" s="107">
        <f t="shared" si="50"/>
        <v>0</v>
      </c>
    </row>
    <row r="570" spans="1:14" ht="30.1" customHeight="1" x14ac:dyDescent="0.3">
      <c r="A570" s="399">
        <v>339</v>
      </c>
      <c r="B570" s="314"/>
      <c r="C570" s="454"/>
      <c r="D570" s="14"/>
      <c r="E570" s="15"/>
      <c r="F570" s="37"/>
      <c r="G570" s="192"/>
      <c r="H570" s="186"/>
      <c r="I570" s="181"/>
      <c r="J570" s="106" t="str">
        <f t="shared" si="48"/>
        <v/>
      </c>
      <c r="K570" s="108">
        <f t="shared" si="49"/>
        <v>1</v>
      </c>
      <c r="L570" s="107">
        <f t="shared" si="50"/>
        <v>0</v>
      </c>
    </row>
    <row r="571" spans="1:14" ht="30.1" customHeight="1" thickBot="1" x14ac:dyDescent="0.35">
      <c r="A571" s="400">
        <v>340</v>
      </c>
      <c r="B571" s="86"/>
      <c r="C571" s="455"/>
      <c r="D571" s="16"/>
      <c r="E571" s="17"/>
      <c r="F571" s="39"/>
      <c r="G571" s="193"/>
      <c r="H571" s="187"/>
      <c r="I571" s="182"/>
      <c r="J571" s="106" t="str">
        <f t="shared" si="48"/>
        <v/>
      </c>
      <c r="K571" s="108">
        <f t="shared" si="49"/>
        <v>1</v>
      </c>
      <c r="L571" s="107">
        <f t="shared" si="50"/>
        <v>0</v>
      </c>
    </row>
    <row r="572" spans="1:14" ht="30.1" customHeight="1" thickBot="1" x14ac:dyDescent="0.35">
      <c r="A572" s="41"/>
      <c r="B572" s="41"/>
      <c r="C572" s="456"/>
      <c r="D572" s="41"/>
      <c r="E572" s="41"/>
      <c r="F572" s="41"/>
      <c r="G572" s="380" t="s">
        <v>33</v>
      </c>
      <c r="H572" s="183">
        <f>SUM(H552:H571)+H538</f>
        <v>0</v>
      </c>
      <c r="I572" s="183">
        <f>SUM(I552:I571)+I538</f>
        <v>0</v>
      </c>
      <c r="J572" s="63"/>
      <c r="K572" s="105">
        <f>IF(H572&gt;H538,ROW(A578),0)</f>
        <v>0</v>
      </c>
      <c r="L572" s="34"/>
      <c r="M572" s="102">
        <f>IF(H572&gt;H538,ROW(A578),0)</f>
        <v>0</v>
      </c>
    </row>
    <row r="573" spans="1:14" ht="30.1" customHeight="1" x14ac:dyDescent="0.3">
      <c r="A573" s="41"/>
      <c r="B573" s="41"/>
      <c r="C573" s="456"/>
      <c r="D573" s="41"/>
      <c r="E573" s="41"/>
      <c r="F573" s="41"/>
      <c r="G573" s="41"/>
      <c r="H573" s="41"/>
      <c r="I573" s="41"/>
      <c r="J573" s="63"/>
      <c r="K573" s="34"/>
      <c r="L573" s="34"/>
    </row>
    <row r="574" spans="1:14" ht="30.1" customHeight="1" x14ac:dyDescent="0.3">
      <c r="A574" s="135" t="s">
        <v>132</v>
      </c>
      <c r="B574" s="41"/>
      <c r="C574" s="456"/>
      <c r="D574" s="41"/>
      <c r="E574" s="41"/>
      <c r="F574" s="41"/>
      <c r="G574" s="41"/>
      <c r="H574" s="41"/>
      <c r="I574" s="41"/>
      <c r="J574" s="63"/>
      <c r="K574" s="34"/>
      <c r="L574" s="34"/>
    </row>
    <row r="575" spans="1:14" ht="30.1" customHeight="1" x14ac:dyDescent="0.3">
      <c r="A575" s="41"/>
      <c r="B575" s="41"/>
      <c r="C575" s="456"/>
      <c r="D575" s="41"/>
      <c r="E575" s="41"/>
      <c r="F575" s="41"/>
      <c r="G575" s="41"/>
      <c r="H575" s="41"/>
      <c r="I575" s="41"/>
      <c r="J575" s="63"/>
      <c r="K575" s="34"/>
      <c r="L575" s="34"/>
    </row>
    <row r="576" spans="1:14" ht="30.1" customHeight="1" x14ac:dyDescent="0.35">
      <c r="A576" s="370" t="s">
        <v>30</v>
      </c>
      <c r="B576" s="372">
        <f ca="1">imzatarihi</f>
        <v>45653</v>
      </c>
      <c r="C576" s="459"/>
      <c r="D576" s="251" t="s">
        <v>31</v>
      </c>
      <c r="E576" s="373" t="str">
        <f>IF(kurulusyetkilisi&gt;0,kurulusyetkilisi,"")</f>
        <v/>
      </c>
      <c r="F576" s="41"/>
      <c r="G576" s="41"/>
      <c r="H576" s="41"/>
      <c r="I576" s="41"/>
      <c r="J576" s="63"/>
      <c r="K576" s="34"/>
      <c r="L576" s="34"/>
    </row>
    <row r="577" spans="1:14" ht="30.1" customHeight="1" x14ac:dyDescent="0.35">
      <c r="A577" s="41"/>
      <c r="B577" s="213"/>
      <c r="C577" s="460"/>
      <c r="D577" s="251" t="s">
        <v>32</v>
      </c>
      <c r="E577" s="41"/>
      <c r="F577" s="41"/>
      <c r="G577" s="212"/>
      <c r="H577" s="41"/>
      <c r="I577" s="41"/>
      <c r="J577" s="63"/>
      <c r="K577" s="34"/>
      <c r="L577" s="34"/>
    </row>
    <row r="578" spans="1:14" ht="30.1" customHeight="1" x14ac:dyDescent="0.3">
      <c r="A578" s="41"/>
      <c r="B578" s="41"/>
      <c r="C578" s="456"/>
      <c r="D578" s="41"/>
      <c r="E578" s="41"/>
      <c r="F578" s="41"/>
      <c r="G578" s="41"/>
      <c r="H578" s="41"/>
      <c r="I578" s="41"/>
      <c r="J578" s="63"/>
      <c r="K578" s="34"/>
      <c r="L578" s="34"/>
    </row>
    <row r="579" spans="1:14" ht="30.1" customHeight="1" x14ac:dyDescent="0.3">
      <c r="A579" s="609" t="s">
        <v>102</v>
      </c>
      <c r="B579" s="609"/>
      <c r="C579" s="609"/>
      <c r="D579" s="609"/>
      <c r="E579" s="609"/>
      <c r="F579" s="609"/>
      <c r="G579" s="609"/>
      <c r="H579" s="609"/>
      <c r="I579" s="609"/>
      <c r="J579" s="61"/>
      <c r="K579" s="34"/>
      <c r="L579" s="34"/>
    </row>
    <row r="580" spans="1:14" ht="30.1" customHeight="1" x14ac:dyDescent="0.3">
      <c r="A580" s="573" t="str">
        <f>IF(YilDonem&lt;&gt;"",CONCATENATE(YilDonem," dönemine aittir."),"")</f>
        <v/>
      </c>
      <c r="B580" s="573"/>
      <c r="C580" s="573"/>
      <c r="D580" s="573"/>
      <c r="E580" s="573"/>
      <c r="F580" s="573"/>
      <c r="G580" s="573"/>
      <c r="H580" s="573"/>
      <c r="I580" s="573"/>
      <c r="J580" s="61"/>
      <c r="K580" s="34"/>
      <c r="L580" s="34"/>
    </row>
    <row r="581" spans="1:14" ht="30.1" customHeight="1" thickBot="1" x14ac:dyDescent="0.35">
      <c r="A581" s="610" t="s">
        <v>125</v>
      </c>
      <c r="B581" s="610"/>
      <c r="C581" s="610"/>
      <c r="D581" s="610"/>
      <c r="E581" s="610"/>
      <c r="F581" s="610"/>
      <c r="G581" s="610"/>
      <c r="H581" s="610"/>
      <c r="I581" s="610"/>
      <c r="J581" s="61"/>
      <c r="K581" s="34"/>
      <c r="L581" s="34"/>
    </row>
    <row r="582" spans="1:14" ht="30.1" customHeight="1" thickBot="1" x14ac:dyDescent="0.35">
      <c r="A582" s="441" t="s">
        <v>212</v>
      </c>
      <c r="B582" s="618" t="str">
        <f>IF(ProjeNo&gt;0,ProjeNo,"")</f>
        <v/>
      </c>
      <c r="C582" s="619"/>
      <c r="D582" s="619"/>
      <c r="E582" s="619"/>
      <c r="F582" s="619"/>
      <c r="G582" s="619"/>
      <c r="H582" s="619"/>
      <c r="I582" s="620"/>
      <c r="J582" s="61"/>
      <c r="K582" s="34"/>
      <c r="L582" s="34"/>
    </row>
    <row r="583" spans="1:14" ht="30.1" customHeight="1" thickBot="1" x14ac:dyDescent="0.35">
      <c r="A583" s="441" t="s">
        <v>213</v>
      </c>
      <c r="B583" s="615" t="str">
        <f>IF(ProjeAdi&gt;0,ProjeAdi,"")</f>
        <v/>
      </c>
      <c r="C583" s="616"/>
      <c r="D583" s="616"/>
      <c r="E583" s="616"/>
      <c r="F583" s="616"/>
      <c r="G583" s="616"/>
      <c r="H583" s="616"/>
      <c r="I583" s="617"/>
      <c r="J583" s="61"/>
      <c r="K583" s="34"/>
      <c r="L583" s="34"/>
    </row>
    <row r="584" spans="1:14" s="21" customFormat="1" ht="30.1" customHeight="1" thickBot="1" x14ac:dyDescent="0.35">
      <c r="A584" s="613" t="s">
        <v>3</v>
      </c>
      <c r="B584" s="613" t="s">
        <v>99</v>
      </c>
      <c r="C584" s="613" t="s">
        <v>175</v>
      </c>
      <c r="D584" s="613" t="s">
        <v>100</v>
      </c>
      <c r="E584" s="613" t="s">
        <v>101</v>
      </c>
      <c r="F584" s="613" t="s">
        <v>79</v>
      </c>
      <c r="G584" s="613" t="s">
        <v>80</v>
      </c>
      <c r="H584" s="392" t="s">
        <v>81</v>
      </c>
      <c r="I584" s="392" t="s">
        <v>81</v>
      </c>
      <c r="J584" s="62"/>
      <c r="K584" s="35"/>
      <c r="L584" s="35"/>
      <c r="M584" s="65"/>
      <c r="N584" s="65"/>
    </row>
    <row r="585" spans="1:14" ht="30.1" customHeight="1" thickBot="1" x14ac:dyDescent="0.35">
      <c r="A585" s="621"/>
      <c r="B585" s="621"/>
      <c r="C585" s="614"/>
      <c r="D585" s="621"/>
      <c r="E585" s="621"/>
      <c r="F585" s="621"/>
      <c r="G585" s="621"/>
      <c r="H585" s="403" t="s">
        <v>82</v>
      </c>
      <c r="I585" s="403" t="s">
        <v>85</v>
      </c>
      <c r="J585" s="61"/>
      <c r="K585" s="34"/>
      <c r="L585" s="34"/>
    </row>
    <row r="586" spans="1:14" ht="30.1" customHeight="1" x14ac:dyDescent="0.3">
      <c r="A586" s="198">
        <v>341</v>
      </c>
      <c r="B586" s="464"/>
      <c r="C586" s="465"/>
      <c r="D586" s="22"/>
      <c r="E586" s="36"/>
      <c r="F586" s="23"/>
      <c r="G586" s="191"/>
      <c r="H586" s="185"/>
      <c r="I586" s="177"/>
      <c r="J586" s="106" t="str">
        <f>IF(AND(COUNTA(B586:E586)&gt;0,K586=1),"Belge Tarihi,Belge Numarası ve KDV Dahil Tutar doldurulduktan sonra KDV Hariç Tutar doldurulabilir.","")</f>
        <v/>
      </c>
      <c r="K586" s="108">
        <f>IF(COUNTA(F586:G586)+COUNTA(I586)=3,0,1)</f>
        <v>1</v>
      </c>
      <c r="L586" s="107">
        <f>IF(K586=1,0,100000000)</f>
        <v>0</v>
      </c>
    </row>
    <row r="587" spans="1:14" ht="30.1" customHeight="1" x14ac:dyDescent="0.3">
      <c r="A587" s="399">
        <v>342</v>
      </c>
      <c r="B587" s="314"/>
      <c r="C587" s="454"/>
      <c r="D587" s="14"/>
      <c r="E587" s="15"/>
      <c r="F587" s="37"/>
      <c r="G587" s="192"/>
      <c r="H587" s="186"/>
      <c r="I587" s="181"/>
      <c r="J587" s="106" t="str">
        <f t="shared" ref="J587:J605" si="51">IF(AND(COUNTA(B587:E587)&gt;0,K587=1),"Belge Tarihi,Belge Numarası ve KDV Dahil Tutar doldurulduktan sonra KDV Hariç Tutar doldurulabilir.","")</f>
        <v/>
      </c>
      <c r="K587" s="108">
        <f t="shared" ref="K587:K605" si="52">IF(COUNTA(F587:G587)+COUNTA(I587)=3,0,1)</f>
        <v>1</v>
      </c>
      <c r="L587" s="107">
        <f t="shared" ref="L587:L605" si="53">IF(K587=1,0,100000000)</f>
        <v>0</v>
      </c>
    </row>
    <row r="588" spans="1:14" ht="30.1" customHeight="1" x14ac:dyDescent="0.3">
      <c r="A588" s="399">
        <v>343</v>
      </c>
      <c r="B588" s="314"/>
      <c r="C588" s="454"/>
      <c r="D588" s="14"/>
      <c r="E588" s="15"/>
      <c r="F588" s="37"/>
      <c r="G588" s="192"/>
      <c r="H588" s="186"/>
      <c r="I588" s="181"/>
      <c r="J588" s="106" t="str">
        <f t="shared" si="51"/>
        <v/>
      </c>
      <c r="K588" s="108">
        <f t="shared" si="52"/>
        <v>1</v>
      </c>
      <c r="L588" s="107">
        <f t="shared" si="53"/>
        <v>0</v>
      </c>
    </row>
    <row r="589" spans="1:14" ht="30.1" customHeight="1" x14ac:dyDescent="0.3">
      <c r="A589" s="399">
        <v>344</v>
      </c>
      <c r="B589" s="314"/>
      <c r="C589" s="454"/>
      <c r="D589" s="14"/>
      <c r="E589" s="15"/>
      <c r="F589" s="37"/>
      <c r="G589" s="192"/>
      <c r="H589" s="186"/>
      <c r="I589" s="181"/>
      <c r="J589" s="106" t="str">
        <f t="shared" si="51"/>
        <v/>
      </c>
      <c r="K589" s="108">
        <f t="shared" si="52"/>
        <v>1</v>
      </c>
      <c r="L589" s="107">
        <f t="shared" si="53"/>
        <v>0</v>
      </c>
    </row>
    <row r="590" spans="1:14" ht="30.1" customHeight="1" x14ac:dyDescent="0.3">
      <c r="A590" s="399">
        <v>345</v>
      </c>
      <c r="B590" s="314"/>
      <c r="C590" s="454"/>
      <c r="D590" s="14"/>
      <c r="E590" s="15"/>
      <c r="F590" s="37"/>
      <c r="G590" s="192"/>
      <c r="H590" s="186"/>
      <c r="I590" s="181"/>
      <c r="J590" s="106" t="str">
        <f t="shared" si="51"/>
        <v/>
      </c>
      <c r="K590" s="108">
        <f t="shared" si="52"/>
        <v>1</v>
      </c>
      <c r="L590" s="107">
        <f t="shared" si="53"/>
        <v>0</v>
      </c>
    </row>
    <row r="591" spans="1:14" ht="30.1" customHeight="1" x14ac:dyDescent="0.3">
      <c r="A591" s="399">
        <v>346</v>
      </c>
      <c r="B591" s="314"/>
      <c r="C591" s="454"/>
      <c r="D591" s="14"/>
      <c r="E591" s="15"/>
      <c r="F591" s="37"/>
      <c r="G591" s="192"/>
      <c r="H591" s="186"/>
      <c r="I591" s="181"/>
      <c r="J591" s="106" t="str">
        <f t="shared" si="51"/>
        <v/>
      </c>
      <c r="K591" s="108">
        <f t="shared" si="52"/>
        <v>1</v>
      </c>
      <c r="L591" s="107">
        <f t="shared" si="53"/>
        <v>0</v>
      </c>
    </row>
    <row r="592" spans="1:14" ht="30.1" customHeight="1" x14ac:dyDescent="0.3">
      <c r="A592" s="399">
        <v>347</v>
      </c>
      <c r="B592" s="314"/>
      <c r="C592" s="454"/>
      <c r="D592" s="14"/>
      <c r="E592" s="15"/>
      <c r="F592" s="37"/>
      <c r="G592" s="192"/>
      <c r="H592" s="186"/>
      <c r="I592" s="181"/>
      <c r="J592" s="106" t="str">
        <f t="shared" si="51"/>
        <v/>
      </c>
      <c r="K592" s="108">
        <f t="shared" si="52"/>
        <v>1</v>
      </c>
      <c r="L592" s="107">
        <f t="shared" si="53"/>
        <v>0</v>
      </c>
    </row>
    <row r="593" spans="1:14" ht="30.1" customHeight="1" x14ac:dyDescent="0.3">
      <c r="A593" s="399">
        <v>348</v>
      </c>
      <c r="B593" s="314"/>
      <c r="C593" s="454"/>
      <c r="D593" s="14"/>
      <c r="E593" s="15"/>
      <c r="F593" s="37"/>
      <c r="G593" s="192"/>
      <c r="H593" s="186"/>
      <c r="I593" s="181"/>
      <c r="J593" s="106" t="str">
        <f t="shared" si="51"/>
        <v/>
      </c>
      <c r="K593" s="108">
        <f t="shared" si="52"/>
        <v>1</v>
      </c>
      <c r="L593" s="107">
        <f t="shared" si="53"/>
        <v>0</v>
      </c>
    </row>
    <row r="594" spans="1:14" ht="30.1" customHeight="1" x14ac:dyDescent="0.3">
      <c r="A594" s="399">
        <v>349</v>
      </c>
      <c r="B594" s="314"/>
      <c r="C594" s="454"/>
      <c r="D594" s="14"/>
      <c r="E594" s="15"/>
      <c r="F594" s="37"/>
      <c r="G594" s="192"/>
      <c r="H594" s="186"/>
      <c r="I594" s="181"/>
      <c r="J594" s="106" t="str">
        <f t="shared" si="51"/>
        <v/>
      </c>
      <c r="K594" s="108">
        <f t="shared" si="52"/>
        <v>1</v>
      </c>
      <c r="L594" s="107">
        <f t="shared" si="53"/>
        <v>0</v>
      </c>
    </row>
    <row r="595" spans="1:14" ht="30.1" customHeight="1" x14ac:dyDescent="0.3">
      <c r="A595" s="399">
        <v>350</v>
      </c>
      <c r="B595" s="314"/>
      <c r="C595" s="454"/>
      <c r="D595" s="14"/>
      <c r="E595" s="15"/>
      <c r="F595" s="37"/>
      <c r="G595" s="192"/>
      <c r="H595" s="186"/>
      <c r="I595" s="181"/>
      <c r="J595" s="106" t="str">
        <f t="shared" si="51"/>
        <v/>
      </c>
      <c r="K595" s="108">
        <f t="shared" si="52"/>
        <v>1</v>
      </c>
      <c r="L595" s="107">
        <f t="shared" si="53"/>
        <v>0</v>
      </c>
    </row>
    <row r="596" spans="1:14" ht="30.1" customHeight="1" x14ac:dyDescent="0.3">
      <c r="A596" s="399">
        <v>351</v>
      </c>
      <c r="B596" s="314"/>
      <c r="C596" s="454"/>
      <c r="D596" s="14"/>
      <c r="E596" s="15"/>
      <c r="F596" s="37"/>
      <c r="G596" s="192"/>
      <c r="H596" s="186"/>
      <c r="I596" s="181"/>
      <c r="J596" s="106" t="str">
        <f t="shared" si="51"/>
        <v/>
      </c>
      <c r="K596" s="108">
        <f t="shared" si="52"/>
        <v>1</v>
      </c>
      <c r="L596" s="107">
        <f t="shared" si="53"/>
        <v>0</v>
      </c>
    </row>
    <row r="597" spans="1:14" ht="30.1" customHeight="1" x14ac:dyDescent="0.3">
      <c r="A597" s="399">
        <v>352</v>
      </c>
      <c r="B597" s="314"/>
      <c r="C597" s="454"/>
      <c r="D597" s="14"/>
      <c r="E597" s="15"/>
      <c r="F597" s="37"/>
      <c r="G597" s="192"/>
      <c r="H597" s="186"/>
      <c r="I597" s="181"/>
      <c r="J597" s="106" t="str">
        <f t="shared" si="51"/>
        <v/>
      </c>
      <c r="K597" s="108">
        <f t="shared" si="52"/>
        <v>1</v>
      </c>
      <c r="L597" s="107">
        <f t="shared" si="53"/>
        <v>0</v>
      </c>
    </row>
    <row r="598" spans="1:14" ht="30.1" customHeight="1" x14ac:dyDescent="0.3">
      <c r="A598" s="399">
        <v>353</v>
      </c>
      <c r="B598" s="314"/>
      <c r="C598" s="454"/>
      <c r="D598" s="14"/>
      <c r="E598" s="15"/>
      <c r="F598" s="37"/>
      <c r="G598" s="192"/>
      <c r="H598" s="186"/>
      <c r="I598" s="181"/>
      <c r="J598" s="106" t="str">
        <f t="shared" si="51"/>
        <v/>
      </c>
      <c r="K598" s="108">
        <f t="shared" si="52"/>
        <v>1</v>
      </c>
      <c r="L598" s="107">
        <f t="shared" si="53"/>
        <v>0</v>
      </c>
    </row>
    <row r="599" spans="1:14" ht="30.1" customHeight="1" x14ac:dyDescent="0.3">
      <c r="A599" s="399">
        <v>354</v>
      </c>
      <c r="B599" s="314"/>
      <c r="C599" s="454"/>
      <c r="D599" s="14"/>
      <c r="E599" s="15"/>
      <c r="F599" s="37"/>
      <c r="G599" s="192"/>
      <c r="H599" s="186"/>
      <c r="I599" s="181"/>
      <c r="J599" s="106" t="str">
        <f t="shared" si="51"/>
        <v/>
      </c>
      <c r="K599" s="108">
        <f t="shared" si="52"/>
        <v>1</v>
      </c>
      <c r="L599" s="107">
        <f t="shared" si="53"/>
        <v>0</v>
      </c>
    </row>
    <row r="600" spans="1:14" ht="30.1" customHeight="1" x14ac:dyDescent="0.3">
      <c r="A600" s="399">
        <v>355</v>
      </c>
      <c r="B600" s="314"/>
      <c r="C600" s="454"/>
      <c r="D600" s="14"/>
      <c r="E600" s="15"/>
      <c r="F600" s="37"/>
      <c r="G600" s="192"/>
      <c r="H600" s="186"/>
      <c r="I600" s="181"/>
      <c r="J600" s="106" t="str">
        <f t="shared" si="51"/>
        <v/>
      </c>
      <c r="K600" s="108">
        <f t="shared" si="52"/>
        <v>1</v>
      </c>
      <c r="L600" s="107">
        <f t="shared" si="53"/>
        <v>0</v>
      </c>
    </row>
    <row r="601" spans="1:14" ht="30.1" customHeight="1" x14ac:dyDescent="0.3">
      <c r="A601" s="399">
        <v>356</v>
      </c>
      <c r="B601" s="314"/>
      <c r="C601" s="454"/>
      <c r="D601" s="14"/>
      <c r="E601" s="15"/>
      <c r="F601" s="37"/>
      <c r="G601" s="192"/>
      <c r="H601" s="186"/>
      <c r="I601" s="181"/>
      <c r="J601" s="106" t="str">
        <f t="shared" si="51"/>
        <v/>
      </c>
      <c r="K601" s="108">
        <f t="shared" si="52"/>
        <v>1</v>
      </c>
      <c r="L601" s="107">
        <f t="shared" si="53"/>
        <v>0</v>
      </c>
    </row>
    <row r="602" spans="1:14" ht="30.1" customHeight="1" x14ac:dyDescent="0.3">
      <c r="A602" s="399">
        <v>357</v>
      </c>
      <c r="B602" s="314"/>
      <c r="C602" s="454"/>
      <c r="D602" s="14"/>
      <c r="E602" s="15"/>
      <c r="F602" s="37"/>
      <c r="G602" s="192"/>
      <c r="H602" s="186"/>
      <c r="I602" s="181"/>
      <c r="J602" s="106" t="str">
        <f t="shared" si="51"/>
        <v/>
      </c>
      <c r="K602" s="108">
        <f t="shared" si="52"/>
        <v>1</v>
      </c>
      <c r="L602" s="107">
        <f t="shared" si="53"/>
        <v>0</v>
      </c>
      <c r="M602" s="66"/>
      <c r="N602" s="66"/>
    </row>
    <row r="603" spans="1:14" ht="30.1" customHeight="1" x14ac:dyDescent="0.3">
      <c r="A603" s="399">
        <v>358</v>
      </c>
      <c r="B603" s="314"/>
      <c r="C603" s="454"/>
      <c r="D603" s="14"/>
      <c r="E603" s="15"/>
      <c r="F603" s="37"/>
      <c r="G603" s="192"/>
      <c r="H603" s="186"/>
      <c r="I603" s="181"/>
      <c r="J603" s="106" t="str">
        <f t="shared" si="51"/>
        <v/>
      </c>
      <c r="K603" s="108">
        <f t="shared" si="52"/>
        <v>1</v>
      </c>
      <c r="L603" s="107">
        <f t="shared" si="53"/>
        <v>0</v>
      </c>
    </row>
    <row r="604" spans="1:14" ht="30.1" customHeight="1" x14ac:dyDescent="0.3">
      <c r="A604" s="399">
        <v>359</v>
      </c>
      <c r="B604" s="314"/>
      <c r="C604" s="454"/>
      <c r="D604" s="14"/>
      <c r="E604" s="15"/>
      <c r="F604" s="37"/>
      <c r="G604" s="192"/>
      <c r="H604" s="186"/>
      <c r="I604" s="181"/>
      <c r="J604" s="106" t="str">
        <f t="shared" si="51"/>
        <v/>
      </c>
      <c r="K604" s="108">
        <f t="shared" si="52"/>
        <v>1</v>
      </c>
      <c r="L604" s="107">
        <f t="shared" si="53"/>
        <v>0</v>
      </c>
    </row>
    <row r="605" spans="1:14" ht="30.1" customHeight="1" thickBot="1" x14ac:dyDescent="0.35">
      <c r="A605" s="400">
        <v>360</v>
      </c>
      <c r="B605" s="86"/>
      <c r="C605" s="455"/>
      <c r="D605" s="16"/>
      <c r="E605" s="17"/>
      <c r="F605" s="39"/>
      <c r="G605" s="193"/>
      <c r="H605" s="187"/>
      <c r="I605" s="182"/>
      <c r="J605" s="106" t="str">
        <f t="shared" si="51"/>
        <v/>
      </c>
      <c r="K605" s="108">
        <f t="shared" si="52"/>
        <v>1</v>
      </c>
      <c r="L605" s="107">
        <f t="shared" si="53"/>
        <v>0</v>
      </c>
    </row>
    <row r="606" spans="1:14" ht="30.1" customHeight="1" thickBot="1" x14ac:dyDescent="0.35">
      <c r="A606" s="41"/>
      <c r="B606" s="41"/>
      <c r="C606" s="456"/>
      <c r="D606" s="41"/>
      <c r="E606" s="41"/>
      <c r="F606" s="41"/>
      <c r="G606" s="380" t="s">
        <v>33</v>
      </c>
      <c r="H606" s="183">
        <f>SUM(H586:H605)+H572</f>
        <v>0</v>
      </c>
      <c r="I606" s="183">
        <f>SUM(I586:I605)+I572</f>
        <v>0</v>
      </c>
      <c r="J606" s="63"/>
      <c r="K606" s="105">
        <f>IF(H606&gt;H572,ROW(A612),0)</f>
        <v>0</v>
      </c>
      <c r="L606" s="34"/>
      <c r="M606" s="102">
        <f>IF(H606&gt;H572,ROW(A612),0)</f>
        <v>0</v>
      </c>
    </row>
    <row r="607" spans="1:14" ht="30.1" customHeight="1" x14ac:dyDescent="0.3">
      <c r="A607" s="41"/>
      <c r="B607" s="41"/>
      <c r="C607" s="456"/>
      <c r="D607" s="41"/>
      <c r="E607" s="41"/>
      <c r="F607" s="41"/>
      <c r="G607" s="41"/>
      <c r="H607" s="41"/>
      <c r="I607" s="41"/>
      <c r="J607" s="63"/>
      <c r="K607" s="34"/>
      <c r="L607" s="34"/>
    </row>
    <row r="608" spans="1:14" ht="30.1" customHeight="1" x14ac:dyDescent="0.3">
      <c r="A608" s="135" t="s">
        <v>132</v>
      </c>
      <c r="B608" s="41"/>
      <c r="C608" s="456"/>
      <c r="D608" s="41"/>
      <c r="E608" s="41"/>
      <c r="F608" s="41"/>
      <c r="G608" s="41"/>
      <c r="H608" s="41"/>
      <c r="I608" s="41"/>
      <c r="J608" s="63"/>
      <c r="K608" s="34"/>
      <c r="L608" s="34"/>
    </row>
    <row r="609" spans="1:14" ht="30.1" customHeight="1" x14ac:dyDescent="0.3">
      <c r="A609" s="41"/>
      <c r="B609" s="41"/>
      <c r="C609" s="456"/>
      <c r="D609" s="41"/>
      <c r="E609" s="41"/>
      <c r="F609" s="41"/>
      <c r="G609" s="41"/>
      <c r="H609" s="41"/>
      <c r="I609" s="41"/>
      <c r="J609" s="63"/>
      <c r="K609" s="34"/>
      <c r="L609" s="34"/>
    </row>
    <row r="610" spans="1:14" ht="30.1" customHeight="1" x14ac:dyDescent="0.35">
      <c r="A610" s="370" t="s">
        <v>30</v>
      </c>
      <c r="B610" s="372">
        <f ca="1">imzatarihi</f>
        <v>45653</v>
      </c>
      <c r="C610" s="459"/>
      <c r="D610" s="251" t="s">
        <v>31</v>
      </c>
      <c r="E610" s="373" t="str">
        <f>IF(kurulusyetkilisi&gt;0,kurulusyetkilisi,"")</f>
        <v/>
      </c>
      <c r="F610" s="41"/>
      <c r="G610" s="41"/>
      <c r="H610" s="41"/>
      <c r="I610" s="41"/>
      <c r="J610" s="63"/>
      <c r="K610" s="34"/>
      <c r="L610" s="34"/>
    </row>
    <row r="611" spans="1:14" ht="30.1" customHeight="1" x14ac:dyDescent="0.35">
      <c r="A611" s="41"/>
      <c r="B611" s="213"/>
      <c r="C611" s="460"/>
      <c r="D611" s="251" t="s">
        <v>32</v>
      </c>
      <c r="E611" s="41"/>
      <c r="F611" s="41"/>
      <c r="G611" s="212"/>
      <c r="H611" s="41"/>
      <c r="I611" s="41"/>
      <c r="J611" s="63"/>
      <c r="K611" s="34"/>
      <c r="L611" s="34"/>
    </row>
    <row r="612" spans="1:14" ht="30.1" customHeight="1" x14ac:dyDescent="0.3">
      <c r="A612" s="41"/>
      <c r="B612" s="41"/>
      <c r="C612" s="456"/>
      <c r="D612" s="41"/>
      <c r="E612" s="41"/>
      <c r="F612" s="41"/>
      <c r="G612" s="41"/>
      <c r="H612" s="41"/>
      <c r="I612" s="41"/>
      <c r="J612" s="63"/>
      <c r="K612" s="34"/>
      <c r="L612" s="34"/>
    </row>
    <row r="613" spans="1:14" ht="30.1" customHeight="1" x14ac:dyDescent="0.3">
      <c r="A613" s="609" t="s">
        <v>102</v>
      </c>
      <c r="B613" s="609"/>
      <c r="C613" s="609"/>
      <c r="D613" s="609"/>
      <c r="E613" s="609"/>
      <c r="F613" s="609"/>
      <c r="G613" s="609"/>
      <c r="H613" s="609"/>
      <c r="I613" s="609"/>
      <c r="J613" s="61"/>
      <c r="K613" s="34"/>
      <c r="L613" s="34"/>
    </row>
    <row r="614" spans="1:14" ht="30.1" customHeight="1" x14ac:dyDescent="0.3">
      <c r="A614" s="573" t="str">
        <f>IF(YilDonem&lt;&gt;"",CONCATENATE(YilDonem," dönemine aittir."),"")</f>
        <v/>
      </c>
      <c r="B614" s="573"/>
      <c r="C614" s="573"/>
      <c r="D614" s="573"/>
      <c r="E614" s="573"/>
      <c r="F614" s="573"/>
      <c r="G614" s="573"/>
      <c r="H614" s="573"/>
      <c r="I614" s="573"/>
      <c r="J614" s="61"/>
      <c r="K614" s="34"/>
      <c r="L614" s="34"/>
    </row>
    <row r="615" spans="1:14" ht="30.1" customHeight="1" thickBot="1" x14ac:dyDescent="0.35">
      <c r="A615" s="610" t="s">
        <v>125</v>
      </c>
      <c r="B615" s="610"/>
      <c r="C615" s="610"/>
      <c r="D615" s="610"/>
      <c r="E615" s="610"/>
      <c r="F615" s="610"/>
      <c r="G615" s="610"/>
      <c r="H615" s="610"/>
      <c r="I615" s="610"/>
      <c r="J615" s="61"/>
      <c r="K615" s="34"/>
      <c r="L615" s="34"/>
    </row>
    <row r="616" spans="1:14" ht="30.1" customHeight="1" thickBot="1" x14ac:dyDescent="0.35">
      <c r="A616" s="441" t="s">
        <v>212</v>
      </c>
      <c r="B616" s="618" t="str">
        <f>IF(ProjeNo&gt;0,ProjeNo,"")</f>
        <v/>
      </c>
      <c r="C616" s="619"/>
      <c r="D616" s="619"/>
      <c r="E616" s="619"/>
      <c r="F616" s="619"/>
      <c r="G616" s="619"/>
      <c r="H616" s="619"/>
      <c r="I616" s="620"/>
      <c r="J616" s="61"/>
      <c r="K616" s="34"/>
      <c r="L616" s="34"/>
    </row>
    <row r="617" spans="1:14" ht="30.1" customHeight="1" thickBot="1" x14ac:dyDescent="0.35">
      <c r="A617" s="441" t="s">
        <v>213</v>
      </c>
      <c r="B617" s="615" t="str">
        <f>IF(ProjeAdi&gt;0,ProjeAdi,"")</f>
        <v/>
      </c>
      <c r="C617" s="616"/>
      <c r="D617" s="616"/>
      <c r="E617" s="616"/>
      <c r="F617" s="616"/>
      <c r="G617" s="616"/>
      <c r="H617" s="616"/>
      <c r="I617" s="617"/>
      <c r="J617" s="61"/>
      <c r="K617" s="34"/>
      <c r="L617" s="34"/>
    </row>
    <row r="618" spans="1:14" s="21" customFormat="1" ht="30.1" customHeight="1" thickBot="1" x14ac:dyDescent="0.35">
      <c r="A618" s="613" t="s">
        <v>3</v>
      </c>
      <c r="B618" s="613" t="s">
        <v>99</v>
      </c>
      <c r="C618" s="613" t="s">
        <v>175</v>
      </c>
      <c r="D618" s="613" t="s">
        <v>100</v>
      </c>
      <c r="E618" s="613" t="s">
        <v>101</v>
      </c>
      <c r="F618" s="613" t="s">
        <v>79</v>
      </c>
      <c r="G618" s="613" t="s">
        <v>80</v>
      </c>
      <c r="H618" s="392" t="s">
        <v>81</v>
      </c>
      <c r="I618" s="392" t="s">
        <v>81</v>
      </c>
      <c r="J618" s="62"/>
      <c r="K618" s="35"/>
      <c r="L618" s="35"/>
      <c r="M618" s="65"/>
      <c r="N618" s="65"/>
    </row>
    <row r="619" spans="1:14" ht="30.1" customHeight="1" thickBot="1" x14ac:dyDescent="0.35">
      <c r="A619" s="621"/>
      <c r="B619" s="621"/>
      <c r="C619" s="614"/>
      <c r="D619" s="621"/>
      <c r="E619" s="621"/>
      <c r="F619" s="621"/>
      <c r="G619" s="621"/>
      <c r="H619" s="403" t="s">
        <v>82</v>
      </c>
      <c r="I619" s="403" t="s">
        <v>85</v>
      </c>
      <c r="J619" s="61"/>
      <c r="K619" s="34"/>
      <c r="L619" s="34"/>
    </row>
    <row r="620" spans="1:14" ht="30.1" customHeight="1" x14ac:dyDescent="0.3">
      <c r="A620" s="198">
        <v>361</v>
      </c>
      <c r="B620" s="464"/>
      <c r="C620" s="465"/>
      <c r="D620" s="22"/>
      <c r="E620" s="36"/>
      <c r="F620" s="23"/>
      <c r="G620" s="191"/>
      <c r="H620" s="185"/>
      <c r="I620" s="177"/>
      <c r="J620" s="106" t="str">
        <f>IF(AND(COUNTA(B620:E620)&gt;0,K620=1),"Belge Tarihi,Belge Numarası ve KDV Dahil Tutar doldurulduktan sonra KDV Hariç Tutar doldurulabilir.","")</f>
        <v/>
      </c>
      <c r="K620" s="108">
        <f>IF(COUNTA(F620:G620)+COUNTA(I620)=3,0,1)</f>
        <v>1</v>
      </c>
      <c r="L620" s="107">
        <f>IF(K620=1,0,100000000)</f>
        <v>0</v>
      </c>
    </row>
    <row r="621" spans="1:14" ht="30.1" customHeight="1" x14ac:dyDescent="0.3">
      <c r="A621" s="399">
        <v>362</v>
      </c>
      <c r="B621" s="314"/>
      <c r="C621" s="454"/>
      <c r="D621" s="14"/>
      <c r="E621" s="15"/>
      <c r="F621" s="37"/>
      <c r="G621" s="192"/>
      <c r="H621" s="186"/>
      <c r="I621" s="181"/>
      <c r="J621" s="106" t="str">
        <f t="shared" ref="J621:J639" si="54">IF(AND(COUNTA(B621:E621)&gt;0,K621=1),"Belge Tarihi,Belge Numarası ve KDV Dahil Tutar doldurulduktan sonra KDV Hariç Tutar doldurulabilir.","")</f>
        <v/>
      </c>
      <c r="K621" s="108">
        <f t="shared" ref="K621:K639" si="55">IF(COUNTA(F621:G621)+COUNTA(I621)=3,0,1)</f>
        <v>1</v>
      </c>
      <c r="L621" s="107">
        <f t="shared" ref="L621:L639" si="56">IF(K621=1,0,100000000)</f>
        <v>0</v>
      </c>
    </row>
    <row r="622" spans="1:14" ht="30.1" customHeight="1" x14ac:dyDescent="0.3">
      <c r="A622" s="399">
        <v>363</v>
      </c>
      <c r="B622" s="314"/>
      <c r="C622" s="454"/>
      <c r="D622" s="14"/>
      <c r="E622" s="15"/>
      <c r="F622" s="37"/>
      <c r="G622" s="192"/>
      <c r="H622" s="186"/>
      <c r="I622" s="181"/>
      <c r="J622" s="106" t="str">
        <f t="shared" si="54"/>
        <v/>
      </c>
      <c r="K622" s="108">
        <f t="shared" si="55"/>
        <v>1</v>
      </c>
      <c r="L622" s="107">
        <f t="shared" si="56"/>
        <v>0</v>
      </c>
    </row>
    <row r="623" spans="1:14" ht="30.1" customHeight="1" x14ac:dyDescent="0.3">
      <c r="A623" s="399">
        <v>364</v>
      </c>
      <c r="B623" s="314"/>
      <c r="C623" s="454"/>
      <c r="D623" s="14"/>
      <c r="E623" s="15"/>
      <c r="F623" s="37"/>
      <c r="G623" s="192"/>
      <c r="H623" s="186"/>
      <c r="I623" s="181"/>
      <c r="J623" s="106" t="str">
        <f t="shared" si="54"/>
        <v/>
      </c>
      <c r="K623" s="108">
        <f t="shared" si="55"/>
        <v>1</v>
      </c>
      <c r="L623" s="107">
        <f t="shared" si="56"/>
        <v>0</v>
      </c>
    </row>
    <row r="624" spans="1:14" ht="30.1" customHeight="1" x14ac:dyDescent="0.3">
      <c r="A624" s="399">
        <v>365</v>
      </c>
      <c r="B624" s="314"/>
      <c r="C624" s="454"/>
      <c r="D624" s="14"/>
      <c r="E624" s="15"/>
      <c r="F624" s="37"/>
      <c r="G624" s="192"/>
      <c r="H624" s="186"/>
      <c r="I624" s="181"/>
      <c r="J624" s="106" t="str">
        <f t="shared" si="54"/>
        <v/>
      </c>
      <c r="K624" s="108">
        <f t="shared" si="55"/>
        <v>1</v>
      </c>
      <c r="L624" s="107">
        <f t="shared" si="56"/>
        <v>0</v>
      </c>
    </row>
    <row r="625" spans="1:14" ht="30.1" customHeight="1" x14ac:dyDescent="0.3">
      <c r="A625" s="399">
        <v>366</v>
      </c>
      <c r="B625" s="314"/>
      <c r="C625" s="454"/>
      <c r="D625" s="14"/>
      <c r="E625" s="15"/>
      <c r="F625" s="37"/>
      <c r="G625" s="192"/>
      <c r="H625" s="186"/>
      <c r="I625" s="181"/>
      <c r="J625" s="106" t="str">
        <f t="shared" si="54"/>
        <v/>
      </c>
      <c r="K625" s="108">
        <f t="shared" si="55"/>
        <v>1</v>
      </c>
      <c r="L625" s="107">
        <f t="shared" si="56"/>
        <v>0</v>
      </c>
    </row>
    <row r="626" spans="1:14" ht="30.1" customHeight="1" x14ac:dyDescent="0.3">
      <c r="A626" s="399">
        <v>367</v>
      </c>
      <c r="B626" s="314"/>
      <c r="C626" s="454"/>
      <c r="D626" s="14"/>
      <c r="E626" s="15"/>
      <c r="F626" s="37"/>
      <c r="G626" s="192"/>
      <c r="H626" s="186"/>
      <c r="I626" s="181"/>
      <c r="J626" s="106" t="str">
        <f t="shared" si="54"/>
        <v/>
      </c>
      <c r="K626" s="108">
        <f t="shared" si="55"/>
        <v>1</v>
      </c>
      <c r="L626" s="107">
        <f t="shared" si="56"/>
        <v>0</v>
      </c>
    </row>
    <row r="627" spans="1:14" ht="30.1" customHeight="1" x14ac:dyDescent="0.3">
      <c r="A627" s="399">
        <v>368</v>
      </c>
      <c r="B627" s="314"/>
      <c r="C627" s="454"/>
      <c r="D627" s="14"/>
      <c r="E627" s="15"/>
      <c r="F627" s="37"/>
      <c r="G627" s="192"/>
      <c r="H627" s="186"/>
      <c r="I627" s="181"/>
      <c r="J627" s="106" t="str">
        <f t="shared" si="54"/>
        <v/>
      </c>
      <c r="K627" s="108">
        <f t="shared" si="55"/>
        <v>1</v>
      </c>
      <c r="L627" s="107">
        <f t="shared" si="56"/>
        <v>0</v>
      </c>
    </row>
    <row r="628" spans="1:14" ht="30.1" customHeight="1" x14ac:dyDescent="0.3">
      <c r="A628" s="399">
        <v>369</v>
      </c>
      <c r="B628" s="314"/>
      <c r="C628" s="454"/>
      <c r="D628" s="14"/>
      <c r="E628" s="15"/>
      <c r="F628" s="37"/>
      <c r="G628" s="192"/>
      <c r="H628" s="186"/>
      <c r="I628" s="181"/>
      <c r="J628" s="106" t="str">
        <f t="shared" si="54"/>
        <v/>
      </c>
      <c r="K628" s="108">
        <f t="shared" si="55"/>
        <v>1</v>
      </c>
      <c r="L628" s="107">
        <f t="shared" si="56"/>
        <v>0</v>
      </c>
    </row>
    <row r="629" spans="1:14" ht="30.1" customHeight="1" x14ac:dyDescent="0.3">
      <c r="A629" s="399">
        <v>370</v>
      </c>
      <c r="B629" s="314"/>
      <c r="C629" s="454"/>
      <c r="D629" s="14"/>
      <c r="E629" s="15"/>
      <c r="F629" s="37"/>
      <c r="G629" s="192"/>
      <c r="H629" s="186"/>
      <c r="I629" s="181"/>
      <c r="J629" s="106" t="str">
        <f t="shared" si="54"/>
        <v/>
      </c>
      <c r="K629" s="108">
        <f t="shared" si="55"/>
        <v>1</v>
      </c>
      <c r="L629" s="107">
        <f t="shared" si="56"/>
        <v>0</v>
      </c>
    </row>
    <row r="630" spans="1:14" ht="30.1" customHeight="1" x14ac:dyDescent="0.3">
      <c r="A630" s="399">
        <v>371</v>
      </c>
      <c r="B630" s="314"/>
      <c r="C630" s="454"/>
      <c r="D630" s="14"/>
      <c r="E630" s="15"/>
      <c r="F630" s="37"/>
      <c r="G630" s="192"/>
      <c r="H630" s="186"/>
      <c r="I630" s="181"/>
      <c r="J630" s="106" t="str">
        <f t="shared" si="54"/>
        <v/>
      </c>
      <c r="K630" s="108">
        <f t="shared" si="55"/>
        <v>1</v>
      </c>
      <c r="L630" s="107">
        <f t="shared" si="56"/>
        <v>0</v>
      </c>
    </row>
    <row r="631" spans="1:14" ht="30.1" customHeight="1" x14ac:dyDescent="0.3">
      <c r="A631" s="399">
        <v>372</v>
      </c>
      <c r="B631" s="314"/>
      <c r="C631" s="454"/>
      <c r="D631" s="14"/>
      <c r="E631" s="15"/>
      <c r="F631" s="37"/>
      <c r="G631" s="192"/>
      <c r="H631" s="186"/>
      <c r="I631" s="181"/>
      <c r="J631" s="106" t="str">
        <f t="shared" si="54"/>
        <v/>
      </c>
      <c r="K631" s="108">
        <f t="shared" si="55"/>
        <v>1</v>
      </c>
      <c r="L631" s="107">
        <f t="shared" si="56"/>
        <v>0</v>
      </c>
    </row>
    <row r="632" spans="1:14" ht="30.1" customHeight="1" x14ac:dyDescent="0.3">
      <c r="A632" s="399">
        <v>373</v>
      </c>
      <c r="B632" s="314"/>
      <c r="C632" s="454"/>
      <c r="D632" s="14"/>
      <c r="E632" s="15"/>
      <c r="F632" s="37"/>
      <c r="G632" s="192"/>
      <c r="H632" s="186"/>
      <c r="I632" s="181"/>
      <c r="J632" s="106" t="str">
        <f t="shared" si="54"/>
        <v/>
      </c>
      <c r="K632" s="108">
        <f t="shared" si="55"/>
        <v>1</v>
      </c>
      <c r="L632" s="107">
        <f t="shared" si="56"/>
        <v>0</v>
      </c>
    </row>
    <row r="633" spans="1:14" ht="30.1" customHeight="1" x14ac:dyDescent="0.3">
      <c r="A633" s="399">
        <v>374</v>
      </c>
      <c r="B633" s="314"/>
      <c r="C633" s="454"/>
      <c r="D633" s="14"/>
      <c r="E633" s="15"/>
      <c r="F633" s="37"/>
      <c r="G633" s="192"/>
      <c r="H633" s="186"/>
      <c r="I633" s="181"/>
      <c r="J633" s="106" t="str">
        <f t="shared" si="54"/>
        <v/>
      </c>
      <c r="K633" s="108">
        <f t="shared" si="55"/>
        <v>1</v>
      </c>
      <c r="L633" s="107">
        <f t="shared" si="56"/>
        <v>0</v>
      </c>
    </row>
    <row r="634" spans="1:14" ht="30.1" customHeight="1" x14ac:dyDescent="0.3">
      <c r="A634" s="399">
        <v>375</v>
      </c>
      <c r="B634" s="314"/>
      <c r="C634" s="454"/>
      <c r="D634" s="14"/>
      <c r="E634" s="15"/>
      <c r="F634" s="37"/>
      <c r="G634" s="192"/>
      <c r="H634" s="186"/>
      <c r="I634" s="181"/>
      <c r="J634" s="106" t="str">
        <f t="shared" si="54"/>
        <v/>
      </c>
      <c r="K634" s="108">
        <f t="shared" si="55"/>
        <v>1</v>
      </c>
      <c r="L634" s="107">
        <f t="shared" si="56"/>
        <v>0</v>
      </c>
    </row>
    <row r="635" spans="1:14" ht="30.1" customHeight="1" x14ac:dyDescent="0.3">
      <c r="A635" s="399">
        <v>376</v>
      </c>
      <c r="B635" s="314"/>
      <c r="C635" s="454"/>
      <c r="D635" s="14"/>
      <c r="E635" s="15"/>
      <c r="F635" s="37"/>
      <c r="G635" s="192"/>
      <c r="H635" s="186"/>
      <c r="I635" s="181"/>
      <c r="J635" s="106" t="str">
        <f t="shared" si="54"/>
        <v/>
      </c>
      <c r="K635" s="108">
        <f t="shared" si="55"/>
        <v>1</v>
      </c>
      <c r="L635" s="107">
        <f t="shared" si="56"/>
        <v>0</v>
      </c>
    </row>
    <row r="636" spans="1:14" ht="30.1" customHeight="1" x14ac:dyDescent="0.3">
      <c r="A636" s="399">
        <v>377</v>
      </c>
      <c r="B636" s="314"/>
      <c r="C636" s="454"/>
      <c r="D636" s="14"/>
      <c r="E636" s="15"/>
      <c r="F636" s="37"/>
      <c r="G636" s="192"/>
      <c r="H636" s="186"/>
      <c r="I636" s="181"/>
      <c r="J636" s="106" t="str">
        <f t="shared" si="54"/>
        <v/>
      </c>
      <c r="K636" s="108">
        <f t="shared" si="55"/>
        <v>1</v>
      </c>
      <c r="L636" s="107">
        <f t="shared" si="56"/>
        <v>0</v>
      </c>
    </row>
    <row r="637" spans="1:14" ht="30.1" customHeight="1" x14ac:dyDescent="0.3">
      <c r="A637" s="399">
        <v>378</v>
      </c>
      <c r="B637" s="314"/>
      <c r="C637" s="454"/>
      <c r="D637" s="14"/>
      <c r="E637" s="15"/>
      <c r="F637" s="37"/>
      <c r="G637" s="192"/>
      <c r="H637" s="186"/>
      <c r="I637" s="181"/>
      <c r="J637" s="106" t="str">
        <f t="shared" si="54"/>
        <v/>
      </c>
      <c r="K637" s="108">
        <f t="shared" si="55"/>
        <v>1</v>
      </c>
      <c r="L637" s="107">
        <f t="shared" si="56"/>
        <v>0</v>
      </c>
      <c r="M637" s="66"/>
      <c r="N637" s="66"/>
    </row>
    <row r="638" spans="1:14" ht="30.1" customHeight="1" x14ac:dyDescent="0.3">
      <c r="A638" s="399">
        <v>379</v>
      </c>
      <c r="B638" s="314"/>
      <c r="C638" s="454"/>
      <c r="D638" s="14"/>
      <c r="E638" s="15"/>
      <c r="F638" s="37"/>
      <c r="G638" s="192"/>
      <c r="H638" s="186"/>
      <c r="I638" s="181"/>
      <c r="J638" s="106" t="str">
        <f t="shared" si="54"/>
        <v/>
      </c>
      <c r="K638" s="108">
        <f t="shared" si="55"/>
        <v>1</v>
      </c>
      <c r="L638" s="107">
        <f t="shared" si="56"/>
        <v>0</v>
      </c>
    </row>
    <row r="639" spans="1:14" ht="30.1" customHeight="1" thickBot="1" x14ac:dyDescent="0.35">
      <c r="A639" s="400">
        <v>380</v>
      </c>
      <c r="B639" s="86"/>
      <c r="C639" s="455"/>
      <c r="D639" s="16"/>
      <c r="E639" s="17"/>
      <c r="F639" s="39"/>
      <c r="G639" s="193"/>
      <c r="H639" s="187"/>
      <c r="I639" s="182"/>
      <c r="J639" s="106" t="str">
        <f t="shared" si="54"/>
        <v/>
      </c>
      <c r="K639" s="108">
        <f t="shared" si="55"/>
        <v>1</v>
      </c>
      <c r="L639" s="107">
        <f t="shared" si="56"/>
        <v>0</v>
      </c>
    </row>
    <row r="640" spans="1:14" ht="30.1" customHeight="1" thickBot="1" x14ac:dyDescent="0.35">
      <c r="A640" s="41"/>
      <c r="B640" s="41"/>
      <c r="C640" s="456"/>
      <c r="D640" s="41"/>
      <c r="E640" s="41"/>
      <c r="F640" s="41"/>
      <c r="G640" s="380" t="s">
        <v>33</v>
      </c>
      <c r="H640" s="183">
        <f>SUM(H620:H639)+H606</f>
        <v>0</v>
      </c>
      <c r="I640" s="183">
        <f>SUM(I620:I639)+I606</f>
        <v>0</v>
      </c>
      <c r="J640" s="63"/>
      <c r="K640" s="105">
        <f>IF(H640&gt;H606,ROW(A646),0)</f>
        <v>0</v>
      </c>
      <c r="L640" s="34"/>
      <c r="M640" s="102">
        <f>IF(H640&gt;H606,ROW(A646),0)</f>
        <v>0</v>
      </c>
    </row>
    <row r="641" spans="1:14" ht="30.1" customHeight="1" x14ac:dyDescent="0.3">
      <c r="A641" s="41"/>
      <c r="B641" s="41"/>
      <c r="C641" s="456"/>
      <c r="D641" s="41"/>
      <c r="E641" s="41"/>
      <c r="F641" s="41"/>
      <c r="G641" s="41"/>
      <c r="H641" s="41"/>
      <c r="I641" s="41"/>
      <c r="J641" s="63"/>
      <c r="K641" s="34"/>
      <c r="L641" s="34"/>
    </row>
    <row r="642" spans="1:14" ht="30.1" customHeight="1" x14ac:dyDescent="0.3">
      <c r="A642" s="135" t="s">
        <v>132</v>
      </c>
      <c r="B642" s="41"/>
      <c r="C642" s="456"/>
      <c r="D642" s="41"/>
      <c r="E642" s="41"/>
      <c r="F642" s="41"/>
      <c r="G642" s="41"/>
      <c r="H642" s="41"/>
      <c r="I642" s="41"/>
      <c r="J642" s="63"/>
      <c r="K642" s="34"/>
      <c r="L642" s="34"/>
    </row>
    <row r="643" spans="1:14" ht="30.1" customHeight="1" x14ac:dyDescent="0.3">
      <c r="A643" s="41"/>
      <c r="B643" s="41"/>
      <c r="C643" s="456"/>
      <c r="D643" s="41"/>
      <c r="E643" s="41"/>
      <c r="F643" s="41"/>
      <c r="G643" s="41"/>
      <c r="H643" s="41"/>
      <c r="I643" s="41"/>
      <c r="J643" s="63"/>
      <c r="K643" s="34"/>
      <c r="L643" s="34"/>
    </row>
    <row r="644" spans="1:14" ht="30.1" customHeight="1" x14ac:dyDescent="0.35">
      <c r="A644" s="370" t="s">
        <v>30</v>
      </c>
      <c r="B644" s="372">
        <f ca="1">imzatarihi</f>
        <v>45653</v>
      </c>
      <c r="C644" s="459"/>
      <c r="D644" s="251" t="s">
        <v>31</v>
      </c>
      <c r="E644" s="373" t="str">
        <f>IF(kurulusyetkilisi&gt;0,kurulusyetkilisi,"")</f>
        <v/>
      </c>
      <c r="F644" s="41"/>
      <c r="G644" s="41"/>
      <c r="H644" s="41"/>
      <c r="I644" s="41"/>
      <c r="J644" s="63"/>
      <c r="K644" s="34"/>
      <c r="L644" s="34"/>
    </row>
    <row r="645" spans="1:14" ht="30.1" customHeight="1" x14ac:dyDescent="0.35">
      <c r="A645" s="41"/>
      <c r="B645" s="213"/>
      <c r="C645" s="460"/>
      <c r="D645" s="251" t="s">
        <v>32</v>
      </c>
      <c r="E645" s="41"/>
      <c r="F645" s="41"/>
      <c r="G645" s="212"/>
      <c r="H645" s="41"/>
      <c r="I645" s="41"/>
      <c r="J645" s="63"/>
      <c r="K645" s="34"/>
      <c r="L645" s="34"/>
    </row>
    <row r="646" spans="1:14" ht="30.1" customHeight="1" x14ac:dyDescent="0.3">
      <c r="A646" s="41"/>
      <c r="B646" s="41"/>
      <c r="C646" s="456"/>
      <c r="D646" s="41"/>
      <c r="E646" s="41"/>
      <c r="F646" s="41"/>
      <c r="G646" s="41"/>
      <c r="H646" s="41"/>
      <c r="I646" s="41"/>
      <c r="J646" s="63"/>
      <c r="K646" s="34"/>
      <c r="L646" s="34"/>
    </row>
    <row r="647" spans="1:14" ht="30.1" customHeight="1" x14ac:dyDescent="0.3">
      <c r="A647" s="609" t="s">
        <v>102</v>
      </c>
      <c r="B647" s="609"/>
      <c r="C647" s="609"/>
      <c r="D647" s="609"/>
      <c r="E647" s="609"/>
      <c r="F647" s="609"/>
      <c r="G647" s="609"/>
      <c r="H647" s="609"/>
      <c r="I647" s="609"/>
      <c r="J647" s="61"/>
      <c r="K647" s="34"/>
      <c r="L647" s="34"/>
    </row>
    <row r="648" spans="1:14" ht="30.1" customHeight="1" x14ac:dyDescent="0.3">
      <c r="A648" s="573" t="str">
        <f>IF(YilDonem&lt;&gt;"",CONCATENATE(YilDonem," dönemine aittir."),"")</f>
        <v/>
      </c>
      <c r="B648" s="573"/>
      <c r="C648" s="573"/>
      <c r="D648" s="573"/>
      <c r="E648" s="573"/>
      <c r="F648" s="573"/>
      <c r="G648" s="573"/>
      <c r="H648" s="573"/>
      <c r="I648" s="573"/>
      <c r="J648" s="61"/>
      <c r="K648" s="34"/>
      <c r="L648" s="34"/>
    </row>
    <row r="649" spans="1:14" ht="30.1" customHeight="1" thickBot="1" x14ac:dyDescent="0.35">
      <c r="A649" s="610" t="s">
        <v>125</v>
      </c>
      <c r="B649" s="610"/>
      <c r="C649" s="610"/>
      <c r="D649" s="610"/>
      <c r="E649" s="610"/>
      <c r="F649" s="610"/>
      <c r="G649" s="610"/>
      <c r="H649" s="610"/>
      <c r="I649" s="610"/>
      <c r="J649" s="61"/>
      <c r="K649" s="34"/>
      <c r="L649" s="34"/>
    </row>
    <row r="650" spans="1:14" ht="30.1" customHeight="1" thickBot="1" x14ac:dyDescent="0.35">
      <c r="A650" s="441" t="s">
        <v>212</v>
      </c>
      <c r="B650" s="618" t="str">
        <f>IF(ProjeNo&gt;0,ProjeNo,"")</f>
        <v/>
      </c>
      <c r="C650" s="619"/>
      <c r="D650" s="619"/>
      <c r="E650" s="619"/>
      <c r="F650" s="619"/>
      <c r="G650" s="619"/>
      <c r="H650" s="619"/>
      <c r="I650" s="620"/>
      <c r="J650" s="61"/>
      <c r="K650" s="34"/>
      <c r="L650" s="34"/>
    </row>
    <row r="651" spans="1:14" ht="30.1" customHeight="1" thickBot="1" x14ac:dyDescent="0.35">
      <c r="A651" s="441" t="s">
        <v>213</v>
      </c>
      <c r="B651" s="615" t="str">
        <f>IF(ProjeAdi&gt;0,ProjeAdi,"")</f>
        <v/>
      </c>
      <c r="C651" s="616"/>
      <c r="D651" s="616"/>
      <c r="E651" s="616"/>
      <c r="F651" s="616"/>
      <c r="G651" s="616"/>
      <c r="H651" s="616"/>
      <c r="I651" s="617"/>
      <c r="J651" s="61"/>
      <c r="K651" s="34"/>
      <c r="L651" s="34"/>
    </row>
    <row r="652" spans="1:14" s="21" customFormat="1" ht="30.1" customHeight="1" thickBot="1" x14ac:dyDescent="0.35">
      <c r="A652" s="613" t="s">
        <v>3</v>
      </c>
      <c r="B652" s="613" t="s">
        <v>99</v>
      </c>
      <c r="C652" s="613" t="s">
        <v>175</v>
      </c>
      <c r="D652" s="613" t="s">
        <v>100</v>
      </c>
      <c r="E652" s="613" t="s">
        <v>101</v>
      </c>
      <c r="F652" s="613" t="s">
        <v>79</v>
      </c>
      <c r="G652" s="613" t="s">
        <v>80</v>
      </c>
      <c r="H652" s="392" t="s">
        <v>81</v>
      </c>
      <c r="I652" s="392" t="s">
        <v>81</v>
      </c>
      <c r="J652" s="62"/>
      <c r="K652" s="35"/>
      <c r="L652" s="35"/>
      <c r="M652" s="65"/>
      <c r="N652" s="65"/>
    </row>
    <row r="653" spans="1:14" ht="30.1" customHeight="1" thickBot="1" x14ac:dyDescent="0.35">
      <c r="A653" s="621"/>
      <c r="B653" s="621"/>
      <c r="C653" s="614"/>
      <c r="D653" s="621"/>
      <c r="E653" s="621"/>
      <c r="F653" s="621"/>
      <c r="G653" s="621"/>
      <c r="H653" s="403" t="s">
        <v>82</v>
      </c>
      <c r="I653" s="403" t="s">
        <v>85</v>
      </c>
      <c r="J653" s="61"/>
      <c r="K653" s="34"/>
      <c r="L653" s="34"/>
    </row>
    <row r="654" spans="1:14" ht="30.1" customHeight="1" x14ac:dyDescent="0.3">
      <c r="A654" s="198">
        <v>381</v>
      </c>
      <c r="B654" s="464"/>
      <c r="C654" s="465"/>
      <c r="D654" s="22"/>
      <c r="E654" s="36"/>
      <c r="F654" s="23"/>
      <c r="G654" s="191"/>
      <c r="H654" s="185"/>
      <c r="I654" s="177"/>
      <c r="J654" s="106" t="str">
        <f>IF(AND(COUNTA(B654:E654)&gt;0,K654=1),"Belge Tarihi,Belge Numarası ve KDV Dahil Tutar doldurulduktan sonra KDV Hariç Tutar doldurulabilir.","")</f>
        <v/>
      </c>
      <c r="K654" s="108">
        <f>IF(COUNTA(F654:G654)+COUNTA(I654)=3,0,1)</f>
        <v>1</v>
      </c>
      <c r="L654" s="107">
        <f>IF(K654=1,0,100000000)</f>
        <v>0</v>
      </c>
    </row>
    <row r="655" spans="1:14" ht="30.1" customHeight="1" x14ac:dyDescent="0.3">
      <c r="A655" s="399">
        <v>382</v>
      </c>
      <c r="B655" s="314"/>
      <c r="C655" s="454"/>
      <c r="D655" s="14"/>
      <c r="E655" s="15"/>
      <c r="F655" s="37"/>
      <c r="G655" s="192"/>
      <c r="H655" s="186"/>
      <c r="I655" s="181"/>
      <c r="J655" s="106" t="str">
        <f t="shared" ref="J655:J673" si="57">IF(AND(COUNTA(B655:E655)&gt;0,K655=1),"Belge Tarihi,Belge Numarası ve KDV Dahil Tutar doldurulduktan sonra KDV Hariç Tutar doldurulabilir.","")</f>
        <v/>
      </c>
      <c r="K655" s="108">
        <f t="shared" ref="K655:K673" si="58">IF(COUNTA(F655:G655)+COUNTA(I655)=3,0,1)</f>
        <v>1</v>
      </c>
      <c r="L655" s="107">
        <f t="shared" ref="L655:L673" si="59">IF(K655=1,0,100000000)</f>
        <v>0</v>
      </c>
    </row>
    <row r="656" spans="1:14" ht="30.1" customHeight="1" x14ac:dyDescent="0.3">
      <c r="A656" s="399">
        <v>383</v>
      </c>
      <c r="B656" s="314"/>
      <c r="C656" s="454"/>
      <c r="D656" s="14"/>
      <c r="E656" s="15"/>
      <c r="F656" s="37"/>
      <c r="G656" s="192"/>
      <c r="H656" s="186"/>
      <c r="I656" s="181"/>
      <c r="J656" s="106" t="str">
        <f t="shared" si="57"/>
        <v/>
      </c>
      <c r="K656" s="108">
        <f t="shared" si="58"/>
        <v>1</v>
      </c>
      <c r="L656" s="107">
        <f t="shared" si="59"/>
        <v>0</v>
      </c>
    </row>
    <row r="657" spans="1:14" ht="30.1" customHeight="1" x14ac:dyDescent="0.3">
      <c r="A657" s="399">
        <v>384</v>
      </c>
      <c r="B657" s="314"/>
      <c r="C657" s="454"/>
      <c r="D657" s="14"/>
      <c r="E657" s="15"/>
      <c r="F657" s="37"/>
      <c r="G657" s="192"/>
      <c r="H657" s="186"/>
      <c r="I657" s="181"/>
      <c r="J657" s="106" t="str">
        <f t="shared" si="57"/>
        <v/>
      </c>
      <c r="K657" s="108">
        <f t="shared" si="58"/>
        <v>1</v>
      </c>
      <c r="L657" s="107">
        <f t="shared" si="59"/>
        <v>0</v>
      </c>
    </row>
    <row r="658" spans="1:14" ht="30.1" customHeight="1" x14ac:dyDescent="0.3">
      <c r="A658" s="399">
        <v>385</v>
      </c>
      <c r="B658" s="314"/>
      <c r="C658" s="454"/>
      <c r="D658" s="14"/>
      <c r="E658" s="15"/>
      <c r="F658" s="37"/>
      <c r="G658" s="192"/>
      <c r="H658" s="186"/>
      <c r="I658" s="181"/>
      <c r="J658" s="106" t="str">
        <f t="shared" si="57"/>
        <v/>
      </c>
      <c r="K658" s="108">
        <f t="shared" si="58"/>
        <v>1</v>
      </c>
      <c r="L658" s="107">
        <f t="shared" si="59"/>
        <v>0</v>
      </c>
    </row>
    <row r="659" spans="1:14" ht="30.1" customHeight="1" x14ac:dyDescent="0.3">
      <c r="A659" s="399">
        <v>386</v>
      </c>
      <c r="B659" s="314"/>
      <c r="C659" s="454"/>
      <c r="D659" s="14"/>
      <c r="E659" s="15"/>
      <c r="F659" s="37"/>
      <c r="G659" s="192"/>
      <c r="H659" s="186"/>
      <c r="I659" s="181"/>
      <c r="J659" s="106" t="str">
        <f t="shared" si="57"/>
        <v/>
      </c>
      <c r="K659" s="108">
        <f t="shared" si="58"/>
        <v>1</v>
      </c>
      <c r="L659" s="107">
        <f t="shared" si="59"/>
        <v>0</v>
      </c>
    </row>
    <row r="660" spans="1:14" ht="30.1" customHeight="1" x14ac:dyDescent="0.3">
      <c r="A660" s="399">
        <v>387</v>
      </c>
      <c r="B660" s="314"/>
      <c r="C660" s="454"/>
      <c r="D660" s="14"/>
      <c r="E660" s="15"/>
      <c r="F660" s="37"/>
      <c r="G660" s="192"/>
      <c r="H660" s="186"/>
      <c r="I660" s="181"/>
      <c r="J660" s="106" t="str">
        <f t="shared" si="57"/>
        <v/>
      </c>
      <c r="K660" s="108">
        <f t="shared" si="58"/>
        <v>1</v>
      </c>
      <c r="L660" s="107">
        <f t="shared" si="59"/>
        <v>0</v>
      </c>
    </row>
    <row r="661" spans="1:14" ht="30.1" customHeight="1" x14ac:dyDescent="0.3">
      <c r="A661" s="399">
        <v>388</v>
      </c>
      <c r="B661" s="314"/>
      <c r="C661" s="454"/>
      <c r="D661" s="14"/>
      <c r="E661" s="15"/>
      <c r="F661" s="37"/>
      <c r="G661" s="192"/>
      <c r="H661" s="186"/>
      <c r="I661" s="181"/>
      <c r="J661" s="106" t="str">
        <f t="shared" si="57"/>
        <v/>
      </c>
      <c r="K661" s="108">
        <f t="shared" si="58"/>
        <v>1</v>
      </c>
      <c r="L661" s="107">
        <f t="shared" si="59"/>
        <v>0</v>
      </c>
    </row>
    <row r="662" spans="1:14" ht="30.1" customHeight="1" x14ac:dyDescent="0.3">
      <c r="A662" s="399">
        <v>389</v>
      </c>
      <c r="B662" s="314"/>
      <c r="C662" s="454"/>
      <c r="D662" s="14"/>
      <c r="E662" s="15"/>
      <c r="F662" s="37"/>
      <c r="G662" s="192"/>
      <c r="H662" s="186"/>
      <c r="I662" s="181"/>
      <c r="J662" s="106" t="str">
        <f t="shared" si="57"/>
        <v/>
      </c>
      <c r="K662" s="108">
        <f t="shared" si="58"/>
        <v>1</v>
      </c>
      <c r="L662" s="107">
        <f t="shared" si="59"/>
        <v>0</v>
      </c>
    </row>
    <row r="663" spans="1:14" ht="30.1" customHeight="1" x14ac:dyDescent="0.3">
      <c r="A663" s="399">
        <v>390</v>
      </c>
      <c r="B663" s="314"/>
      <c r="C663" s="454"/>
      <c r="D663" s="14"/>
      <c r="E663" s="15"/>
      <c r="F663" s="37"/>
      <c r="G663" s="192"/>
      <c r="H663" s="186"/>
      <c r="I663" s="181"/>
      <c r="J663" s="106" t="str">
        <f t="shared" si="57"/>
        <v/>
      </c>
      <c r="K663" s="108">
        <f t="shared" si="58"/>
        <v>1</v>
      </c>
      <c r="L663" s="107">
        <f t="shared" si="59"/>
        <v>0</v>
      </c>
    </row>
    <row r="664" spans="1:14" ht="30.1" customHeight="1" x14ac:dyDescent="0.3">
      <c r="A664" s="399">
        <v>391</v>
      </c>
      <c r="B664" s="314"/>
      <c r="C664" s="454"/>
      <c r="D664" s="14"/>
      <c r="E664" s="15"/>
      <c r="F664" s="37"/>
      <c r="G664" s="192"/>
      <c r="H664" s="186"/>
      <c r="I664" s="181"/>
      <c r="J664" s="106" t="str">
        <f t="shared" si="57"/>
        <v/>
      </c>
      <c r="K664" s="108">
        <f t="shared" si="58"/>
        <v>1</v>
      </c>
      <c r="L664" s="107">
        <f t="shared" si="59"/>
        <v>0</v>
      </c>
    </row>
    <row r="665" spans="1:14" ht="30.1" customHeight="1" x14ac:dyDescent="0.3">
      <c r="A665" s="399">
        <v>392</v>
      </c>
      <c r="B665" s="314"/>
      <c r="C665" s="454"/>
      <c r="D665" s="14"/>
      <c r="E665" s="15"/>
      <c r="F665" s="37"/>
      <c r="G665" s="192"/>
      <c r="H665" s="186"/>
      <c r="I665" s="181"/>
      <c r="J665" s="106" t="str">
        <f t="shared" si="57"/>
        <v/>
      </c>
      <c r="K665" s="108">
        <f t="shared" si="58"/>
        <v>1</v>
      </c>
      <c r="L665" s="107">
        <f t="shared" si="59"/>
        <v>0</v>
      </c>
    </row>
    <row r="666" spans="1:14" ht="30.1" customHeight="1" x14ac:dyDescent="0.3">
      <c r="A666" s="399">
        <v>393</v>
      </c>
      <c r="B666" s="314"/>
      <c r="C666" s="454"/>
      <c r="D666" s="14"/>
      <c r="E666" s="15"/>
      <c r="F666" s="37"/>
      <c r="G666" s="192"/>
      <c r="H666" s="186"/>
      <c r="I666" s="181"/>
      <c r="J666" s="106" t="str">
        <f t="shared" si="57"/>
        <v/>
      </c>
      <c r="K666" s="108">
        <f t="shared" si="58"/>
        <v>1</v>
      </c>
      <c r="L666" s="107">
        <f t="shared" si="59"/>
        <v>0</v>
      </c>
    </row>
    <row r="667" spans="1:14" ht="30.1" customHeight="1" x14ac:dyDescent="0.3">
      <c r="A667" s="399">
        <v>394</v>
      </c>
      <c r="B667" s="314"/>
      <c r="C667" s="454"/>
      <c r="D667" s="14"/>
      <c r="E667" s="15"/>
      <c r="F667" s="37"/>
      <c r="G667" s="192"/>
      <c r="H667" s="186"/>
      <c r="I667" s="181"/>
      <c r="J667" s="106" t="str">
        <f t="shared" si="57"/>
        <v/>
      </c>
      <c r="K667" s="108">
        <f t="shared" si="58"/>
        <v>1</v>
      </c>
      <c r="L667" s="107">
        <f t="shared" si="59"/>
        <v>0</v>
      </c>
    </row>
    <row r="668" spans="1:14" ht="30.1" customHeight="1" x14ac:dyDescent="0.3">
      <c r="A668" s="399">
        <v>395</v>
      </c>
      <c r="B668" s="314"/>
      <c r="C668" s="454"/>
      <c r="D668" s="14"/>
      <c r="E668" s="15"/>
      <c r="F668" s="37"/>
      <c r="G668" s="192"/>
      <c r="H668" s="186"/>
      <c r="I668" s="181"/>
      <c r="J668" s="106" t="str">
        <f t="shared" si="57"/>
        <v/>
      </c>
      <c r="K668" s="108">
        <f t="shared" si="58"/>
        <v>1</v>
      </c>
      <c r="L668" s="107">
        <f t="shared" si="59"/>
        <v>0</v>
      </c>
    </row>
    <row r="669" spans="1:14" ht="30.1" customHeight="1" x14ac:dyDescent="0.3">
      <c r="A669" s="399">
        <v>396</v>
      </c>
      <c r="B669" s="314"/>
      <c r="C669" s="454"/>
      <c r="D669" s="14"/>
      <c r="E669" s="15"/>
      <c r="F669" s="37"/>
      <c r="G669" s="192"/>
      <c r="H669" s="186"/>
      <c r="I669" s="181"/>
      <c r="J669" s="106" t="str">
        <f t="shared" si="57"/>
        <v/>
      </c>
      <c r="K669" s="108">
        <f t="shared" si="58"/>
        <v>1</v>
      </c>
      <c r="L669" s="107">
        <f t="shared" si="59"/>
        <v>0</v>
      </c>
    </row>
    <row r="670" spans="1:14" ht="30.1" customHeight="1" x14ac:dyDescent="0.3">
      <c r="A670" s="399">
        <v>397</v>
      </c>
      <c r="B670" s="314"/>
      <c r="C670" s="454"/>
      <c r="D670" s="14"/>
      <c r="E670" s="15"/>
      <c r="F670" s="37"/>
      <c r="G670" s="192"/>
      <c r="H670" s="186"/>
      <c r="I670" s="181"/>
      <c r="J670" s="106" t="str">
        <f t="shared" si="57"/>
        <v/>
      </c>
      <c r="K670" s="108">
        <f t="shared" si="58"/>
        <v>1</v>
      </c>
      <c r="L670" s="107">
        <f t="shared" si="59"/>
        <v>0</v>
      </c>
    </row>
    <row r="671" spans="1:14" ht="30.1" customHeight="1" x14ac:dyDescent="0.3">
      <c r="A671" s="399">
        <v>398</v>
      </c>
      <c r="B671" s="314"/>
      <c r="C671" s="454"/>
      <c r="D671" s="14"/>
      <c r="E671" s="15"/>
      <c r="F671" s="37"/>
      <c r="G671" s="192"/>
      <c r="H671" s="186"/>
      <c r="I671" s="181"/>
      <c r="J671" s="106" t="str">
        <f t="shared" si="57"/>
        <v/>
      </c>
      <c r="K671" s="108">
        <f t="shared" si="58"/>
        <v>1</v>
      </c>
      <c r="L671" s="107">
        <f t="shared" si="59"/>
        <v>0</v>
      </c>
    </row>
    <row r="672" spans="1:14" ht="30.1" customHeight="1" x14ac:dyDescent="0.3">
      <c r="A672" s="399">
        <v>399</v>
      </c>
      <c r="B672" s="314"/>
      <c r="C672" s="454"/>
      <c r="D672" s="14"/>
      <c r="E672" s="15"/>
      <c r="F672" s="37"/>
      <c r="G672" s="192"/>
      <c r="H672" s="186"/>
      <c r="I672" s="181"/>
      <c r="J672" s="106" t="str">
        <f t="shared" si="57"/>
        <v/>
      </c>
      <c r="K672" s="108">
        <f t="shared" si="58"/>
        <v>1</v>
      </c>
      <c r="L672" s="107">
        <f t="shared" si="59"/>
        <v>0</v>
      </c>
      <c r="M672" s="66"/>
      <c r="N672" s="66"/>
    </row>
    <row r="673" spans="1:14" ht="30.1" customHeight="1" thickBot="1" x14ac:dyDescent="0.35">
      <c r="A673" s="400">
        <v>400</v>
      </c>
      <c r="B673" s="86"/>
      <c r="C673" s="455"/>
      <c r="D673" s="16"/>
      <c r="E673" s="17"/>
      <c r="F673" s="39"/>
      <c r="G673" s="193"/>
      <c r="H673" s="187"/>
      <c r="I673" s="182"/>
      <c r="J673" s="106" t="str">
        <f t="shared" si="57"/>
        <v/>
      </c>
      <c r="K673" s="108">
        <f t="shared" si="58"/>
        <v>1</v>
      </c>
      <c r="L673" s="107">
        <f t="shared" si="59"/>
        <v>0</v>
      </c>
    </row>
    <row r="674" spans="1:14" ht="30.1" customHeight="1" thickBot="1" x14ac:dyDescent="0.35">
      <c r="A674" s="41"/>
      <c r="B674" s="41"/>
      <c r="C674" s="456"/>
      <c r="D674" s="41"/>
      <c r="E674" s="41"/>
      <c r="F674" s="41"/>
      <c r="G674" s="380" t="s">
        <v>33</v>
      </c>
      <c r="H674" s="183">
        <f>SUM(H654:H673)+H640</f>
        <v>0</v>
      </c>
      <c r="I674" s="183">
        <f>SUM(I654:I673)+I640</f>
        <v>0</v>
      </c>
      <c r="J674" s="63"/>
      <c r="K674" s="105">
        <f>IF(H674&gt;H640,ROW(A680),0)</f>
        <v>0</v>
      </c>
      <c r="L674" s="34"/>
      <c r="M674" s="102">
        <f>IF(H674&gt;H640,ROW(A680),0)</f>
        <v>0</v>
      </c>
    </row>
    <row r="675" spans="1:14" ht="30.1" customHeight="1" x14ac:dyDescent="0.3">
      <c r="A675" s="41"/>
      <c r="B675" s="41"/>
      <c r="C675" s="456"/>
      <c r="D675" s="41"/>
      <c r="E675" s="41"/>
      <c r="F675" s="41"/>
      <c r="G675" s="41"/>
      <c r="H675" s="41"/>
      <c r="I675" s="41"/>
      <c r="J675" s="63"/>
      <c r="K675" s="34"/>
      <c r="L675" s="34"/>
    </row>
    <row r="676" spans="1:14" ht="30.1" customHeight="1" x14ac:dyDescent="0.3">
      <c r="A676" s="135" t="s">
        <v>132</v>
      </c>
      <c r="B676" s="41"/>
      <c r="C676" s="456"/>
      <c r="D676" s="41"/>
      <c r="E676" s="41"/>
      <c r="F676" s="41"/>
      <c r="G676" s="41"/>
      <c r="H676" s="41"/>
      <c r="I676" s="41"/>
      <c r="J676" s="63"/>
      <c r="K676" s="34"/>
      <c r="L676" s="34"/>
    </row>
    <row r="677" spans="1:14" ht="30.1" customHeight="1" x14ac:dyDescent="0.3">
      <c r="A677" s="41"/>
      <c r="B677" s="41"/>
      <c r="C677" s="456"/>
      <c r="D677" s="41"/>
      <c r="E677" s="41"/>
      <c r="F677" s="41"/>
      <c r="G677" s="41"/>
      <c r="H677" s="41"/>
      <c r="I677" s="41"/>
      <c r="J677" s="63"/>
      <c r="K677" s="34"/>
      <c r="L677" s="34"/>
    </row>
    <row r="678" spans="1:14" ht="30.1" customHeight="1" x14ac:dyDescent="0.35">
      <c r="A678" s="370" t="s">
        <v>30</v>
      </c>
      <c r="B678" s="372">
        <f ca="1">imzatarihi</f>
        <v>45653</v>
      </c>
      <c r="C678" s="459"/>
      <c r="D678" s="251" t="s">
        <v>31</v>
      </c>
      <c r="E678" s="373" t="str">
        <f>IF(kurulusyetkilisi&gt;0,kurulusyetkilisi,"")</f>
        <v/>
      </c>
      <c r="F678" s="41"/>
      <c r="G678" s="41"/>
      <c r="H678" s="41"/>
      <c r="I678" s="41"/>
      <c r="J678" s="63"/>
      <c r="K678" s="34"/>
      <c r="L678" s="34"/>
    </row>
    <row r="679" spans="1:14" ht="30.1" customHeight="1" x14ac:dyDescent="0.35">
      <c r="A679" s="41"/>
      <c r="B679" s="213"/>
      <c r="C679" s="460"/>
      <c r="D679" s="251" t="s">
        <v>32</v>
      </c>
      <c r="E679" s="41"/>
      <c r="F679" s="41"/>
      <c r="G679" s="212"/>
      <c r="H679" s="41"/>
      <c r="I679" s="41"/>
      <c r="J679" s="63"/>
      <c r="K679" s="34"/>
      <c r="L679" s="34"/>
    </row>
    <row r="680" spans="1:14" ht="30.1" customHeight="1" x14ac:dyDescent="0.3">
      <c r="A680" s="41"/>
      <c r="B680" s="41"/>
      <c r="C680" s="456"/>
      <c r="D680" s="41"/>
      <c r="E680" s="41"/>
      <c r="F680" s="41"/>
      <c r="G680" s="41"/>
      <c r="H680" s="41"/>
      <c r="I680" s="41"/>
      <c r="J680" s="63"/>
      <c r="K680" s="34"/>
      <c r="L680" s="34"/>
    </row>
    <row r="681" spans="1:14" ht="30.1" customHeight="1" x14ac:dyDescent="0.3">
      <c r="A681" s="609" t="s">
        <v>102</v>
      </c>
      <c r="B681" s="609"/>
      <c r="C681" s="609"/>
      <c r="D681" s="609"/>
      <c r="E681" s="609"/>
      <c r="F681" s="609"/>
      <c r="G681" s="609"/>
      <c r="H681" s="609"/>
      <c r="I681" s="609"/>
      <c r="J681" s="61"/>
      <c r="K681" s="34"/>
      <c r="L681" s="34"/>
    </row>
    <row r="682" spans="1:14" ht="30.1" customHeight="1" x14ac:dyDescent="0.3">
      <c r="A682" s="573" t="str">
        <f>IF(YilDonem&lt;&gt;"",CONCATENATE(YilDonem," dönemine aittir."),"")</f>
        <v/>
      </c>
      <c r="B682" s="573"/>
      <c r="C682" s="573"/>
      <c r="D682" s="573"/>
      <c r="E682" s="573"/>
      <c r="F682" s="573"/>
      <c r="G682" s="573"/>
      <c r="H682" s="573"/>
      <c r="I682" s="573"/>
      <c r="J682" s="61"/>
      <c r="K682" s="34"/>
      <c r="L682" s="34"/>
    </row>
    <row r="683" spans="1:14" ht="30.1" customHeight="1" thickBot="1" x14ac:dyDescent="0.35">
      <c r="A683" s="610" t="s">
        <v>125</v>
      </c>
      <c r="B683" s="610"/>
      <c r="C683" s="610"/>
      <c r="D683" s="610"/>
      <c r="E683" s="610"/>
      <c r="F683" s="610"/>
      <c r="G683" s="610"/>
      <c r="H683" s="610"/>
      <c r="I683" s="610"/>
      <c r="J683" s="61"/>
      <c r="K683" s="34"/>
      <c r="L683" s="34"/>
    </row>
    <row r="684" spans="1:14" ht="30.1" customHeight="1" thickBot="1" x14ac:dyDescent="0.35">
      <c r="A684" s="441" t="s">
        <v>212</v>
      </c>
      <c r="B684" s="618" t="str">
        <f>IF(ProjeNo&gt;0,ProjeNo,"")</f>
        <v/>
      </c>
      <c r="C684" s="619"/>
      <c r="D684" s="619"/>
      <c r="E684" s="619"/>
      <c r="F684" s="619"/>
      <c r="G684" s="619"/>
      <c r="H684" s="619"/>
      <c r="I684" s="620"/>
      <c r="J684" s="61"/>
      <c r="K684" s="34"/>
      <c r="L684" s="34"/>
    </row>
    <row r="685" spans="1:14" ht="30.1" customHeight="1" thickBot="1" x14ac:dyDescent="0.35">
      <c r="A685" s="441" t="s">
        <v>213</v>
      </c>
      <c r="B685" s="615" t="str">
        <f>IF(ProjeAdi&gt;0,ProjeAdi,"")</f>
        <v/>
      </c>
      <c r="C685" s="616"/>
      <c r="D685" s="616"/>
      <c r="E685" s="616"/>
      <c r="F685" s="616"/>
      <c r="G685" s="616"/>
      <c r="H685" s="616"/>
      <c r="I685" s="617"/>
      <c r="J685" s="61"/>
      <c r="K685" s="34"/>
      <c r="L685" s="34"/>
    </row>
    <row r="686" spans="1:14" s="21" customFormat="1" ht="30.1" customHeight="1" thickBot="1" x14ac:dyDescent="0.35">
      <c r="A686" s="613" t="s">
        <v>3</v>
      </c>
      <c r="B686" s="613" t="s">
        <v>99</v>
      </c>
      <c r="C686" s="613" t="s">
        <v>175</v>
      </c>
      <c r="D686" s="613" t="s">
        <v>100</v>
      </c>
      <c r="E686" s="613" t="s">
        <v>101</v>
      </c>
      <c r="F686" s="613" t="s">
        <v>79</v>
      </c>
      <c r="G686" s="613" t="s">
        <v>80</v>
      </c>
      <c r="H686" s="392" t="s">
        <v>81</v>
      </c>
      <c r="I686" s="392" t="s">
        <v>81</v>
      </c>
      <c r="J686" s="62"/>
      <c r="K686" s="35"/>
      <c r="L686" s="35"/>
      <c r="M686" s="65"/>
      <c r="N686" s="65"/>
    </row>
    <row r="687" spans="1:14" ht="30.1" customHeight="1" thickBot="1" x14ac:dyDescent="0.35">
      <c r="A687" s="621"/>
      <c r="B687" s="621"/>
      <c r="C687" s="614"/>
      <c r="D687" s="621"/>
      <c r="E687" s="621"/>
      <c r="F687" s="621"/>
      <c r="G687" s="621"/>
      <c r="H687" s="403" t="s">
        <v>82</v>
      </c>
      <c r="I687" s="403" t="s">
        <v>85</v>
      </c>
      <c r="J687" s="61"/>
      <c r="K687" s="34"/>
      <c r="L687" s="34"/>
    </row>
    <row r="688" spans="1:14" ht="30.1" customHeight="1" x14ac:dyDescent="0.3">
      <c r="A688" s="198">
        <v>401</v>
      </c>
      <c r="B688" s="464"/>
      <c r="C688" s="465"/>
      <c r="D688" s="22"/>
      <c r="E688" s="36"/>
      <c r="F688" s="23"/>
      <c r="G688" s="191"/>
      <c r="H688" s="185"/>
      <c r="I688" s="177"/>
      <c r="J688" s="106" t="str">
        <f>IF(AND(COUNTA(B688:E688)&gt;0,K688=1),"Belge Tarihi,Belge Numarası ve KDV Dahil Tutar doldurulduktan sonra KDV Hariç Tutar doldurulabilir.","")</f>
        <v/>
      </c>
      <c r="K688" s="108">
        <f>IF(COUNTA(F688:G688)+COUNTA(I688)=3,0,1)</f>
        <v>1</v>
      </c>
      <c r="L688" s="107">
        <f>IF(K688=1,0,100000000)</f>
        <v>0</v>
      </c>
    </row>
    <row r="689" spans="1:12" ht="30.1" customHeight="1" x14ac:dyDescent="0.3">
      <c r="A689" s="399">
        <v>402</v>
      </c>
      <c r="B689" s="314"/>
      <c r="C689" s="454"/>
      <c r="D689" s="14"/>
      <c r="E689" s="15"/>
      <c r="F689" s="37"/>
      <c r="G689" s="192"/>
      <c r="H689" s="186"/>
      <c r="I689" s="181"/>
      <c r="J689" s="106" t="str">
        <f t="shared" ref="J689:J707" si="60">IF(AND(COUNTA(B689:E689)&gt;0,K689=1),"Belge Tarihi,Belge Numarası ve KDV Dahil Tutar doldurulduktan sonra KDV Hariç Tutar doldurulabilir.","")</f>
        <v/>
      </c>
      <c r="K689" s="108">
        <f t="shared" ref="K689:K707" si="61">IF(COUNTA(F689:G689)+COUNTA(I689)=3,0,1)</f>
        <v>1</v>
      </c>
      <c r="L689" s="107">
        <f t="shared" ref="L689:L707" si="62">IF(K689=1,0,100000000)</f>
        <v>0</v>
      </c>
    </row>
    <row r="690" spans="1:12" ht="30.1" customHeight="1" x14ac:dyDescent="0.3">
      <c r="A690" s="399">
        <v>403</v>
      </c>
      <c r="B690" s="314"/>
      <c r="C690" s="454"/>
      <c r="D690" s="14"/>
      <c r="E690" s="15"/>
      <c r="F690" s="37"/>
      <c r="G690" s="192"/>
      <c r="H690" s="186"/>
      <c r="I690" s="181"/>
      <c r="J690" s="106" t="str">
        <f t="shared" si="60"/>
        <v/>
      </c>
      <c r="K690" s="108">
        <f t="shared" si="61"/>
        <v>1</v>
      </c>
      <c r="L690" s="107">
        <f t="shared" si="62"/>
        <v>0</v>
      </c>
    </row>
    <row r="691" spans="1:12" ht="30.1" customHeight="1" x14ac:dyDescent="0.3">
      <c r="A691" s="399">
        <v>404</v>
      </c>
      <c r="B691" s="314"/>
      <c r="C691" s="454"/>
      <c r="D691" s="14"/>
      <c r="E691" s="15"/>
      <c r="F691" s="37"/>
      <c r="G691" s="192"/>
      <c r="H691" s="186"/>
      <c r="I691" s="181"/>
      <c r="J691" s="106" t="str">
        <f t="shared" si="60"/>
        <v/>
      </c>
      <c r="K691" s="108">
        <f t="shared" si="61"/>
        <v>1</v>
      </c>
      <c r="L691" s="107">
        <f t="shared" si="62"/>
        <v>0</v>
      </c>
    </row>
    <row r="692" spans="1:12" ht="30.1" customHeight="1" x14ac:dyDescent="0.3">
      <c r="A692" s="399">
        <v>405</v>
      </c>
      <c r="B692" s="314"/>
      <c r="C692" s="454"/>
      <c r="D692" s="14"/>
      <c r="E692" s="15"/>
      <c r="F692" s="37"/>
      <c r="G692" s="192"/>
      <c r="H692" s="186"/>
      <c r="I692" s="181"/>
      <c r="J692" s="106" t="str">
        <f t="shared" si="60"/>
        <v/>
      </c>
      <c r="K692" s="108">
        <f t="shared" si="61"/>
        <v>1</v>
      </c>
      <c r="L692" s="107">
        <f t="shared" si="62"/>
        <v>0</v>
      </c>
    </row>
    <row r="693" spans="1:12" ht="30.1" customHeight="1" x14ac:dyDescent="0.3">
      <c r="A693" s="399">
        <v>406</v>
      </c>
      <c r="B693" s="314"/>
      <c r="C693" s="454"/>
      <c r="D693" s="14"/>
      <c r="E693" s="15"/>
      <c r="F693" s="37"/>
      <c r="G693" s="192"/>
      <c r="H693" s="186"/>
      <c r="I693" s="181"/>
      <c r="J693" s="106" t="str">
        <f t="shared" si="60"/>
        <v/>
      </c>
      <c r="K693" s="108">
        <f t="shared" si="61"/>
        <v>1</v>
      </c>
      <c r="L693" s="107">
        <f t="shared" si="62"/>
        <v>0</v>
      </c>
    </row>
    <row r="694" spans="1:12" ht="30.1" customHeight="1" x14ac:dyDescent="0.3">
      <c r="A694" s="399">
        <v>407</v>
      </c>
      <c r="B694" s="314"/>
      <c r="C694" s="454"/>
      <c r="D694" s="14"/>
      <c r="E694" s="15"/>
      <c r="F694" s="37"/>
      <c r="G694" s="192"/>
      <c r="H694" s="186"/>
      <c r="I694" s="181"/>
      <c r="J694" s="106" t="str">
        <f t="shared" si="60"/>
        <v/>
      </c>
      <c r="K694" s="108">
        <f t="shared" si="61"/>
        <v>1</v>
      </c>
      <c r="L694" s="107">
        <f t="shared" si="62"/>
        <v>0</v>
      </c>
    </row>
    <row r="695" spans="1:12" ht="30.1" customHeight="1" x14ac:dyDescent="0.3">
      <c r="A695" s="399">
        <v>408</v>
      </c>
      <c r="B695" s="314"/>
      <c r="C695" s="454"/>
      <c r="D695" s="14"/>
      <c r="E695" s="15"/>
      <c r="F695" s="37"/>
      <c r="G695" s="192"/>
      <c r="H695" s="186"/>
      <c r="I695" s="181"/>
      <c r="J695" s="106" t="str">
        <f t="shared" si="60"/>
        <v/>
      </c>
      <c r="K695" s="108">
        <f t="shared" si="61"/>
        <v>1</v>
      </c>
      <c r="L695" s="107">
        <f t="shared" si="62"/>
        <v>0</v>
      </c>
    </row>
    <row r="696" spans="1:12" ht="30.1" customHeight="1" x14ac:dyDescent="0.3">
      <c r="A696" s="399">
        <v>409</v>
      </c>
      <c r="B696" s="314"/>
      <c r="C696" s="454"/>
      <c r="D696" s="14"/>
      <c r="E696" s="15"/>
      <c r="F696" s="37"/>
      <c r="G696" s="192"/>
      <c r="H696" s="186"/>
      <c r="I696" s="181"/>
      <c r="J696" s="106" t="str">
        <f t="shared" si="60"/>
        <v/>
      </c>
      <c r="K696" s="108">
        <f t="shared" si="61"/>
        <v>1</v>
      </c>
      <c r="L696" s="107">
        <f t="shared" si="62"/>
        <v>0</v>
      </c>
    </row>
    <row r="697" spans="1:12" ht="30.1" customHeight="1" x14ac:dyDescent="0.3">
      <c r="A697" s="399">
        <v>410</v>
      </c>
      <c r="B697" s="314"/>
      <c r="C697" s="454"/>
      <c r="D697" s="14"/>
      <c r="E697" s="15"/>
      <c r="F697" s="37"/>
      <c r="G697" s="192"/>
      <c r="H697" s="186"/>
      <c r="I697" s="181"/>
      <c r="J697" s="106" t="str">
        <f t="shared" si="60"/>
        <v/>
      </c>
      <c r="K697" s="108">
        <f t="shared" si="61"/>
        <v>1</v>
      </c>
      <c r="L697" s="107">
        <f t="shared" si="62"/>
        <v>0</v>
      </c>
    </row>
    <row r="698" spans="1:12" ht="30.1" customHeight="1" x14ac:dyDescent="0.3">
      <c r="A698" s="399">
        <v>411</v>
      </c>
      <c r="B698" s="314"/>
      <c r="C698" s="454"/>
      <c r="D698" s="14"/>
      <c r="E698" s="15"/>
      <c r="F698" s="37"/>
      <c r="G698" s="192"/>
      <c r="H698" s="186"/>
      <c r="I698" s="181"/>
      <c r="J698" s="106" t="str">
        <f t="shared" si="60"/>
        <v/>
      </c>
      <c r="K698" s="108">
        <f t="shared" si="61"/>
        <v>1</v>
      </c>
      <c r="L698" s="107">
        <f t="shared" si="62"/>
        <v>0</v>
      </c>
    </row>
    <row r="699" spans="1:12" ht="30.1" customHeight="1" x14ac:dyDescent="0.3">
      <c r="A699" s="399">
        <v>412</v>
      </c>
      <c r="B699" s="314"/>
      <c r="C699" s="454"/>
      <c r="D699" s="14"/>
      <c r="E699" s="15"/>
      <c r="F699" s="37"/>
      <c r="G699" s="192"/>
      <c r="H699" s="186"/>
      <c r="I699" s="181"/>
      <c r="J699" s="106" t="str">
        <f t="shared" si="60"/>
        <v/>
      </c>
      <c r="K699" s="108">
        <f t="shared" si="61"/>
        <v>1</v>
      </c>
      <c r="L699" s="107">
        <f t="shared" si="62"/>
        <v>0</v>
      </c>
    </row>
    <row r="700" spans="1:12" ht="30.1" customHeight="1" x14ac:dyDescent="0.3">
      <c r="A700" s="399">
        <v>413</v>
      </c>
      <c r="B700" s="314"/>
      <c r="C700" s="454"/>
      <c r="D700" s="14"/>
      <c r="E700" s="15"/>
      <c r="F700" s="37"/>
      <c r="G700" s="192"/>
      <c r="H700" s="186"/>
      <c r="I700" s="181"/>
      <c r="J700" s="106" t="str">
        <f t="shared" si="60"/>
        <v/>
      </c>
      <c r="K700" s="108">
        <f t="shared" si="61"/>
        <v>1</v>
      </c>
      <c r="L700" s="107">
        <f t="shared" si="62"/>
        <v>0</v>
      </c>
    </row>
    <row r="701" spans="1:12" ht="30.1" customHeight="1" x14ac:dyDescent="0.3">
      <c r="A701" s="399">
        <v>414</v>
      </c>
      <c r="B701" s="314"/>
      <c r="C701" s="454"/>
      <c r="D701" s="14"/>
      <c r="E701" s="15"/>
      <c r="F701" s="37"/>
      <c r="G701" s="192"/>
      <c r="H701" s="186"/>
      <c r="I701" s="181"/>
      <c r="J701" s="106" t="str">
        <f t="shared" si="60"/>
        <v/>
      </c>
      <c r="K701" s="108">
        <f t="shared" si="61"/>
        <v>1</v>
      </c>
      <c r="L701" s="107">
        <f t="shared" si="62"/>
        <v>0</v>
      </c>
    </row>
    <row r="702" spans="1:12" ht="30.1" customHeight="1" x14ac:dyDescent="0.3">
      <c r="A702" s="399">
        <v>415</v>
      </c>
      <c r="B702" s="314"/>
      <c r="C702" s="454"/>
      <c r="D702" s="14"/>
      <c r="E702" s="15"/>
      <c r="F702" s="37"/>
      <c r="G702" s="192"/>
      <c r="H702" s="186"/>
      <c r="I702" s="181"/>
      <c r="J702" s="106" t="str">
        <f t="shared" si="60"/>
        <v/>
      </c>
      <c r="K702" s="108">
        <f t="shared" si="61"/>
        <v>1</v>
      </c>
      <c r="L702" s="107">
        <f t="shared" si="62"/>
        <v>0</v>
      </c>
    </row>
    <row r="703" spans="1:12" ht="30.1" customHeight="1" x14ac:dyDescent="0.3">
      <c r="A703" s="399">
        <v>416</v>
      </c>
      <c r="B703" s="314"/>
      <c r="C703" s="454"/>
      <c r="D703" s="14"/>
      <c r="E703" s="15"/>
      <c r="F703" s="37"/>
      <c r="G703" s="192"/>
      <c r="H703" s="186"/>
      <c r="I703" s="181"/>
      <c r="J703" s="106" t="str">
        <f t="shared" si="60"/>
        <v/>
      </c>
      <c r="K703" s="108">
        <f t="shared" si="61"/>
        <v>1</v>
      </c>
      <c r="L703" s="107">
        <f t="shared" si="62"/>
        <v>0</v>
      </c>
    </row>
    <row r="704" spans="1:12" ht="30.1" customHeight="1" x14ac:dyDescent="0.3">
      <c r="A704" s="399">
        <v>417</v>
      </c>
      <c r="B704" s="314"/>
      <c r="C704" s="454"/>
      <c r="D704" s="14"/>
      <c r="E704" s="15"/>
      <c r="F704" s="37"/>
      <c r="G704" s="192"/>
      <c r="H704" s="186"/>
      <c r="I704" s="181"/>
      <c r="J704" s="106" t="str">
        <f t="shared" si="60"/>
        <v/>
      </c>
      <c r="K704" s="108">
        <f t="shared" si="61"/>
        <v>1</v>
      </c>
      <c r="L704" s="107">
        <f t="shared" si="62"/>
        <v>0</v>
      </c>
    </row>
    <row r="705" spans="1:14" ht="30.1" customHeight="1" x14ac:dyDescent="0.3">
      <c r="A705" s="399">
        <v>418</v>
      </c>
      <c r="B705" s="314"/>
      <c r="C705" s="454"/>
      <c r="D705" s="14"/>
      <c r="E705" s="15"/>
      <c r="F705" s="37"/>
      <c r="G705" s="192"/>
      <c r="H705" s="186"/>
      <c r="I705" s="181"/>
      <c r="J705" s="106" t="str">
        <f t="shared" si="60"/>
        <v/>
      </c>
      <c r="K705" s="108">
        <f t="shared" si="61"/>
        <v>1</v>
      </c>
      <c r="L705" s="107">
        <f t="shared" si="62"/>
        <v>0</v>
      </c>
    </row>
    <row r="706" spans="1:14" ht="30.1" customHeight="1" x14ac:dyDescent="0.3">
      <c r="A706" s="399">
        <v>419</v>
      </c>
      <c r="B706" s="314"/>
      <c r="C706" s="454"/>
      <c r="D706" s="14"/>
      <c r="E706" s="15"/>
      <c r="F706" s="37"/>
      <c r="G706" s="192"/>
      <c r="H706" s="186"/>
      <c r="I706" s="181"/>
      <c r="J706" s="106" t="str">
        <f t="shared" si="60"/>
        <v/>
      </c>
      <c r="K706" s="108">
        <f t="shared" si="61"/>
        <v>1</v>
      </c>
      <c r="L706" s="107">
        <f t="shared" si="62"/>
        <v>0</v>
      </c>
    </row>
    <row r="707" spans="1:14" ht="30.1" customHeight="1" thickBot="1" x14ac:dyDescent="0.35">
      <c r="A707" s="400">
        <v>420</v>
      </c>
      <c r="B707" s="86"/>
      <c r="C707" s="455"/>
      <c r="D707" s="16"/>
      <c r="E707" s="17"/>
      <c r="F707" s="39"/>
      <c r="G707" s="193"/>
      <c r="H707" s="187"/>
      <c r="I707" s="182"/>
      <c r="J707" s="106" t="str">
        <f t="shared" si="60"/>
        <v/>
      </c>
      <c r="K707" s="108">
        <f t="shared" si="61"/>
        <v>1</v>
      </c>
      <c r="L707" s="107">
        <f t="shared" si="62"/>
        <v>0</v>
      </c>
      <c r="M707" s="66"/>
      <c r="N707" s="66"/>
    </row>
    <row r="708" spans="1:14" ht="30.1" customHeight="1" thickBot="1" x14ac:dyDescent="0.35">
      <c r="A708" s="41"/>
      <c r="B708" s="41"/>
      <c r="C708" s="456"/>
      <c r="D708" s="41"/>
      <c r="E708" s="41"/>
      <c r="F708" s="41"/>
      <c r="G708" s="380" t="s">
        <v>33</v>
      </c>
      <c r="H708" s="183">
        <f>SUM(H688:H707)+H674</f>
        <v>0</v>
      </c>
      <c r="I708" s="183">
        <f>SUM(I688:I707)+I674</f>
        <v>0</v>
      </c>
      <c r="J708" s="63"/>
      <c r="K708" s="105">
        <f>IF(H708&gt;H674,ROW(A714),0)</f>
        <v>0</v>
      </c>
      <c r="L708" s="34"/>
      <c r="M708" s="102">
        <f>IF(H708&gt;H674,ROW(A714),0)</f>
        <v>0</v>
      </c>
    </row>
    <row r="709" spans="1:14" ht="30.1" customHeight="1" x14ac:dyDescent="0.3">
      <c r="A709" s="41"/>
      <c r="B709" s="41"/>
      <c r="C709" s="456"/>
      <c r="D709" s="41"/>
      <c r="E709" s="41"/>
      <c r="F709" s="41"/>
      <c r="G709" s="41"/>
      <c r="H709" s="41"/>
      <c r="I709" s="41"/>
      <c r="J709" s="63"/>
      <c r="K709" s="34"/>
      <c r="L709" s="34"/>
    </row>
    <row r="710" spans="1:14" ht="30.1" customHeight="1" x14ac:dyDescent="0.3">
      <c r="A710" s="135" t="s">
        <v>132</v>
      </c>
      <c r="B710" s="41"/>
      <c r="C710" s="456"/>
      <c r="D710" s="41"/>
      <c r="E710" s="41"/>
      <c r="F710" s="41"/>
      <c r="G710" s="41"/>
      <c r="H710" s="41"/>
      <c r="I710" s="41"/>
      <c r="J710" s="63"/>
      <c r="K710" s="34"/>
      <c r="L710" s="34"/>
    </row>
    <row r="711" spans="1:14" ht="30.1" customHeight="1" x14ac:dyDescent="0.3">
      <c r="A711" s="41"/>
      <c r="B711" s="41"/>
      <c r="C711" s="456"/>
      <c r="D711" s="41"/>
      <c r="E711" s="41"/>
      <c r="F711" s="41"/>
      <c r="G711" s="41"/>
      <c r="H711" s="41"/>
      <c r="I711" s="41"/>
      <c r="J711" s="63"/>
      <c r="K711" s="34"/>
      <c r="L711" s="34"/>
    </row>
    <row r="712" spans="1:14" ht="30.1" customHeight="1" x14ac:dyDescent="0.35">
      <c r="A712" s="370" t="s">
        <v>30</v>
      </c>
      <c r="B712" s="372">
        <f ca="1">imzatarihi</f>
        <v>45653</v>
      </c>
      <c r="C712" s="459"/>
      <c r="D712" s="251" t="s">
        <v>31</v>
      </c>
      <c r="E712" s="373" t="str">
        <f>IF(kurulusyetkilisi&gt;0,kurulusyetkilisi,"")</f>
        <v/>
      </c>
      <c r="F712" s="41"/>
      <c r="G712" s="41"/>
      <c r="H712" s="41"/>
      <c r="I712" s="41"/>
      <c r="J712" s="63"/>
      <c r="K712" s="34"/>
      <c r="L712" s="34"/>
    </row>
    <row r="713" spans="1:14" ht="30.1" customHeight="1" x14ac:dyDescent="0.35">
      <c r="A713" s="41"/>
      <c r="B713" s="213"/>
      <c r="C713" s="460"/>
      <c r="D713" s="251" t="s">
        <v>32</v>
      </c>
      <c r="E713" s="41"/>
      <c r="F713" s="41"/>
      <c r="G713" s="212"/>
      <c r="H713" s="41"/>
      <c r="I713" s="41"/>
      <c r="J713" s="63"/>
      <c r="K713" s="34"/>
      <c r="L713" s="34"/>
    </row>
    <row r="714" spans="1:14" ht="30.1" customHeight="1" x14ac:dyDescent="0.3">
      <c r="A714" s="41"/>
      <c r="B714" s="41"/>
      <c r="C714" s="456"/>
      <c r="D714" s="41"/>
      <c r="E714" s="41"/>
      <c r="F714" s="41"/>
      <c r="G714" s="41"/>
      <c r="H714" s="41"/>
      <c r="I714" s="41"/>
      <c r="J714" s="63"/>
      <c r="K714" s="34"/>
      <c r="L714" s="34"/>
    </row>
    <row r="715" spans="1:14" ht="30.1" customHeight="1" x14ac:dyDescent="0.3">
      <c r="A715" s="609" t="s">
        <v>102</v>
      </c>
      <c r="B715" s="609"/>
      <c r="C715" s="609"/>
      <c r="D715" s="609"/>
      <c r="E715" s="609"/>
      <c r="F715" s="609"/>
      <c r="G715" s="609"/>
      <c r="H715" s="609"/>
      <c r="I715" s="609"/>
      <c r="J715" s="61"/>
      <c r="K715" s="34"/>
      <c r="L715" s="34"/>
    </row>
    <row r="716" spans="1:14" ht="30.1" customHeight="1" x14ac:dyDescent="0.3">
      <c r="A716" s="573" t="str">
        <f>IF(YilDonem&lt;&gt;"",CONCATENATE(YilDonem," dönemine aittir."),"")</f>
        <v/>
      </c>
      <c r="B716" s="573"/>
      <c r="C716" s="573"/>
      <c r="D716" s="573"/>
      <c r="E716" s="573"/>
      <c r="F716" s="573"/>
      <c r="G716" s="573"/>
      <c r="H716" s="573"/>
      <c r="I716" s="573"/>
      <c r="J716" s="61"/>
      <c r="K716" s="34"/>
      <c r="L716" s="34"/>
    </row>
    <row r="717" spans="1:14" ht="30.1" customHeight="1" thickBot="1" x14ac:dyDescent="0.35">
      <c r="A717" s="610" t="s">
        <v>125</v>
      </c>
      <c r="B717" s="610"/>
      <c r="C717" s="610"/>
      <c r="D717" s="610"/>
      <c r="E717" s="610"/>
      <c r="F717" s="610"/>
      <c r="G717" s="610"/>
      <c r="H717" s="610"/>
      <c r="I717" s="610"/>
      <c r="J717" s="61"/>
      <c r="K717" s="34"/>
      <c r="L717" s="34"/>
    </row>
    <row r="718" spans="1:14" ht="30.1" customHeight="1" thickBot="1" x14ac:dyDescent="0.35">
      <c r="A718" s="441" t="s">
        <v>212</v>
      </c>
      <c r="B718" s="618" t="str">
        <f>IF(ProjeNo&gt;0,ProjeNo,"")</f>
        <v/>
      </c>
      <c r="C718" s="619"/>
      <c r="D718" s="619"/>
      <c r="E718" s="619"/>
      <c r="F718" s="619"/>
      <c r="G718" s="619"/>
      <c r="H718" s="619"/>
      <c r="I718" s="620"/>
      <c r="J718" s="61"/>
      <c r="K718" s="34"/>
      <c r="L718" s="34"/>
    </row>
    <row r="719" spans="1:14" ht="30.1" customHeight="1" thickBot="1" x14ac:dyDescent="0.35">
      <c r="A719" s="441" t="s">
        <v>213</v>
      </c>
      <c r="B719" s="615" t="str">
        <f>IF(ProjeAdi&gt;0,ProjeAdi,"")</f>
        <v/>
      </c>
      <c r="C719" s="616"/>
      <c r="D719" s="616"/>
      <c r="E719" s="616"/>
      <c r="F719" s="616"/>
      <c r="G719" s="616"/>
      <c r="H719" s="616"/>
      <c r="I719" s="617"/>
      <c r="J719" s="61"/>
      <c r="K719" s="34"/>
      <c r="L719" s="34"/>
    </row>
    <row r="720" spans="1:14" s="21" customFormat="1" ht="30.1" customHeight="1" thickBot="1" x14ac:dyDescent="0.35">
      <c r="A720" s="613" t="s">
        <v>3</v>
      </c>
      <c r="B720" s="613" t="s">
        <v>99</v>
      </c>
      <c r="C720" s="613" t="s">
        <v>175</v>
      </c>
      <c r="D720" s="613" t="s">
        <v>100</v>
      </c>
      <c r="E720" s="613" t="s">
        <v>101</v>
      </c>
      <c r="F720" s="613" t="s">
        <v>79</v>
      </c>
      <c r="G720" s="613" t="s">
        <v>80</v>
      </c>
      <c r="H720" s="392" t="s">
        <v>81</v>
      </c>
      <c r="I720" s="392" t="s">
        <v>81</v>
      </c>
      <c r="J720" s="62"/>
      <c r="K720" s="35"/>
      <c r="L720" s="35"/>
      <c r="M720" s="65"/>
      <c r="N720" s="65"/>
    </row>
    <row r="721" spans="1:12" ht="30.1" customHeight="1" thickBot="1" x14ac:dyDescent="0.35">
      <c r="A721" s="621"/>
      <c r="B721" s="621"/>
      <c r="C721" s="614"/>
      <c r="D721" s="621"/>
      <c r="E721" s="621"/>
      <c r="F721" s="621"/>
      <c r="G721" s="621"/>
      <c r="H721" s="403" t="s">
        <v>82</v>
      </c>
      <c r="I721" s="403" t="s">
        <v>85</v>
      </c>
      <c r="J721" s="61"/>
      <c r="K721" s="34"/>
      <c r="L721" s="34"/>
    </row>
    <row r="722" spans="1:12" ht="30.1" customHeight="1" x14ac:dyDescent="0.3">
      <c r="A722" s="198">
        <v>421</v>
      </c>
      <c r="B722" s="464"/>
      <c r="C722" s="465"/>
      <c r="D722" s="22"/>
      <c r="E722" s="36"/>
      <c r="F722" s="23"/>
      <c r="G722" s="191"/>
      <c r="H722" s="185"/>
      <c r="I722" s="177"/>
      <c r="J722" s="106" t="str">
        <f>IF(AND(COUNTA(B722:E722)&gt;0,K722=1),"Belge Tarihi,Belge Numarası ve KDV Dahil Tutar doldurulduktan sonra KDV Hariç Tutar doldurulabilir.","")</f>
        <v/>
      </c>
      <c r="K722" s="108">
        <f>IF(COUNTA(F722:G722)+COUNTA(I722)=3,0,1)</f>
        <v>1</v>
      </c>
      <c r="L722" s="107">
        <f>IF(K722=1,0,100000000)</f>
        <v>0</v>
      </c>
    </row>
    <row r="723" spans="1:12" ht="30.1" customHeight="1" x14ac:dyDescent="0.3">
      <c r="A723" s="399">
        <v>422</v>
      </c>
      <c r="B723" s="314"/>
      <c r="C723" s="454"/>
      <c r="D723" s="14"/>
      <c r="E723" s="15"/>
      <c r="F723" s="37"/>
      <c r="G723" s="192"/>
      <c r="H723" s="186"/>
      <c r="I723" s="181"/>
      <c r="J723" s="106" t="str">
        <f t="shared" ref="J723:J741" si="63">IF(AND(COUNTA(B723:E723)&gt;0,K723=1),"Belge Tarihi,Belge Numarası ve KDV Dahil Tutar doldurulduktan sonra KDV Hariç Tutar doldurulabilir.","")</f>
        <v/>
      </c>
      <c r="K723" s="108">
        <f t="shared" ref="K723:K741" si="64">IF(COUNTA(F723:G723)+COUNTA(I723)=3,0,1)</f>
        <v>1</v>
      </c>
      <c r="L723" s="107">
        <f t="shared" ref="L723:L741" si="65">IF(K723=1,0,100000000)</f>
        <v>0</v>
      </c>
    </row>
    <row r="724" spans="1:12" ht="30.1" customHeight="1" x14ac:dyDescent="0.3">
      <c r="A724" s="399">
        <v>423</v>
      </c>
      <c r="B724" s="314"/>
      <c r="C724" s="454"/>
      <c r="D724" s="14"/>
      <c r="E724" s="15"/>
      <c r="F724" s="37"/>
      <c r="G724" s="192"/>
      <c r="H724" s="186"/>
      <c r="I724" s="181"/>
      <c r="J724" s="106" t="str">
        <f t="shared" si="63"/>
        <v/>
      </c>
      <c r="K724" s="108">
        <f t="shared" si="64"/>
        <v>1</v>
      </c>
      <c r="L724" s="107">
        <f t="shared" si="65"/>
        <v>0</v>
      </c>
    </row>
    <row r="725" spans="1:12" ht="30.1" customHeight="1" x14ac:dyDescent="0.3">
      <c r="A725" s="399">
        <v>424</v>
      </c>
      <c r="B725" s="314"/>
      <c r="C725" s="454"/>
      <c r="D725" s="14"/>
      <c r="E725" s="15"/>
      <c r="F725" s="37"/>
      <c r="G725" s="192"/>
      <c r="H725" s="186"/>
      <c r="I725" s="181"/>
      <c r="J725" s="106" t="str">
        <f t="shared" si="63"/>
        <v/>
      </c>
      <c r="K725" s="108">
        <f t="shared" si="64"/>
        <v>1</v>
      </c>
      <c r="L725" s="107">
        <f t="shared" si="65"/>
        <v>0</v>
      </c>
    </row>
    <row r="726" spans="1:12" ht="30.1" customHeight="1" x14ac:dyDescent="0.3">
      <c r="A726" s="399">
        <v>425</v>
      </c>
      <c r="B726" s="314"/>
      <c r="C726" s="454"/>
      <c r="D726" s="14"/>
      <c r="E726" s="15"/>
      <c r="F726" s="37"/>
      <c r="G726" s="192"/>
      <c r="H726" s="186"/>
      <c r="I726" s="181"/>
      <c r="J726" s="106" t="str">
        <f t="shared" si="63"/>
        <v/>
      </c>
      <c r="K726" s="108">
        <f t="shared" si="64"/>
        <v>1</v>
      </c>
      <c r="L726" s="107">
        <f t="shared" si="65"/>
        <v>0</v>
      </c>
    </row>
    <row r="727" spans="1:12" ht="30.1" customHeight="1" x14ac:dyDescent="0.3">
      <c r="A727" s="399">
        <v>426</v>
      </c>
      <c r="B727" s="314"/>
      <c r="C727" s="454"/>
      <c r="D727" s="14"/>
      <c r="E727" s="15"/>
      <c r="F727" s="37"/>
      <c r="G727" s="192"/>
      <c r="H727" s="186"/>
      <c r="I727" s="181"/>
      <c r="J727" s="106" t="str">
        <f t="shared" si="63"/>
        <v/>
      </c>
      <c r="K727" s="108">
        <f t="shared" si="64"/>
        <v>1</v>
      </c>
      <c r="L727" s="107">
        <f t="shared" si="65"/>
        <v>0</v>
      </c>
    </row>
    <row r="728" spans="1:12" ht="30.1" customHeight="1" x14ac:dyDescent="0.3">
      <c r="A728" s="399">
        <v>427</v>
      </c>
      <c r="B728" s="314"/>
      <c r="C728" s="454"/>
      <c r="D728" s="14"/>
      <c r="E728" s="15"/>
      <c r="F728" s="37"/>
      <c r="G728" s="192"/>
      <c r="H728" s="186"/>
      <c r="I728" s="181"/>
      <c r="J728" s="106" t="str">
        <f t="shared" si="63"/>
        <v/>
      </c>
      <c r="K728" s="108">
        <f t="shared" si="64"/>
        <v>1</v>
      </c>
      <c r="L728" s="107">
        <f t="shared" si="65"/>
        <v>0</v>
      </c>
    </row>
    <row r="729" spans="1:12" ht="30.1" customHeight="1" x14ac:dyDescent="0.3">
      <c r="A729" s="399">
        <v>428</v>
      </c>
      <c r="B729" s="314"/>
      <c r="C729" s="454"/>
      <c r="D729" s="14"/>
      <c r="E729" s="15"/>
      <c r="F729" s="37"/>
      <c r="G729" s="192"/>
      <c r="H729" s="186"/>
      <c r="I729" s="181"/>
      <c r="J729" s="106" t="str">
        <f t="shared" si="63"/>
        <v/>
      </c>
      <c r="K729" s="108">
        <f t="shared" si="64"/>
        <v>1</v>
      </c>
      <c r="L729" s="107">
        <f t="shared" si="65"/>
        <v>0</v>
      </c>
    </row>
    <row r="730" spans="1:12" ht="30.1" customHeight="1" x14ac:dyDescent="0.3">
      <c r="A730" s="399">
        <v>429</v>
      </c>
      <c r="B730" s="314"/>
      <c r="C730" s="454"/>
      <c r="D730" s="14"/>
      <c r="E730" s="15"/>
      <c r="F730" s="37"/>
      <c r="G730" s="192"/>
      <c r="H730" s="186"/>
      <c r="I730" s="181"/>
      <c r="J730" s="106" t="str">
        <f t="shared" si="63"/>
        <v/>
      </c>
      <c r="K730" s="108">
        <f t="shared" si="64"/>
        <v>1</v>
      </c>
      <c r="L730" s="107">
        <f t="shared" si="65"/>
        <v>0</v>
      </c>
    </row>
    <row r="731" spans="1:12" ht="30.1" customHeight="1" x14ac:dyDescent="0.3">
      <c r="A731" s="399">
        <v>430</v>
      </c>
      <c r="B731" s="314"/>
      <c r="C731" s="454"/>
      <c r="D731" s="14"/>
      <c r="E731" s="15"/>
      <c r="F731" s="37"/>
      <c r="G731" s="192"/>
      <c r="H731" s="186"/>
      <c r="I731" s="181"/>
      <c r="J731" s="106" t="str">
        <f t="shared" si="63"/>
        <v/>
      </c>
      <c r="K731" s="108">
        <f t="shared" si="64"/>
        <v>1</v>
      </c>
      <c r="L731" s="107">
        <f t="shared" si="65"/>
        <v>0</v>
      </c>
    </row>
    <row r="732" spans="1:12" ht="30.1" customHeight="1" x14ac:dyDescent="0.3">
      <c r="A732" s="399">
        <v>431</v>
      </c>
      <c r="B732" s="314"/>
      <c r="C732" s="454"/>
      <c r="D732" s="14"/>
      <c r="E732" s="15"/>
      <c r="F732" s="37"/>
      <c r="G732" s="192"/>
      <c r="H732" s="186"/>
      <c r="I732" s="181"/>
      <c r="J732" s="106" t="str">
        <f t="shared" si="63"/>
        <v/>
      </c>
      <c r="K732" s="108">
        <f t="shared" si="64"/>
        <v>1</v>
      </c>
      <c r="L732" s="107">
        <f t="shared" si="65"/>
        <v>0</v>
      </c>
    </row>
    <row r="733" spans="1:12" ht="30.1" customHeight="1" x14ac:dyDescent="0.3">
      <c r="A733" s="399">
        <v>432</v>
      </c>
      <c r="B733" s="314"/>
      <c r="C733" s="454"/>
      <c r="D733" s="14"/>
      <c r="E733" s="15"/>
      <c r="F733" s="37"/>
      <c r="G733" s="192"/>
      <c r="H733" s="186"/>
      <c r="I733" s="181"/>
      <c r="J733" s="106" t="str">
        <f t="shared" si="63"/>
        <v/>
      </c>
      <c r="K733" s="108">
        <f t="shared" si="64"/>
        <v>1</v>
      </c>
      <c r="L733" s="107">
        <f t="shared" si="65"/>
        <v>0</v>
      </c>
    </row>
    <row r="734" spans="1:12" ht="30.1" customHeight="1" x14ac:dyDescent="0.3">
      <c r="A734" s="399">
        <v>433</v>
      </c>
      <c r="B734" s="314"/>
      <c r="C734" s="454"/>
      <c r="D734" s="14"/>
      <c r="E734" s="15"/>
      <c r="F734" s="37"/>
      <c r="G734" s="192"/>
      <c r="H734" s="186"/>
      <c r="I734" s="181"/>
      <c r="J734" s="106" t="str">
        <f t="shared" si="63"/>
        <v/>
      </c>
      <c r="K734" s="108">
        <f t="shared" si="64"/>
        <v>1</v>
      </c>
      <c r="L734" s="107">
        <f t="shared" si="65"/>
        <v>0</v>
      </c>
    </row>
    <row r="735" spans="1:12" ht="30.1" customHeight="1" x14ac:dyDescent="0.3">
      <c r="A735" s="399">
        <v>434</v>
      </c>
      <c r="B735" s="314"/>
      <c r="C735" s="454"/>
      <c r="D735" s="14"/>
      <c r="E735" s="15"/>
      <c r="F735" s="37"/>
      <c r="G735" s="192"/>
      <c r="H735" s="186"/>
      <c r="I735" s="181"/>
      <c r="J735" s="106" t="str">
        <f t="shared" si="63"/>
        <v/>
      </c>
      <c r="K735" s="108">
        <f t="shared" si="64"/>
        <v>1</v>
      </c>
      <c r="L735" s="107">
        <f t="shared" si="65"/>
        <v>0</v>
      </c>
    </row>
    <row r="736" spans="1:12" ht="30.1" customHeight="1" x14ac:dyDescent="0.3">
      <c r="A736" s="399">
        <v>435</v>
      </c>
      <c r="B736" s="314"/>
      <c r="C736" s="454"/>
      <c r="D736" s="14"/>
      <c r="E736" s="15"/>
      <c r="F736" s="37"/>
      <c r="G736" s="192"/>
      <c r="H736" s="186"/>
      <c r="I736" s="181"/>
      <c r="J736" s="106" t="str">
        <f t="shared" si="63"/>
        <v/>
      </c>
      <c r="K736" s="108">
        <f t="shared" si="64"/>
        <v>1</v>
      </c>
      <c r="L736" s="107">
        <f t="shared" si="65"/>
        <v>0</v>
      </c>
    </row>
    <row r="737" spans="1:14" ht="30.1" customHeight="1" x14ac:dyDescent="0.3">
      <c r="A737" s="399">
        <v>436</v>
      </c>
      <c r="B737" s="314"/>
      <c r="C737" s="454"/>
      <c r="D737" s="14"/>
      <c r="E737" s="15"/>
      <c r="F737" s="37"/>
      <c r="G737" s="192"/>
      <c r="H737" s="186"/>
      <c r="I737" s="181"/>
      <c r="J737" s="106" t="str">
        <f t="shared" si="63"/>
        <v/>
      </c>
      <c r="K737" s="108">
        <f t="shared" si="64"/>
        <v>1</v>
      </c>
      <c r="L737" s="107">
        <f t="shared" si="65"/>
        <v>0</v>
      </c>
    </row>
    <row r="738" spans="1:14" ht="30.1" customHeight="1" x14ac:dyDescent="0.3">
      <c r="A738" s="399">
        <v>437</v>
      </c>
      <c r="B738" s="314"/>
      <c r="C738" s="454"/>
      <c r="D738" s="14"/>
      <c r="E738" s="15"/>
      <c r="F738" s="37"/>
      <c r="G738" s="192"/>
      <c r="H738" s="186"/>
      <c r="I738" s="181"/>
      <c r="J738" s="106" t="str">
        <f t="shared" si="63"/>
        <v/>
      </c>
      <c r="K738" s="108">
        <f t="shared" si="64"/>
        <v>1</v>
      </c>
      <c r="L738" s="107">
        <f t="shared" si="65"/>
        <v>0</v>
      </c>
    </row>
    <row r="739" spans="1:14" ht="30.1" customHeight="1" x14ac:dyDescent="0.3">
      <c r="A739" s="399">
        <v>438</v>
      </c>
      <c r="B739" s="314"/>
      <c r="C739" s="454"/>
      <c r="D739" s="14"/>
      <c r="E739" s="15"/>
      <c r="F739" s="37"/>
      <c r="G739" s="192"/>
      <c r="H739" s="186"/>
      <c r="I739" s="181"/>
      <c r="J739" s="106" t="str">
        <f t="shared" si="63"/>
        <v/>
      </c>
      <c r="K739" s="108">
        <f t="shared" si="64"/>
        <v>1</v>
      </c>
      <c r="L739" s="107">
        <f t="shared" si="65"/>
        <v>0</v>
      </c>
    </row>
    <row r="740" spans="1:14" ht="30.1" customHeight="1" x14ac:dyDescent="0.3">
      <c r="A740" s="399">
        <v>439</v>
      </c>
      <c r="B740" s="314"/>
      <c r="C740" s="454"/>
      <c r="D740" s="14"/>
      <c r="E740" s="15"/>
      <c r="F740" s="37"/>
      <c r="G740" s="192"/>
      <c r="H740" s="186"/>
      <c r="I740" s="181"/>
      <c r="J740" s="106" t="str">
        <f t="shared" si="63"/>
        <v/>
      </c>
      <c r="K740" s="108">
        <f t="shared" si="64"/>
        <v>1</v>
      </c>
      <c r="L740" s="107">
        <f t="shared" si="65"/>
        <v>0</v>
      </c>
    </row>
    <row r="741" spans="1:14" ht="30.1" customHeight="1" thickBot="1" x14ac:dyDescent="0.35">
      <c r="A741" s="400">
        <v>440</v>
      </c>
      <c r="B741" s="86"/>
      <c r="C741" s="455"/>
      <c r="D741" s="16"/>
      <c r="E741" s="17"/>
      <c r="F741" s="39"/>
      <c r="G741" s="193"/>
      <c r="H741" s="187"/>
      <c r="I741" s="182"/>
      <c r="J741" s="106" t="str">
        <f t="shared" si="63"/>
        <v/>
      </c>
      <c r="K741" s="108">
        <f t="shared" si="64"/>
        <v>1</v>
      </c>
      <c r="L741" s="107">
        <f t="shared" si="65"/>
        <v>0</v>
      </c>
    </row>
    <row r="742" spans="1:14" ht="30.1" customHeight="1" thickBot="1" x14ac:dyDescent="0.35">
      <c r="A742" s="41"/>
      <c r="B742" s="41"/>
      <c r="C742" s="456"/>
      <c r="D742" s="41"/>
      <c r="E742" s="41"/>
      <c r="F742" s="41"/>
      <c r="G742" s="380" t="s">
        <v>33</v>
      </c>
      <c r="H742" s="183">
        <f>SUM(H722:H741)+H708</f>
        <v>0</v>
      </c>
      <c r="I742" s="183">
        <f>SUM(I722:I741)+I708</f>
        <v>0</v>
      </c>
      <c r="J742" s="63"/>
      <c r="K742" s="105">
        <f>IF(H742&gt;H708,ROW(A748),0)</f>
        <v>0</v>
      </c>
      <c r="L742" s="34"/>
      <c r="M742" s="102">
        <f>IF(H742&gt;H708,ROW(A748),0)</f>
        <v>0</v>
      </c>
      <c r="N742" s="66"/>
    </row>
    <row r="743" spans="1:14" ht="30.1" customHeight="1" x14ac:dyDescent="0.3">
      <c r="A743" s="41"/>
      <c r="B743" s="41"/>
      <c r="C743" s="456"/>
      <c r="D743" s="41"/>
      <c r="E743" s="41"/>
      <c r="F743" s="41"/>
      <c r="G743" s="41"/>
      <c r="H743" s="41"/>
      <c r="I743" s="41"/>
      <c r="J743" s="63"/>
      <c r="K743" s="34"/>
      <c r="L743" s="34"/>
    </row>
    <row r="744" spans="1:14" ht="30.1" customHeight="1" x14ac:dyDescent="0.3">
      <c r="A744" s="135" t="s">
        <v>132</v>
      </c>
      <c r="B744" s="41"/>
      <c r="C744" s="456"/>
      <c r="D744" s="41"/>
      <c r="E744" s="41"/>
      <c r="F744" s="41"/>
      <c r="G744" s="41"/>
      <c r="H744" s="41"/>
      <c r="I744" s="41"/>
      <c r="J744" s="63"/>
      <c r="K744" s="34"/>
      <c r="L744" s="34"/>
    </row>
    <row r="745" spans="1:14" ht="30.1" customHeight="1" x14ac:dyDescent="0.3">
      <c r="A745" s="41"/>
      <c r="B745" s="41"/>
      <c r="C745" s="456"/>
      <c r="D745" s="41"/>
      <c r="E745" s="41"/>
      <c r="F745" s="41"/>
      <c r="G745" s="41"/>
      <c r="H745" s="41"/>
      <c r="I745" s="41"/>
      <c r="J745" s="63"/>
      <c r="K745" s="34"/>
      <c r="L745" s="34"/>
    </row>
    <row r="746" spans="1:14" ht="30.1" customHeight="1" x14ac:dyDescent="0.35">
      <c r="A746" s="370" t="s">
        <v>30</v>
      </c>
      <c r="B746" s="372">
        <f ca="1">imzatarihi</f>
        <v>45653</v>
      </c>
      <c r="C746" s="459"/>
      <c r="D746" s="251" t="s">
        <v>31</v>
      </c>
      <c r="E746" s="373" t="str">
        <f>IF(kurulusyetkilisi&gt;0,kurulusyetkilisi,"")</f>
        <v/>
      </c>
      <c r="F746" s="41"/>
      <c r="G746" s="41"/>
      <c r="H746" s="41"/>
      <c r="I746" s="41"/>
      <c r="J746" s="63"/>
      <c r="K746" s="34"/>
      <c r="L746" s="34"/>
    </row>
    <row r="747" spans="1:14" ht="30.1" customHeight="1" x14ac:dyDescent="0.35">
      <c r="A747" s="41"/>
      <c r="B747" s="213"/>
      <c r="C747" s="460"/>
      <c r="D747" s="251" t="s">
        <v>32</v>
      </c>
      <c r="E747" s="41"/>
      <c r="F747" s="41"/>
      <c r="G747" s="212"/>
      <c r="H747" s="41"/>
      <c r="I747" s="41"/>
      <c r="J747" s="63"/>
      <c r="K747" s="34"/>
      <c r="L747" s="34"/>
    </row>
    <row r="748" spans="1:14" ht="30.1" customHeight="1" x14ac:dyDescent="0.3">
      <c r="A748" s="41"/>
      <c r="B748" s="41"/>
      <c r="C748" s="456"/>
      <c r="D748" s="41"/>
      <c r="E748" s="41"/>
      <c r="F748" s="41"/>
      <c r="G748" s="41"/>
      <c r="H748" s="41"/>
      <c r="I748" s="41"/>
      <c r="J748" s="63"/>
      <c r="K748" s="34"/>
      <c r="L748" s="34"/>
    </row>
    <row r="749" spans="1:14" ht="30.1" customHeight="1" x14ac:dyDescent="0.3">
      <c r="A749" s="609" t="s">
        <v>102</v>
      </c>
      <c r="B749" s="609"/>
      <c r="C749" s="609"/>
      <c r="D749" s="609"/>
      <c r="E749" s="609"/>
      <c r="F749" s="609"/>
      <c r="G749" s="609"/>
      <c r="H749" s="609"/>
      <c r="I749" s="609"/>
      <c r="J749" s="61"/>
      <c r="K749" s="34"/>
      <c r="L749" s="34"/>
    </row>
    <row r="750" spans="1:14" ht="30.1" customHeight="1" x14ac:dyDescent="0.3">
      <c r="A750" s="573" t="str">
        <f>IF(YilDonem&lt;&gt;"",CONCATENATE(YilDonem," dönemine aittir."),"")</f>
        <v/>
      </c>
      <c r="B750" s="573"/>
      <c r="C750" s="573"/>
      <c r="D750" s="573"/>
      <c r="E750" s="573"/>
      <c r="F750" s="573"/>
      <c r="G750" s="573"/>
      <c r="H750" s="573"/>
      <c r="I750" s="573"/>
      <c r="J750" s="61"/>
      <c r="K750" s="34"/>
      <c r="L750" s="34"/>
    </row>
    <row r="751" spans="1:14" ht="30.1" customHeight="1" thickBot="1" x14ac:dyDescent="0.35">
      <c r="A751" s="610" t="s">
        <v>125</v>
      </c>
      <c r="B751" s="610"/>
      <c r="C751" s="610"/>
      <c r="D751" s="610"/>
      <c r="E751" s="610"/>
      <c r="F751" s="610"/>
      <c r="G751" s="610"/>
      <c r="H751" s="610"/>
      <c r="I751" s="610"/>
      <c r="J751" s="61"/>
      <c r="K751" s="34"/>
      <c r="L751" s="34"/>
    </row>
    <row r="752" spans="1:14" ht="30.1" customHeight="1" thickBot="1" x14ac:dyDescent="0.35">
      <c r="A752" s="441" t="s">
        <v>212</v>
      </c>
      <c r="B752" s="618" t="str">
        <f>IF(ProjeNo&gt;0,ProjeNo,"")</f>
        <v/>
      </c>
      <c r="C752" s="619"/>
      <c r="D752" s="619"/>
      <c r="E752" s="619"/>
      <c r="F752" s="619"/>
      <c r="G752" s="619"/>
      <c r="H752" s="619"/>
      <c r="I752" s="620"/>
      <c r="J752" s="61"/>
      <c r="K752" s="34"/>
      <c r="L752" s="34"/>
    </row>
    <row r="753" spans="1:14" ht="30.1" customHeight="1" thickBot="1" x14ac:dyDescent="0.35">
      <c r="A753" s="441" t="s">
        <v>213</v>
      </c>
      <c r="B753" s="615" t="str">
        <f>IF(ProjeAdi&gt;0,ProjeAdi,"")</f>
        <v/>
      </c>
      <c r="C753" s="616"/>
      <c r="D753" s="616"/>
      <c r="E753" s="616"/>
      <c r="F753" s="616"/>
      <c r="G753" s="616"/>
      <c r="H753" s="616"/>
      <c r="I753" s="617"/>
      <c r="J753" s="61"/>
      <c r="K753" s="34"/>
      <c r="L753" s="34"/>
    </row>
    <row r="754" spans="1:14" s="21" customFormat="1" ht="30.1" customHeight="1" thickBot="1" x14ac:dyDescent="0.35">
      <c r="A754" s="613" t="s">
        <v>3</v>
      </c>
      <c r="B754" s="613" t="s">
        <v>99</v>
      </c>
      <c r="C754" s="613" t="s">
        <v>175</v>
      </c>
      <c r="D754" s="613" t="s">
        <v>100</v>
      </c>
      <c r="E754" s="613" t="s">
        <v>101</v>
      </c>
      <c r="F754" s="613" t="s">
        <v>79</v>
      </c>
      <c r="G754" s="613" t="s">
        <v>80</v>
      </c>
      <c r="H754" s="392" t="s">
        <v>81</v>
      </c>
      <c r="I754" s="392" t="s">
        <v>81</v>
      </c>
      <c r="J754" s="62"/>
      <c r="K754" s="35"/>
      <c r="L754" s="35"/>
      <c r="M754" s="65"/>
      <c r="N754" s="65"/>
    </row>
    <row r="755" spans="1:14" ht="30.1" customHeight="1" thickBot="1" x14ac:dyDescent="0.35">
      <c r="A755" s="621"/>
      <c r="B755" s="621"/>
      <c r="C755" s="614"/>
      <c r="D755" s="621"/>
      <c r="E755" s="621"/>
      <c r="F755" s="621"/>
      <c r="G755" s="621"/>
      <c r="H755" s="403" t="s">
        <v>82</v>
      </c>
      <c r="I755" s="403" t="s">
        <v>85</v>
      </c>
      <c r="J755" s="61"/>
      <c r="K755" s="34"/>
      <c r="L755" s="34"/>
    </row>
    <row r="756" spans="1:14" ht="30.1" customHeight="1" x14ac:dyDescent="0.3">
      <c r="A756" s="198">
        <v>441</v>
      </c>
      <c r="B756" s="464"/>
      <c r="C756" s="465"/>
      <c r="D756" s="22"/>
      <c r="E756" s="36"/>
      <c r="F756" s="23"/>
      <c r="G756" s="191"/>
      <c r="H756" s="185"/>
      <c r="I756" s="177"/>
      <c r="J756" s="106" t="str">
        <f>IF(AND(COUNTA(B756:E756)&gt;0,K756=1),"Belge Tarihi,Belge Numarası ve KDV Dahil Tutar doldurulduktan sonra KDV Hariç Tutar doldurulabilir.","")</f>
        <v/>
      </c>
      <c r="K756" s="108">
        <f>IF(COUNTA(F756:G756)+COUNTA(I756)=3,0,1)</f>
        <v>1</v>
      </c>
      <c r="L756" s="107">
        <f>IF(K756=1,0,100000000)</f>
        <v>0</v>
      </c>
    </row>
    <row r="757" spans="1:14" ht="30.1" customHeight="1" x14ac:dyDescent="0.3">
      <c r="A757" s="399">
        <v>442</v>
      </c>
      <c r="B757" s="314"/>
      <c r="C757" s="454"/>
      <c r="D757" s="14"/>
      <c r="E757" s="15"/>
      <c r="F757" s="37"/>
      <c r="G757" s="192"/>
      <c r="H757" s="186"/>
      <c r="I757" s="181"/>
      <c r="J757" s="106" t="str">
        <f t="shared" ref="J757:J775" si="66">IF(AND(COUNTA(B757:E757)&gt;0,K757=1),"Belge Tarihi,Belge Numarası ve KDV Dahil Tutar doldurulduktan sonra KDV Hariç Tutar doldurulabilir.","")</f>
        <v/>
      </c>
      <c r="K757" s="108">
        <f t="shared" ref="K757:K775" si="67">IF(COUNTA(F757:G757)+COUNTA(I757)=3,0,1)</f>
        <v>1</v>
      </c>
      <c r="L757" s="107">
        <f t="shared" ref="L757:L775" si="68">IF(K757=1,0,100000000)</f>
        <v>0</v>
      </c>
    </row>
    <row r="758" spans="1:14" ht="30.1" customHeight="1" x14ac:dyDescent="0.3">
      <c r="A758" s="399">
        <v>443</v>
      </c>
      <c r="B758" s="314"/>
      <c r="C758" s="454"/>
      <c r="D758" s="14"/>
      <c r="E758" s="15"/>
      <c r="F758" s="37"/>
      <c r="G758" s="192"/>
      <c r="H758" s="186"/>
      <c r="I758" s="181"/>
      <c r="J758" s="106" t="str">
        <f t="shared" si="66"/>
        <v/>
      </c>
      <c r="K758" s="108">
        <f t="shared" si="67"/>
        <v>1</v>
      </c>
      <c r="L758" s="107">
        <f t="shared" si="68"/>
        <v>0</v>
      </c>
    </row>
    <row r="759" spans="1:14" ht="30.1" customHeight="1" x14ac:dyDescent="0.3">
      <c r="A759" s="399">
        <v>444</v>
      </c>
      <c r="B759" s="314"/>
      <c r="C759" s="454"/>
      <c r="D759" s="14"/>
      <c r="E759" s="15"/>
      <c r="F759" s="37"/>
      <c r="G759" s="192"/>
      <c r="H759" s="186"/>
      <c r="I759" s="181"/>
      <c r="J759" s="106" t="str">
        <f t="shared" si="66"/>
        <v/>
      </c>
      <c r="K759" s="108">
        <f t="shared" si="67"/>
        <v>1</v>
      </c>
      <c r="L759" s="107">
        <f t="shared" si="68"/>
        <v>0</v>
      </c>
    </row>
    <row r="760" spans="1:14" ht="30.1" customHeight="1" x14ac:dyDescent="0.3">
      <c r="A760" s="399">
        <v>445</v>
      </c>
      <c r="B760" s="314"/>
      <c r="C760" s="454"/>
      <c r="D760" s="14"/>
      <c r="E760" s="15"/>
      <c r="F760" s="37"/>
      <c r="G760" s="192"/>
      <c r="H760" s="186"/>
      <c r="I760" s="181"/>
      <c r="J760" s="106" t="str">
        <f t="shared" si="66"/>
        <v/>
      </c>
      <c r="K760" s="108">
        <f t="shared" si="67"/>
        <v>1</v>
      </c>
      <c r="L760" s="107">
        <f t="shared" si="68"/>
        <v>0</v>
      </c>
    </row>
    <row r="761" spans="1:14" ht="30.1" customHeight="1" x14ac:dyDescent="0.3">
      <c r="A761" s="399">
        <v>446</v>
      </c>
      <c r="B761" s="314"/>
      <c r="C761" s="454"/>
      <c r="D761" s="14"/>
      <c r="E761" s="15"/>
      <c r="F761" s="37"/>
      <c r="G761" s="192"/>
      <c r="H761" s="186"/>
      <c r="I761" s="181"/>
      <c r="J761" s="106" t="str">
        <f t="shared" si="66"/>
        <v/>
      </c>
      <c r="K761" s="108">
        <f t="shared" si="67"/>
        <v>1</v>
      </c>
      <c r="L761" s="107">
        <f t="shared" si="68"/>
        <v>0</v>
      </c>
    </row>
    <row r="762" spans="1:14" ht="30.1" customHeight="1" x14ac:dyDescent="0.3">
      <c r="A762" s="399">
        <v>447</v>
      </c>
      <c r="B762" s="314"/>
      <c r="C762" s="454"/>
      <c r="D762" s="14"/>
      <c r="E762" s="15"/>
      <c r="F762" s="37"/>
      <c r="G762" s="192"/>
      <c r="H762" s="186"/>
      <c r="I762" s="181"/>
      <c r="J762" s="106" t="str">
        <f t="shared" si="66"/>
        <v/>
      </c>
      <c r="K762" s="108">
        <f t="shared" si="67"/>
        <v>1</v>
      </c>
      <c r="L762" s="107">
        <f t="shared" si="68"/>
        <v>0</v>
      </c>
    </row>
    <row r="763" spans="1:14" ht="30.1" customHeight="1" x14ac:dyDescent="0.3">
      <c r="A763" s="399">
        <v>448</v>
      </c>
      <c r="B763" s="314"/>
      <c r="C763" s="454"/>
      <c r="D763" s="14"/>
      <c r="E763" s="15"/>
      <c r="F763" s="37"/>
      <c r="G763" s="192"/>
      <c r="H763" s="186"/>
      <c r="I763" s="181"/>
      <c r="J763" s="106" t="str">
        <f t="shared" si="66"/>
        <v/>
      </c>
      <c r="K763" s="108">
        <f t="shared" si="67"/>
        <v>1</v>
      </c>
      <c r="L763" s="107">
        <f t="shared" si="68"/>
        <v>0</v>
      </c>
    </row>
    <row r="764" spans="1:14" ht="30.1" customHeight="1" x14ac:dyDescent="0.3">
      <c r="A764" s="399">
        <v>449</v>
      </c>
      <c r="B764" s="314"/>
      <c r="C764" s="454"/>
      <c r="D764" s="14"/>
      <c r="E764" s="15"/>
      <c r="F764" s="37"/>
      <c r="G764" s="192"/>
      <c r="H764" s="186"/>
      <c r="I764" s="181"/>
      <c r="J764" s="106" t="str">
        <f t="shared" si="66"/>
        <v/>
      </c>
      <c r="K764" s="108">
        <f t="shared" si="67"/>
        <v>1</v>
      </c>
      <c r="L764" s="107">
        <f t="shared" si="68"/>
        <v>0</v>
      </c>
    </row>
    <row r="765" spans="1:14" ht="30.1" customHeight="1" x14ac:dyDescent="0.3">
      <c r="A765" s="399">
        <v>450</v>
      </c>
      <c r="B765" s="314"/>
      <c r="C765" s="454"/>
      <c r="D765" s="14"/>
      <c r="E765" s="15"/>
      <c r="F765" s="37"/>
      <c r="G765" s="192"/>
      <c r="H765" s="186"/>
      <c r="I765" s="181"/>
      <c r="J765" s="106" t="str">
        <f t="shared" si="66"/>
        <v/>
      </c>
      <c r="K765" s="108">
        <f t="shared" si="67"/>
        <v>1</v>
      </c>
      <c r="L765" s="107">
        <f t="shared" si="68"/>
        <v>0</v>
      </c>
    </row>
    <row r="766" spans="1:14" ht="30.1" customHeight="1" x14ac:dyDescent="0.3">
      <c r="A766" s="399">
        <v>451</v>
      </c>
      <c r="B766" s="314"/>
      <c r="C766" s="454"/>
      <c r="D766" s="14"/>
      <c r="E766" s="15"/>
      <c r="F766" s="37"/>
      <c r="G766" s="192"/>
      <c r="H766" s="186"/>
      <c r="I766" s="181"/>
      <c r="J766" s="106" t="str">
        <f t="shared" si="66"/>
        <v/>
      </c>
      <c r="K766" s="108">
        <f t="shared" si="67"/>
        <v>1</v>
      </c>
      <c r="L766" s="107">
        <f t="shared" si="68"/>
        <v>0</v>
      </c>
    </row>
    <row r="767" spans="1:14" ht="30.1" customHeight="1" x14ac:dyDescent="0.3">
      <c r="A767" s="399">
        <v>452</v>
      </c>
      <c r="B767" s="314"/>
      <c r="C767" s="454"/>
      <c r="D767" s="14"/>
      <c r="E767" s="15"/>
      <c r="F767" s="37"/>
      <c r="G767" s="192"/>
      <c r="H767" s="186"/>
      <c r="I767" s="181"/>
      <c r="J767" s="106" t="str">
        <f t="shared" si="66"/>
        <v/>
      </c>
      <c r="K767" s="108">
        <f t="shared" si="67"/>
        <v>1</v>
      </c>
      <c r="L767" s="107">
        <f t="shared" si="68"/>
        <v>0</v>
      </c>
    </row>
    <row r="768" spans="1:14" ht="30.1" customHeight="1" x14ac:dyDescent="0.3">
      <c r="A768" s="399">
        <v>453</v>
      </c>
      <c r="B768" s="314"/>
      <c r="C768" s="454"/>
      <c r="D768" s="14"/>
      <c r="E768" s="15"/>
      <c r="F768" s="37"/>
      <c r="G768" s="192"/>
      <c r="H768" s="186"/>
      <c r="I768" s="181"/>
      <c r="J768" s="106" t="str">
        <f t="shared" si="66"/>
        <v/>
      </c>
      <c r="K768" s="108">
        <f t="shared" si="67"/>
        <v>1</v>
      </c>
      <c r="L768" s="107">
        <f t="shared" si="68"/>
        <v>0</v>
      </c>
    </row>
    <row r="769" spans="1:14" ht="30.1" customHeight="1" x14ac:dyDescent="0.3">
      <c r="A769" s="399">
        <v>454</v>
      </c>
      <c r="B769" s="314"/>
      <c r="C769" s="454"/>
      <c r="D769" s="14"/>
      <c r="E769" s="15"/>
      <c r="F769" s="37"/>
      <c r="G769" s="192"/>
      <c r="H769" s="186"/>
      <c r="I769" s="181"/>
      <c r="J769" s="106" t="str">
        <f t="shared" si="66"/>
        <v/>
      </c>
      <c r="K769" s="108">
        <f t="shared" si="67"/>
        <v>1</v>
      </c>
      <c r="L769" s="107">
        <f t="shared" si="68"/>
        <v>0</v>
      </c>
    </row>
    <row r="770" spans="1:14" ht="30.1" customHeight="1" x14ac:dyDescent="0.3">
      <c r="A770" s="399">
        <v>455</v>
      </c>
      <c r="B770" s="314"/>
      <c r="C770" s="454"/>
      <c r="D770" s="14"/>
      <c r="E770" s="15"/>
      <c r="F770" s="37"/>
      <c r="G770" s="192"/>
      <c r="H770" s="186"/>
      <c r="I770" s="181"/>
      <c r="J770" s="106" t="str">
        <f t="shared" si="66"/>
        <v/>
      </c>
      <c r="K770" s="108">
        <f t="shared" si="67"/>
        <v>1</v>
      </c>
      <c r="L770" s="107">
        <f t="shared" si="68"/>
        <v>0</v>
      </c>
    </row>
    <row r="771" spans="1:14" ht="30.1" customHeight="1" x14ac:dyDescent="0.3">
      <c r="A771" s="399">
        <v>456</v>
      </c>
      <c r="B771" s="314"/>
      <c r="C771" s="454"/>
      <c r="D771" s="14"/>
      <c r="E771" s="15"/>
      <c r="F771" s="37"/>
      <c r="G771" s="192"/>
      <c r="H771" s="186"/>
      <c r="I771" s="181"/>
      <c r="J771" s="106" t="str">
        <f t="shared" si="66"/>
        <v/>
      </c>
      <c r="K771" s="108">
        <f t="shared" si="67"/>
        <v>1</v>
      </c>
      <c r="L771" s="107">
        <f t="shared" si="68"/>
        <v>0</v>
      </c>
    </row>
    <row r="772" spans="1:14" ht="30.1" customHeight="1" x14ac:dyDescent="0.3">
      <c r="A772" s="399">
        <v>457</v>
      </c>
      <c r="B772" s="314"/>
      <c r="C772" s="454"/>
      <c r="D772" s="14"/>
      <c r="E772" s="15"/>
      <c r="F772" s="37"/>
      <c r="G772" s="192"/>
      <c r="H772" s="186"/>
      <c r="I772" s="181"/>
      <c r="J772" s="106" t="str">
        <f t="shared" si="66"/>
        <v/>
      </c>
      <c r="K772" s="108">
        <f t="shared" si="67"/>
        <v>1</v>
      </c>
      <c r="L772" s="107">
        <f t="shared" si="68"/>
        <v>0</v>
      </c>
    </row>
    <row r="773" spans="1:14" ht="30.1" customHeight="1" x14ac:dyDescent="0.3">
      <c r="A773" s="399">
        <v>458</v>
      </c>
      <c r="B773" s="314"/>
      <c r="C773" s="454"/>
      <c r="D773" s="14"/>
      <c r="E773" s="15"/>
      <c r="F773" s="37"/>
      <c r="G773" s="192"/>
      <c r="H773" s="186"/>
      <c r="I773" s="181"/>
      <c r="J773" s="106" t="str">
        <f t="shared" si="66"/>
        <v/>
      </c>
      <c r="K773" s="108">
        <f t="shared" si="67"/>
        <v>1</v>
      </c>
      <c r="L773" s="107">
        <f t="shared" si="68"/>
        <v>0</v>
      </c>
    </row>
    <row r="774" spans="1:14" ht="30.1" customHeight="1" x14ac:dyDescent="0.3">
      <c r="A774" s="399">
        <v>459</v>
      </c>
      <c r="B774" s="314"/>
      <c r="C774" s="454"/>
      <c r="D774" s="14"/>
      <c r="E774" s="15"/>
      <c r="F774" s="37"/>
      <c r="G774" s="192"/>
      <c r="H774" s="186"/>
      <c r="I774" s="181"/>
      <c r="J774" s="106" t="str">
        <f t="shared" si="66"/>
        <v/>
      </c>
      <c r="K774" s="108">
        <f t="shared" si="67"/>
        <v>1</v>
      </c>
      <c r="L774" s="107">
        <f t="shared" si="68"/>
        <v>0</v>
      </c>
    </row>
    <row r="775" spans="1:14" ht="30.1" customHeight="1" thickBot="1" x14ac:dyDescent="0.35">
      <c r="A775" s="400">
        <v>460</v>
      </c>
      <c r="B775" s="86"/>
      <c r="C775" s="455"/>
      <c r="D775" s="16"/>
      <c r="E775" s="17"/>
      <c r="F775" s="39"/>
      <c r="G775" s="193"/>
      <c r="H775" s="187"/>
      <c r="I775" s="182"/>
      <c r="J775" s="106" t="str">
        <f t="shared" si="66"/>
        <v/>
      </c>
      <c r="K775" s="108">
        <f t="shared" si="67"/>
        <v>1</v>
      </c>
      <c r="L775" s="107">
        <f t="shared" si="68"/>
        <v>0</v>
      </c>
    </row>
    <row r="776" spans="1:14" ht="30.1" customHeight="1" thickBot="1" x14ac:dyDescent="0.35">
      <c r="A776" s="41"/>
      <c r="B776" s="41"/>
      <c r="C776" s="456"/>
      <c r="D776" s="41"/>
      <c r="E776" s="41"/>
      <c r="F776" s="41"/>
      <c r="G776" s="380" t="s">
        <v>33</v>
      </c>
      <c r="H776" s="183">
        <f>SUM(H756:H775)+H742</f>
        <v>0</v>
      </c>
      <c r="I776" s="183">
        <f>SUM(I756:I775)+I742</f>
        <v>0</v>
      </c>
      <c r="J776" s="63"/>
      <c r="K776" s="105">
        <f>IF(H776&gt;H742,ROW(A782),0)</f>
        <v>0</v>
      </c>
      <c r="L776" s="34"/>
      <c r="M776" s="102">
        <f>IF(H776&gt;H742,ROW(A782),0)</f>
        <v>0</v>
      </c>
    </row>
    <row r="777" spans="1:14" ht="30.1" customHeight="1" x14ac:dyDescent="0.3">
      <c r="A777" s="41"/>
      <c r="B777" s="41"/>
      <c r="C777" s="456"/>
      <c r="D777" s="41"/>
      <c r="E777" s="41"/>
      <c r="F777" s="41"/>
      <c r="G777" s="41"/>
      <c r="H777" s="41"/>
      <c r="I777" s="41"/>
      <c r="J777" s="63"/>
      <c r="K777" s="34"/>
      <c r="L777" s="34"/>
      <c r="M777" s="66"/>
      <c r="N777" s="66"/>
    </row>
    <row r="778" spans="1:14" ht="30.1" customHeight="1" x14ac:dyDescent="0.3">
      <c r="A778" s="135" t="s">
        <v>132</v>
      </c>
      <c r="B778" s="41"/>
      <c r="C778" s="456"/>
      <c r="D778" s="41"/>
      <c r="E778" s="41"/>
      <c r="F778" s="41"/>
      <c r="G778" s="41"/>
      <c r="H778" s="41"/>
      <c r="I778" s="41"/>
      <c r="J778" s="63"/>
      <c r="K778" s="34"/>
      <c r="L778" s="34"/>
    </row>
    <row r="779" spans="1:14" ht="30.1" customHeight="1" x14ac:dyDescent="0.3">
      <c r="A779" s="41"/>
      <c r="B779" s="41"/>
      <c r="C779" s="456"/>
      <c r="D779" s="41"/>
      <c r="E779" s="41"/>
      <c r="F779" s="41"/>
      <c r="G779" s="41"/>
      <c r="H779" s="41"/>
      <c r="I779" s="41"/>
      <c r="J779" s="63"/>
      <c r="K779" s="34"/>
      <c r="L779" s="34"/>
    </row>
    <row r="780" spans="1:14" ht="30.1" customHeight="1" x14ac:dyDescent="0.35">
      <c r="A780" s="370" t="s">
        <v>30</v>
      </c>
      <c r="B780" s="372">
        <f ca="1">imzatarihi</f>
        <v>45653</v>
      </c>
      <c r="C780" s="459"/>
      <c r="D780" s="251" t="s">
        <v>31</v>
      </c>
      <c r="E780" s="373" t="str">
        <f>IF(kurulusyetkilisi&gt;0,kurulusyetkilisi,"")</f>
        <v/>
      </c>
      <c r="F780" s="41"/>
      <c r="G780" s="41"/>
      <c r="H780" s="41"/>
      <c r="I780" s="41"/>
      <c r="J780" s="63"/>
      <c r="K780" s="34"/>
      <c r="L780" s="34"/>
    </row>
    <row r="781" spans="1:14" ht="30.1" customHeight="1" x14ac:dyDescent="0.35">
      <c r="A781" s="41"/>
      <c r="B781" s="213"/>
      <c r="C781" s="460"/>
      <c r="D781" s="251" t="s">
        <v>32</v>
      </c>
      <c r="E781" s="41"/>
      <c r="F781" s="41"/>
      <c r="G781" s="212"/>
      <c r="H781" s="41"/>
      <c r="I781" s="41"/>
      <c r="J781" s="63"/>
      <c r="K781" s="34"/>
      <c r="L781" s="34"/>
    </row>
    <row r="782" spans="1:14" ht="30.1" customHeight="1" x14ac:dyDescent="0.3">
      <c r="A782" s="41"/>
      <c r="B782" s="41"/>
      <c r="C782" s="456"/>
      <c r="D782" s="41"/>
      <c r="E782" s="41"/>
      <c r="F782" s="41"/>
      <c r="G782" s="41"/>
      <c r="H782" s="41"/>
      <c r="I782" s="41"/>
      <c r="J782" s="63"/>
      <c r="K782" s="34"/>
      <c r="L782" s="34"/>
    </row>
    <row r="783" spans="1:14" ht="30.1" customHeight="1" x14ac:dyDescent="0.3">
      <c r="A783" s="609" t="s">
        <v>102</v>
      </c>
      <c r="B783" s="609"/>
      <c r="C783" s="609"/>
      <c r="D783" s="609"/>
      <c r="E783" s="609"/>
      <c r="F783" s="609"/>
      <c r="G783" s="609"/>
      <c r="H783" s="609"/>
      <c r="I783" s="609"/>
      <c r="J783" s="61"/>
      <c r="K783" s="34"/>
      <c r="L783" s="34"/>
    </row>
    <row r="784" spans="1:14" ht="30.1" customHeight="1" x14ac:dyDescent="0.3">
      <c r="A784" s="573" t="str">
        <f>IF(YilDonem&lt;&gt;"",CONCATENATE(YilDonem," dönemine aittir."),"")</f>
        <v/>
      </c>
      <c r="B784" s="573"/>
      <c r="C784" s="573"/>
      <c r="D784" s="573"/>
      <c r="E784" s="573"/>
      <c r="F784" s="573"/>
      <c r="G784" s="573"/>
      <c r="H784" s="573"/>
      <c r="I784" s="573"/>
      <c r="J784" s="61"/>
      <c r="K784" s="34"/>
      <c r="L784" s="34"/>
    </row>
    <row r="785" spans="1:14" ht="30.1" customHeight="1" thickBot="1" x14ac:dyDescent="0.35">
      <c r="A785" s="610" t="s">
        <v>125</v>
      </c>
      <c r="B785" s="610"/>
      <c r="C785" s="610"/>
      <c r="D785" s="610"/>
      <c r="E785" s="610"/>
      <c r="F785" s="610"/>
      <c r="G785" s="610"/>
      <c r="H785" s="610"/>
      <c r="I785" s="610"/>
      <c r="J785" s="61"/>
      <c r="K785" s="34"/>
      <c r="L785" s="34"/>
    </row>
    <row r="786" spans="1:14" ht="30.1" customHeight="1" thickBot="1" x14ac:dyDescent="0.35">
      <c r="A786" s="441" t="s">
        <v>212</v>
      </c>
      <c r="B786" s="618" t="str">
        <f>IF(ProjeNo&gt;0,ProjeNo,"")</f>
        <v/>
      </c>
      <c r="C786" s="619"/>
      <c r="D786" s="619"/>
      <c r="E786" s="619"/>
      <c r="F786" s="619"/>
      <c r="G786" s="619"/>
      <c r="H786" s="619"/>
      <c r="I786" s="620"/>
      <c r="J786" s="61"/>
      <c r="K786" s="34"/>
      <c r="L786" s="34"/>
    </row>
    <row r="787" spans="1:14" ht="30.1" customHeight="1" thickBot="1" x14ac:dyDescent="0.35">
      <c r="A787" s="441" t="s">
        <v>213</v>
      </c>
      <c r="B787" s="615" t="str">
        <f>IF(ProjeAdi&gt;0,ProjeAdi,"")</f>
        <v/>
      </c>
      <c r="C787" s="616"/>
      <c r="D787" s="616"/>
      <c r="E787" s="616"/>
      <c r="F787" s="616"/>
      <c r="G787" s="616"/>
      <c r="H787" s="616"/>
      <c r="I787" s="617"/>
      <c r="J787" s="61"/>
      <c r="K787" s="34"/>
      <c r="L787" s="34"/>
    </row>
    <row r="788" spans="1:14" s="21" customFormat="1" ht="30.1" customHeight="1" thickBot="1" x14ac:dyDescent="0.35">
      <c r="A788" s="613" t="s">
        <v>3</v>
      </c>
      <c r="B788" s="613" t="s">
        <v>99</v>
      </c>
      <c r="C788" s="613" t="s">
        <v>175</v>
      </c>
      <c r="D788" s="613" t="s">
        <v>100</v>
      </c>
      <c r="E788" s="613" t="s">
        <v>101</v>
      </c>
      <c r="F788" s="613" t="s">
        <v>79</v>
      </c>
      <c r="G788" s="613" t="s">
        <v>80</v>
      </c>
      <c r="H788" s="392" t="s">
        <v>81</v>
      </c>
      <c r="I788" s="392" t="s">
        <v>81</v>
      </c>
      <c r="J788" s="62"/>
      <c r="K788" s="35"/>
      <c r="L788" s="35"/>
      <c r="M788" s="65"/>
      <c r="N788" s="65"/>
    </row>
    <row r="789" spans="1:14" ht="30.1" customHeight="1" thickBot="1" x14ac:dyDescent="0.35">
      <c r="A789" s="621"/>
      <c r="B789" s="621"/>
      <c r="C789" s="614"/>
      <c r="D789" s="621"/>
      <c r="E789" s="621"/>
      <c r="F789" s="621"/>
      <c r="G789" s="621"/>
      <c r="H789" s="403" t="s">
        <v>82</v>
      </c>
      <c r="I789" s="403" t="s">
        <v>85</v>
      </c>
      <c r="J789" s="61"/>
      <c r="K789" s="34"/>
      <c r="L789" s="34"/>
    </row>
    <row r="790" spans="1:14" ht="30.1" customHeight="1" x14ac:dyDescent="0.3">
      <c r="A790" s="198">
        <v>461</v>
      </c>
      <c r="B790" s="464"/>
      <c r="C790" s="465"/>
      <c r="D790" s="22"/>
      <c r="E790" s="36"/>
      <c r="F790" s="23"/>
      <c r="G790" s="191"/>
      <c r="H790" s="185"/>
      <c r="I790" s="177"/>
      <c r="J790" s="106" t="str">
        <f>IF(AND(COUNTA(B790:E790)&gt;0,K790=1),"Belge Tarihi,Belge Numarası ve KDV Dahil Tutar doldurulduktan sonra KDV Hariç Tutar doldurulabilir.","")</f>
        <v/>
      </c>
      <c r="K790" s="108">
        <f>IF(COUNTA(F790:G790)+COUNTA(I790)=3,0,1)</f>
        <v>1</v>
      </c>
      <c r="L790" s="107">
        <f>IF(K790=1,0,100000000)</f>
        <v>0</v>
      </c>
    </row>
    <row r="791" spans="1:14" ht="30.1" customHeight="1" x14ac:dyDescent="0.3">
      <c r="A791" s="399">
        <v>462</v>
      </c>
      <c r="B791" s="314"/>
      <c r="C791" s="454"/>
      <c r="D791" s="14"/>
      <c r="E791" s="15"/>
      <c r="F791" s="37"/>
      <c r="G791" s="192"/>
      <c r="H791" s="186"/>
      <c r="I791" s="181"/>
      <c r="J791" s="106" t="str">
        <f t="shared" ref="J791:J809" si="69">IF(AND(COUNTA(B791:E791)&gt;0,K791=1),"Belge Tarihi,Belge Numarası ve KDV Dahil Tutar doldurulduktan sonra KDV Hariç Tutar doldurulabilir.","")</f>
        <v/>
      </c>
      <c r="K791" s="108">
        <f t="shared" ref="K791:K809" si="70">IF(COUNTA(F791:G791)+COUNTA(I791)=3,0,1)</f>
        <v>1</v>
      </c>
      <c r="L791" s="107">
        <f t="shared" ref="L791:L809" si="71">IF(K791=1,0,100000000)</f>
        <v>0</v>
      </c>
    </row>
    <row r="792" spans="1:14" ht="30.1" customHeight="1" x14ac:dyDescent="0.3">
      <c r="A792" s="399">
        <v>463</v>
      </c>
      <c r="B792" s="314"/>
      <c r="C792" s="454"/>
      <c r="D792" s="14"/>
      <c r="E792" s="15"/>
      <c r="F792" s="37"/>
      <c r="G792" s="192"/>
      <c r="H792" s="186"/>
      <c r="I792" s="181"/>
      <c r="J792" s="106" t="str">
        <f t="shared" si="69"/>
        <v/>
      </c>
      <c r="K792" s="108">
        <f t="shared" si="70"/>
        <v>1</v>
      </c>
      <c r="L792" s="107">
        <f t="shared" si="71"/>
        <v>0</v>
      </c>
    </row>
    <row r="793" spans="1:14" ht="30.1" customHeight="1" x14ac:dyDescent="0.3">
      <c r="A793" s="399">
        <v>464</v>
      </c>
      <c r="B793" s="314"/>
      <c r="C793" s="454"/>
      <c r="D793" s="14"/>
      <c r="E793" s="15"/>
      <c r="F793" s="37"/>
      <c r="G793" s="192"/>
      <c r="H793" s="186"/>
      <c r="I793" s="181"/>
      <c r="J793" s="106" t="str">
        <f t="shared" si="69"/>
        <v/>
      </c>
      <c r="K793" s="108">
        <f t="shared" si="70"/>
        <v>1</v>
      </c>
      <c r="L793" s="107">
        <f t="shared" si="71"/>
        <v>0</v>
      </c>
    </row>
    <row r="794" spans="1:14" ht="30.1" customHeight="1" x14ac:dyDescent="0.3">
      <c r="A794" s="399">
        <v>465</v>
      </c>
      <c r="B794" s="314"/>
      <c r="C794" s="454"/>
      <c r="D794" s="14"/>
      <c r="E794" s="15"/>
      <c r="F794" s="37"/>
      <c r="G794" s="192"/>
      <c r="H794" s="186"/>
      <c r="I794" s="181"/>
      <c r="J794" s="106" t="str">
        <f t="shared" si="69"/>
        <v/>
      </c>
      <c r="K794" s="108">
        <f t="shared" si="70"/>
        <v>1</v>
      </c>
      <c r="L794" s="107">
        <f t="shared" si="71"/>
        <v>0</v>
      </c>
    </row>
    <row r="795" spans="1:14" ht="30.1" customHeight="1" x14ac:dyDescent="0.3">
      <c r="A795" s="399">
        <v>466</v>
      </c>
      <c r="B795" s="314"/>
      <c r="C795" s="454"/>
      <c r="D795" s="14"/>
      <c r="E795" s="15"/>
      <c r="F795" s="37"/>
      <c r="G795" s="192"/>
      <c r="H795" s="186"/>
      <c r="I795" s="181"/>
      <c r="J795" s="106" t="str">
        <f t="shared" si="69"/>
        <v/>
      </c>
      <c r="K795" s="108">
        <f t="shared" si="70"/>
        <v>1</v>
      </c>
      <c r="L795" s="107">
        <f t="shared" si="71"/>
        <v>0</v>
      </c>
    </row>
    <row r="796" spans="1:14" ht="30.1" customHeight="1" x14ac:dyDescent="0.3">
      <c r="A796" s="399">
        <v>467</v>
      </c>
      <c r="B796" s="314"/>
      <c r="C796" s="454"/>
      <c r="D796" s="14"/>
      <c r="E796" s="15"/>
      <c r="F796" s="37"/>
      <c r="G796" s="192"/>
      <c r="H796" s="186"/>
      <c r="I796" s="181"/>
      <c r="J796" s="106" t="str">
        <f t="shared" si="69"/>
        <v/>
      </c>
      <c r="K796" s="108">
        <f t="shared" si="70"/>
        <v>1</v>
      </c>
      <c r="L796" s="107">
        <f t="shared" si="71"/>
        <v>0</v>
      </c>
    </row>
    <row r="797" spans="1:14" ht="30.1" customHeight="1" x14ac:dyDescent="0.3">
      <c r="A797" s="399">
        <v>468</v>
      </c>
      <c r="B797" s="314"/>
      <c r="C797" s="454"/>
      <c r="D797" s="14"/>
      <c r="E797" s="15"/>
      <c r="F797" s="37"/>
      <c r="G797" s="192"/>
      <c r="H797" s="186"/>
      <c r="I797" s="181"/>
      <c r="J797" s="106" t="str">
        <f t="shared" si="69"/>
        <v/>
      </c>
      <c r="K797" s="108">
        <f t="shared" si="70"/>
        <v>1</v>
      </c>
      <c r="L797" s="107">
        <f t="shared" si="71"/>
        <v>0</v>
      </c>
    </row>
    <row r="798" spans="1:14" ht="30.1" customHeight="1" x14ac:dyDescent="0.3">
      <c r="A798" s="399">
        <v>469</v>
      </c>
      <c r="B798" s="314"/>
      <c r="C798" s="454"/>
      <c r="D798" s="14"/>
      <c r="E798" s="15"/>
      <c r="F798" s="37"/>
      <c r="G798" s="192"/>
      <c r="H798" s="186"/>
      <c r="I798" s="181"/>
      <c r="J798" s="106" t="str">
        <f t="shared" si="69"/>
        <v/>
      </c>
      <c r="K798" s="108">
        <f t="shared" si="70"/>
        <v>1</v>
      </c>
      <c r="L798" s="107">
        <f t="shared" si="71"/>
        <v>0</v>
      </c>
    </row>
    <row r="799" spans="1:14" ht="30.1" customHeight="1" x14ac:dyDescent="0.3">
      <c r="A799" s="399">
        <v>470</v>
      </c>
      <c r="B799" s="314"/>
      <c r="C799" s="454"/>
      <c r="D799" s="14"/>
      <c r="E799" s="15"/>
      <c r="F799" s="37"/>
      <c r="G799" s="192"/>
      <c r="H799" s="186"/>
      <c r="I799" s="181"/>
      <c r="J799" s="106" t="str">
        <f t="shared" si="69"/>
        <v/>
      </c>
      <c r="K799" s="108">
        <f t="shared" si="70"/>
        <v>1</v>
      </c>
      <c r="L799" s="107">
        <f t="shared" si="71"/>
        <v>0</v>
      </c>
    </row>
    <row r="800" spans="1:14" ht="30.1" customHeight="1" x14ac:dyDescent="0.3">
      <c r="A800" s="399">
        <v>471</v>
      </c>
      <c r="B800" s="314"/>
      <c r="C800" s="454"/>
      <c r="D800" s="14"/>
      <c r="E800" s="15"/>
      <c r="F800" s="37"/>
      <c r="G800" s="192"/>
      <c r="H800" s="186"/>
      <c r="I800" s="181"/>
      <c r="J800" s="106" t="str">
        <f t="shared" si="69"/>
        <v/>
      </c>
      <c r="K800" s="108">
        <f t="shared" si="70"/>
        <v>1</v>
      </c>
      <c r="L800" s="107">
        <f t="shared" si="71"/>
        <v>0</v>
      </c>
    </row>
    <row r="801" spans="1:14" ht="30.1" customHeight="1" x14ac:dyDescent="0.3">
      <c r="A801" s="399">
        <v>472</v>
      </c>
      <c r="B801" s="314"/>
      <c r="C801" s="454"/>
      <c r="D801" s="14"/>
      <c r="E801" s="15"/>
      <c r="F801" s="37"/>
      <c r="G801" s="192"/>
      <c r="H801" s="186"/>
      <c r="I801" s="181"/>
      <c r="J801" s="106" t="str">
        <f t="shared" si="69"/>
        <v/>
      </c>
      <c r="K801" s="108">
        <f t="shared" si="70"/>
        <v>1</v>
      </c>
      <c r="L801" s="107">
        <f t="shared" si="71"/>
        <v>0</v>
      </c>
    </row>
    <row r="802" spans="1:14" ht="30.1" customHeight="1" x14ac:dyDescent="0.3">
      <c r="A802" s="399">
        <v>473</v>
      </c>
      <c r="B802" s="314"/>
      <c r="C802" s="454"/>
      <c r="D802" s="14"/>
      <c r="E802" s="15"/>
      <c r="F802" s="37"/>
      <c r="G802" s="192"/>
      <c r="H802" s="186"/>
      <c r="I802" s="181"/>
      <c r="J802" s="106" t="str">
        <f t="shared" si="69"/>
        <v/>
      </c>
      <c r="K802" s="108">
        <f t="shared" si="70"/>
        <v>1</v>
      </c>
      <c r="L802" s="107">
        <f t="shared" si="71"/>
        <v>0</v>
      </c>
    </row>
    <row r="803" spans="1:14" ht="30.1" customHeight="1" x14ac:dyDescent="0.3">
      <c r="A803" s="399">
        <v>474</v>
      </c>
      <c r="B803" s="314"/>
      <c r="C803" s="454"/>
      <c r="D803" s="14"/>
      <c r="E803" s="15"/>
      <c r="F803" s="37"/>
      <c r="G803" s="192"/>
      <c r="H803" s="186"/>
      <c r="I803" s="181"/>
      <c r="J803" s="106" t="str">
        <f t="shared" si="69"/>
        <v/>
      </c>
      <c r="K803" s="108">
        <f t="shared" si="70"/>
        <v>1</v>
      </c>
      <c r="L803" s="107">
        <f t="shared" si="71"/>
        <v>0</v>
      </c>
    </row>
    <row r="804" spans="1:14" ht="30.1" customHeight="1" x14ac:dyDescent="0.3">
      <c r="A804" s="399">
        <v>475</v>
      </c>
      <c r="B804" s="314"/>
      <c r="C804" s="454"/>
      <c r="D804" s="14"/>
      <c r="E804" s="15"/>
      <c r="F804" s="37"/>
      <c r="G804" s="192"/>
      <c r="H804" s="186"/>
      <c r="I804" s="181"/>
      <c r="J804" s="106" t="str">
        <f t="shared" si="69"/>
        <v/>
      </c>
      <c r="K804" s="108">
        <f t="shared" si="70"/>
        <v>1</v>
      </c>
      <c r="L804" s="107">
        <f t="shared" si="71"/>
        <v>0</v>
      </c>
    </row>
    <row r="805" spans="1:14" ht="30.1" customHeight="1" x14ac:dyDescent="0.3">
      <c r="A805" s="399">
        <v>476</v>
      </c>
      <c r="B805" s="314"/>
      <c r="C805" s="454"/>
      <c r="D805" s="14"/>
      <c r="E805" s="15"/>
      <c r="F805" s="37"/>
      <c r="G805" s="192"/>
      <c r="H805" s="186"/>
      <c r="I805" s="181"/>
      <c r="J805" s="106" t="str">
        <f t="shared" si="69"/>
        <v/>
      </c>
      <c r="K805" s="108">
        <f t="shared" si="70"/>
        <v>1</v>
      </c>
      <c r="L805" s="107">
        <f t="shared" si="71"/>
        <v>0</v>
      </c>
    </row>
    <row r="806" spans="1:14" ht="30.1" customHeight="1" x14ac:dyDescent="0.3">
      <c r="A806" s="399">
        <v>477</v>
      </c>
      <c r="B806" s="314"/>
      <c r="C806" s="454"/>
      <c r="D806" s="14"/>
      <c r="E806" s="15"/>
      <c r="F806" s="37"/>
      <c r="G806" s="192"/>
      <c r="H806" s="186"/>
      <c r="I806" s="181"/>
      <c r="J806" s="106" t="str">
        <f t="shared" si="69"/>
        <v/>
      </c>
      <c r="K806" s="108">
        <f t="shared" si="70"/>
        <v>1</v>
      </c>
      <c r="L806" s="107">
        <f t="shared" si="71"/>
        <v>0</v>
      </c>
    </row>
    <row r="807" spans="1:14" ht="30.1" customHeight="1" x14ac:dyDescent="0.3">
      <c r="A807" s="399">
        <v>478</v>
      </c>
      <c r="B807" s="314"/>
      <c r="C807" s="454"/>
      <c r="D807" s="14"/>
      <c r="E807" s="15"/>
      <c r="F807" s="37"/>
      <c r="G807" s="192"/>
      <c r="H807" s="186"/>
      <c r="I807" s="181"/>
      <c r="J807" s="106" t="str">
        <f t="shared" si="69"/>
        <v/>
      </c>
      <c r="K807" s="108">
        <f t="shared" si="70"/>
        <v>1</v>
      </c>
      <c r="L807" s="107">
        <f t="shared" si="71"/>
        <v>0</v>
      </c>
    </row>
    <row r="808" spans="1:14" ht="30.1" customHeight="1" x14ac:dyDescent="0.3">
      <c r="A808" s="399">
        <v>479</v>
      </c>
      <c r="B808" s="314"/>
      <c r="C808" s="454"/>
      <c r="D808" s="14"/>
      <c r="E808" s="15"/>
      <c r="F808" s="37"/>
      <c r="G808" s="192"/>
      <c r="H808" s="186"/>
      <c r="I808" s="181"/>
      <c r="J808" s="106" t="str">
        <f t="shared" si="69"/>
        <v/>
      </c>
      <c r="K808" s="108">
        <f t="shared" si="70"/>
        <v>1</v>
      </c>
      <c r="L808" s="107">
        <f t="shared" si="71"/>
        <v>0</v>
      </c>
    </row>
    <row r="809" spans="1:14" ht="30.1" customHeight="1" thickBot="1" x14ac:dyDescent="0.35">
      <c r="A809" s="400">
        <v>480</v>
      </c>
      <c r="B809" s="86"/>
      <c r="C809" s="455"/>
      <c r="D809" s="16"/>
      <c r="E809" s="17"/>
      <c r="F809" s="39"/>
      <c r="G809" s="193"/>
      <c r="H809" s="187"/>
      <c r="I809" s="182"/>
      <c r="J809" s="106" t="str">
        <f t="shared" si="69"/>
        <v/>
      </c>
      <c r="K809" s="108">
        <f t="shared" si="70"/>
        <v>1</v>
      </c>
      <c r="L809" s="107">
        <f t="shared" si="71"/>
        <v>0</v>
      </c>
    </row>
    <row r="810" spans="1:14" ht="30.1" customHeight="1" thickBot="1" x14ac:dyDescent="0.35">
      <c r="A810" s="41"/>
      <c r="B810" s="41"/>
      <c r="C810" s="456"/>
      <c r="D810" s="41"/>
      <c r="E810" s="41"/>
      <c r="F810" s="41"/>
      <c r="G810" s="380" t="s">
        <v>33</v>
      </c>
      <c r="H810" s="183">
        <f>SUM(H790:H809)+H776</f>
        <v>0</v>
      </c>
      <c r="I810" s="183">
        <f>SUM(I790:I809)+I776</f>
        <v>0</v>
      </c>
      <c r="J810" s="63"/>
      <c r="K810" s="105">
        <f>IF(H810&gt;H776,ROW(A816),0)</f>
        <v>0</v>
      </c>
      <c r="L810" s="34"/>
      <c r="M810" s="102">
        <f>IF(H810&gt;H776,ROW(A816),0)</f>
        <v>0</v>
      </c>
    </row>
    <row r="811" spans="1:14" ht="30.1" customHeight="1" x14ac:dyDescent="0.3">
      <c r="A811" s="41"/>
      <c r="B811" s="41"/>
      <c r="C811" s="456"/>
      <c r="D811" s="41"/>
      <c r="E811" s="41"/>
      <c r="F811" s="41"/>
      <c r="G811" s="41"/>
      <c r="H811" s="41"/>
      <c r="I811" s="41"/>
      <c r="J811" s="63"/>
      <c r="K811" s="34"/>
      <c r="L811" s="34"/>
    </row>
    <row r="812" spans="1:14" ht="30.1" customHeight="1" x14ac:dyDescent="0.3">
      <c r="A812" s="135" t="s">
        <v>132</v>
      </c>
      <c r="B812" s="41"/>
      <c r="C812" s="456"/>
      <c r="D812" s="41"/>
      <c r="E812" s="41"/>
      <c r="F812" s="41"/>
      <c r="G812" s="41"/>
      <c r="H812" s="41"/>
      <c r="I812" s="41"/>
      <c r="J812" s="63"/>
      <c r="K812" s="34"/>
      <c r="L812" s="34"/>
      <c r="M812" s="66"/>
      <c r="N812" s="66"/>
    </row>
    <row r="813" spans="1:14" ht="30.1" customHeight="1" x14ac:dyDescent="0.3">
      <c r="A813" s="41"/>
      <c r="B813" s="41"/>
      <c r="C813" s="456"/>
      <c r="D813" s="41"/>
      <c r="E813" s="41"/>
      <c r="F813" s="41"/>
      <c r="G813" s="41"/>
      <c r="H813" s="41"/>
      <c r="I813" s="41"/>
      <c r="J813" s="63"/>
      <c r="K813" s="34"/>
      <c r="L813" s="34"/>
    </row>
    <row r="814" spans="1:14" ht="30.1" customHeight="1" x14ac:dyDescent="0.35">
      <c r="A814" s="370" t="s">
        <v>30</v>
      </c>
      <c r="B814" s="372">
        <f ca="1">imzatarihi</f>
        <v>45653</v>
      </c>
      <c r="C814" s="459"/>
      <c r="D814" s="251" t="s">
        <v>31</v>
      </c>
      <c r="E814" s="373" t="str">
        <f>IF(kurulusyetkilisi&gt;0,kurulusyetkilisi,"")</f>
        <v/>
      </c>
      <c r="F814" s="41"/>
      <c r="G814" s="41"/>
      <c r="H814" s="41"/>
      <c r="I814" s="41"/>
      <c r="J814" s="63"/>
      <c r="K814" s="34"/>
      <c r="L814" s="34"/>
    </row>
    <row r="815" spans="1:14" ht="30.1" customHeight="1" x14ac:dyDescent="0.35">
      <c r="A815" s="41"/>
      <c r="B815" s="213"/>
      <c r="C815" s="460"/>
      <c r="D815" s="251" t="s">
        <v>32</v>
      </c>
      <c r="E815" s="41"/>
      <c r="F815" s="41"/>
      <c r="G815" s="212"/>
      <c r="H815" s="41"/>
      <c r="I815" s="41"/>
      <c r="J815" s="63"/>
      <c r="K815" s="34"/>
      <c r="L815" s="34"/>
    </row>
    <row r="816" spans="1:14" ht="30.1" customHeight="1" x14ac:dyDescent="0.3">
      <c r="A816" s="41"/>
      <c r="B816" s="41"/>
      <c r="C816" s="456"/>
      <c r="D816" s="41"/>
      <c r="E816" s="41"/>
      <c r="F816" s="41"/>
      <c r="G816" s="41"/>
      <c r="H816" s="41"/>
      <c r="I816" s="41"/>
      <c r="J816" s="63"/>
      <c r="K816" s="34"/>
      <c r="L816" s="34"/>
    </row>
    <row r="817" spans="1:14" ht="30.1" customHeight="1" x14ac:dyDescent="0.3">
      <c r="A817" s="609" t="s">
        <v>102</v>
      </c>
      <c r="B817" s="609"/>
      <c r="C817" s="609"/>
      <c r="D817" s="609"/>
      <c r="E817" s="609"/>
      <c r="F817" s="609"/>
      <c r="G817" s="609"/>
      <c r="H817" s="609"/>
      <c r="I817" s="609"/>
      <c r="J817" s="61"/>
      <c r="K817" s="34"/>
      <c r="L817" s="34"/>
    </row>
    <row r="818" spans="1:14" ht="30.1" customHeight="1" x14ac:dyDescent="0.3">
      <c r="A818" s="573" t="str">
        <f>IF(YilDonem&lt;&gt;"",CONCATENATE(YilDonem," dönemine aittir."),"")</f>
        <v/>
      </c>
      <c r="B818" s="573"/>
      <c r="C818" s="573"/>
      <c r="D818" s="573"/>
      <c r="E818" s="573"/>
      <c r="F818" s="573"/>
      <c r="G818" s="573"/>
      <c r="H818" s="573"/>
      <c r="I818" s="573"/>
      <c r="J818" s="61"/>
      <c r="K818" s="34"/>
      <c r="L818" s="34"/>
    </row>
    <row r="819" spans="1:14" ht="30.1" customHeight="1" thickBot="1" x14ac:dyDescent="0.35">
      <c r="A819" s="610" t="s">
        <v>125</v>
      </c>
      <c r="B819" s="610"/>
      <c r="C819" s="610"/>
      <c r="D819" s="610"/>
      <c r="E819" s="610"/>
      <c r="F819" s="610"/>
      <c r="G819" s="610"/>
      <c r="H819" s="610"/>
      <c r="I819" s="610"/>
      <c r="J819" s="61"/>
      <c r="K819" s="34"/>
      <c r="L819" s="34"/>
    </row>
    <row r="820" spans="1:14" ht="30.1" customHeight="1" thickBot="1" x14ac:dyDescent="0.35">
      <c r="A820" s="441" t="s">
        <v>212</v>
      </c>
      <c r="B820" s="618" t="str">
        <f>IF(ProjeNo&gt;0,ProjeNo,"")</f>
        <v/>
      </c>
      <c r="C820" s="619"/>
      <c r="D820" s="619"/>
      <c r="E820" s="619"/>
      <c r="F820" s="619"/>
      <c r="G820" s="619"/>
      <c r="H820" s="619"/>
      <c r="I820" s="620"/>
      <c r="J820" s="61"/>
      <c r="K820" s="34"/>
      <c r="L820" s="34"/>
    </row>
    <row r="821" spans="1:14" ht="30.1" customHeight="1" thickBot="1" x14ac:dyDescent="0.35">
      <c r="A821" s="441" t="s">
        <v>213</v>
      </c>
      <c r="B821" s="615" t="str">
        <f>IF(ProjeAdi&gt;0,ProjeAdi,"")</f>
        <v/>
      </c>
      <c r="C821" s="616"/>
      <c r="D821" s="616"/>
      <c r="E821" s="616"/>
      <c r="F821" s="616"/>
      <c r="G821" s="616"/>
      <c r="H821" s="616"/>
      <c r="I821" s="617"/>
      <c r="J821" s="61"/>
      <c r="K821" s="34"/>
      <c r="L821" s="34"/>
    </row>
    <row r="822" spans="1:14" s="21" customFormat="1" ht="30.1" customHeight="1" thickBot="1" x14ac:dyDescent="0.35">
      <c r="A822" s="613" t="s">
        <v>3</v>
      </c>
      <c r="B822" s="613" t="s">
        <v>99</v>
      </c>
      <c r="C822" s="613" t="s">
        <v>175</v>
      </c>
      <c r="D822" s="613" t="s">
        <v>100</v>
      </c>
      <c r="E822" s="613" t="s">
        <v>101</v>
      </c>
      <c r="F822" s="613" t="s">
        <v>79</v>
      </c>
      <c r="G822" s="613" t="s">
        <v>80</v>
      </c>
      <c r="H822" s="392" t="s">
        <v>81</v>
      </c>
      <c r="I822" s="392" t="s">
        <v>81</v>
      </c>
      <c r="J822" s="62"/>
      <c r="K822" s="35"/>
      <c r="L822" s="35"/>
      <c r="M822" s="65"/>
      <c r="N822" s="65"/>
    </row>
    <row r="823" spans="1:14" ht="30.1" customHeight="1" thickBot="1" x14ac:dyDescent="0.35">
      <c r="A823" s="621"/>
      <c r="B823" s="621"/>
      <c r="C823" s="614"/>
      <c r="D823" s="621"/>
      <c r="E823" s="621"/>
      <c r="F823" s="621"/>
      <c r="G823" s="621"/>
      <c r="H823" s="403" t="s">
        <v>82</v>
      </c>
      <c r="I823" s="403" t="s">
        <v>85</v>
      </c>
      <c r="J823" s="61"/>
      <c r="K823" s="34"/>
      <c r="L823" s="34"/>
    </row>
    <row r="824" spans="1:14" ht="30.1" customHeight="1" x14ac:dyDescent="0.3">
      <c r="A824" s="198">
        <v>481</v>
      </c>
      <c r="B824" s="464"/>
      <c r="C824" s="465"/>
      <c r="D824" s="22"/>
      <c r="E824" s="36"/>
      <c r="F824" s="23"/>
      <c r="G824" s="191"/>
      <c r="H824" s="185"/>
      <c r="I824" s="177"/>
      <c r="J824" s="106" t="str">
        <f>IF(AND(COUNTA(B824:E824)&gt;0,K824=1),"Belge Tarihi,Belge Numarası ve KDV Dahil Tutar doldurulduktan sonra KDV Hariç Tutar doldurulabilir.","")</f>
        <v/>
      </c>
      <c r="K824" s="108">
        <f>IF(COUNTA(F824:G824)+COUNTA(I824)=3,0,1)</f>
        <v>1</v>
      </c>
      <c r="L824" s="107">
        <f>IF(K824=1,0,100000000)</f>
        <v>0</v>
      </c>
    </row>
    <row r="825" spans="1:14" ht="30.1" customHeight="1" x14ac:dyDescent="0.3">
      <c r="A825" s="399">
        <v>482</v>
      </c>
      <c r="B825" s="314"/>
      <c r="C825" s="454"/>
      <c r="D825" s="14"/>
      <c r="E825" s="15"/>
      <c r="F825" s="37"/>
      <c r="G825" s="192"/>
      <c r="H825" s="186"/>
      <c r="I825" s="181"/>
      <c r="J825" s="106" t="str">
        <f t="shared" ref="J825:J843" si="72">IF(AND(COUNTA(B825:E825)&gt;0,K825=1),"Belge Tarihi,Belge Numarası ve KDV Dahil Tutar doldurulduktan sonra KDV Hariç Tutar doldurulabilir.","")</f>
        <v/>
      </c>
      <c r="K825" s="108">
        <f t="shared" ref="K825:K843" si="73">IF(COUNTA(F825:G825)+COUNTA(I825)=3,0,1)</f>
        <v>1</v>
      </c>
      <c r="L825" s="107">
        <f t="shared" ref="L825:L843" si="74">IF(K825=1,0,100000000)</f>
        <v>0</v>
      </c>
    </row>
    <row r="826" spans="1:14" ht="30.1" customHeight="1" x14ac:dyDescent="0.3">
      <c r="A826" s="399">
        <v>483</v>
      </c>
      <c r="B826" s="314"/>
      <c r="C826" s="454"/>
      <c r="D826" s="14"/>
      <c r="E826" s="15"/>
      <c r="F826" s="37"/>
      <c r="G826" s="192"/>
      <c r="H826" s="186"/>
      <c r="I826" s="181"/>
      <c r="J826" s="106" t="str">
        <f t="shared" si="72"/>
        <v/>
      </c>
      <c r="K826" s="108">
        <f t="shared" si="73"/>
        <v>1</v>
      </c>
      <c r="L826" s="107">
        <f t="shared" si="74"/>
        <v>0</v>
      </c>
    </row>
    <row r="827" spans="1:14" ht="30.1" customHeight="1" x14ac:dyDescent="0.3">
      <c r="A827" s="399">
        <v>484</v>
      </c>
      <c r="B827" s="314"/>
      <c r="C827" s="454"/>
      <c r="D827" s="14"/>
      <c r="E827" s="15"/>
      <c r="F827" s="37"/>
      <c r="G827" s="192"/>
      <c r="H827" s="186"/>
      <c r="I827" s="181"/>
      <c r="J827" s="106" t="str">
        <f t="shared" si="72"/>
        <v/>
      </c>
      <c r="K827" s="108">
        <f t="shared" si="73"/>
        <v>1</v>
      </c>
      <c r="L827" s="107">
        <f t="shared" si="74"/>
        <v>0</v>
      </c>
    </row>
    <row r="828" spans="1:14" ht="30.1" customHeight="1" x14ac:dyDescent="0.3">
      <c r="A828" s="399">
        <v>485</v>
      </c>
      <c r="B828" s="314"/>
      <c r="C828" s="454"/>
      <c r="D828" s="14"/>
      <c r="E828" s="15"/>
      <c r="F828" s="37"/>
      <c r="G828" s="192"/>
      <c r="H828" s="186"/>
      <c r="I828" s="181"/>
      <c r="J828" s="106" t="str">
        <f t="shared" si="72"/>
        <v/>
      </c>
      <c r="K828" s="108">
        <f t="shared" si="73"/>
        <v>1</v>
      </c>
      <c r="L828" s="107">
        <f t="shared" si="74"/>
        <v>0</v>
      </c>
    </row>
    <row r="829" spans="1:14" ht="30.1" customHeight="1" x14ac:dyDescent="0.3">
      <c r="A829" s="399">
        <v>486</v>
      </c>
      <c r="B829" s="314"/>
      <c r="C829" s="454"/>
      <c r="D829" s="14"/>
      <c r="E829" s="15"/>
      <c r="F829" s="37"/>
      <c r="G829" s="192"/>
      <c r="H829" s="186"/>
      <c r="I829" s="181"/>
      <c r="J829" s="106" t="str">
        <f t="shared" si="72"/>
        <v/>
      </c>
      <c r="K829" s="108">
        <f t="shared" si="73"/>
        <v>1</v>
      </c>
      <c r="L829" s="107">
        <f t="shared" si="74"/>
        <v>0</v>
      </c>
    </row>
    <row r="830" spans="1:14" ht="30.1" customHeight="1" x14ac:dyDescent="0.3">
      <c r="A830" s="399">
        <v>487</v>
      </c>
      <c r="B830" s="314"/>
      <c r="C830" s="454"/>
      <c r="D830" s="14"/>
      <c r="E830" s="15"/>
      <c r="F830" s="37"/>
      <c r="G830" s="192"/>
      <c r="H830" s="186"/>
      <c r="I830" s="181"/>
      <c r="J830" s="106" t="str">
        <f t="shared" si="72"/>
        <v/>
      </c>
      <c r="K830" s="108">
        <f t="shared" si="73"/>
        <v>1</v>
      </c>
      <c r="L830" s="107">
        <f t="shared" si="74"/>
        <v>0</v>
      </c>
    </row>
    <row r="831" spans="1:14" ht="30.1" customHeight="1" x14ac:dyDescent="0.3">
      <c r="A831" s="399">
        <v>488</v>
      </c>
      <c r="B831" s="314"/>
      <c r="C831" s="454"/>
      <c r="D831" s="14"/>
      <c r="E831" s="15"/>
      <c r="F831" s="37"/>
      <c r="G831" s="192"/>
      <c r="H831" s="186"/>
      <c r="I831" s="181"/>
      <c r="J831" s="106" t="str">
        <f t="shared" si="72"/>
        <v/>
      </c>
      <c r="K831" s="108">
        <f t="shared" si="73"/>
        <v>1</v>
      </c>
      <c r="L831" s="107">
        <f t="shared" si="74"/>
        <v>0</v>
      </c>
    </row>
    <row r="832" spans="1:14" ht="30.1" customHeight="1" x14ac:dyDescent="0.3">
      <c r="A832" s="399">
        <v>489</v>
      </c>
      <c r="B832" s="314"/>
      <c r="C832" s="454"/>
      <c r="D832" s="14"/>
      <c r="E832" s="15"/>
      <c r="F832" s="37"/>
      <c r="G832" s="192"/>
      <c r="H832" s="186"/>
      <c r="I832" s="181"/>
      <c r="J832" s="106" t="str">
        <f t="shared" si="72"/>
        <v/>
      </c>
      <c r="K832" s="108">
        <f t="shared" si="73"/>
        <v>1</v>
      </c>
      <c r="L832" s="107">
        <f t="shared" si="74"/>
        <v>0</v>
      </c>
    </row>
    <row r="833" spans="1:14" ht="30.1" customHeight="1" x14ac:dyDescent="0.3">
      <c r="A833" s="399">
        <v>490</v>
      </c>
      <c r="B833" s="314"/>
      <c r="C833" s="454"/>
      <c r="D833" s="14"/>
      <c r="E833" s="15"/>
      <c r="F833" s="37"/>
      <c r="G833" s="192"/>
      <c r="H833" s="186"/>
      <c r="I833" s="181"/>
      <c r="J833" s="106" t="str">
        <f t="shared" si="72"/>
        <v/>
      </c>
      <c r="K833" s="108">
        <f t="shared" si="73"/>
        <v>1</v>
      </c>
      <c r="L833" s="107">
        <f t="shared" si="74"/>
        <v>0</v>
      </c>
    </row>
    <row r="834" spans="1:14" ht="30.1" customHeight="1" x14ac:dyDescent="0.3">
      <c r="A834" s="399">
        <v>491</v>
      </c>
      <c r="B834" s="314"/>
      <c r="C834" s="454"/>
      <c r="D834" s="14"/>
      <c r="E834" s="15"/>
      <c r="F834" s="37"/>
      <c r="G834" s="192"/>
      <c r="H834" s="186"/>
      <c r="I834" s="181"/>
      <c r="J834" s="106" t="str">
        <f t="shared" si="72"/>
        <v/>
      </c>
      <c r="K834" s="108">
        <f t="shared" si="73"/>
        <v>1</v>
      </c>
      <c r="L834" s="107">
        <f t="shared" si="74"/>
        <v>0</v>
      </c>
    </row>
    <row r="835" spans="1:14" ht="30.1" customHeight="1" x14ac:dyDescent="0.3">
      <c r="A835" s="399">
        <v>492</v>
      </c>
      <c r="B835" s="314"/>
      <c r="C835" s="454"/>
      <c r="D835" s="14"/>
      <c r="E835" s="15"/>
      <c r="F835" s="37"/>
      <c r="G835" s="192"/>
      <c r="H835" s="186"/>
      <c r="I835" s="181"/>
      <c r="J835" s="106" t="str">
        <f t="shared" si="72"/>
        <v/>
      </c>
      <c r="K835" s="108">
        <f t="shared" si="73"/>
        <v>1</v>
      </c>
      <c r="L835" s="107">
        <f t="shared" si="74"/>
        <v>0</v>
      </c>
    </row>
    <row r="836" spans="1:14" ht="30.1" customHeight="1" x14ac:dyDescent="0.3">
      <c r="A836" s="399">
        <v>493</v>
      </c>
      <c r="B836" s="314"/>
      <c r="C836" s="454"/>
      <c r="D836" s="14"/>
      <c r="E836" s="15"/>
      <c r="F836" s="37"/>
      <c r="G836" s="192"/>
      <c r="H836" s="186"/>
      <c r="I836" s="181"/>
      <c r="J836" s="106" t="str">
        <f t="shared" si="72"/>
        <v/>
      </c>
      <c r="K836" s="108">
        <f t="shared" si="73"/>
        <v>1</v>
      </c>
      <c r="L836" s="107">
        <f t="shared" si="74"/>
        <v>0</v>
      </c>
    </row>
    <row r="837" spans="1:14" ht="30.1" customHeight="1" x14ac:dyDescent="0.3">
      <c r="A837" s="399">
        <v>494</v>
      </c>
      <c r="B837" s="314"/>
      <c r="C837" s="454"/>
      <c r="D837" s="14"/>
      <c r="E837" s="15"/>
      <c r="F837" s="37"/>
      <c r="G837" s="192"/>
      <c r="H837" s="186"/>
      <c r="I837" s="181"/>
      <c r="J837" s="106" t="str">
        <f t="shared" si="72"/>
        <v/>
      </c>
      <c r="K837" s="108">
        <f t="shared" si="73"/>
        <v>1</v>
      </c>
      <c r="L837" s="107">
        <f t="shared" si="74"/>
        <v>0</v>
      </c>
    </row>
    <row r="838" spans="1:14" ht="30.1" customHeight="1" x14ac:dyDescent="0.3">
      <c r="A838" s="399">
        <v>495</v>
      </c>
      <c r="B838" s="314"/>
      <c r="C838" s="454"/>
      <c r="D838" s="14"/>
      <c r="E838" s="15"/>
      <c r="F838" s="37"/>
      <c r="G838" s="192"/>
      <c r="H838" s="186"/>
      <c r="I838" s="181"/>
      <c r="J838" s="106" t="str">
        <f t="shared" si="72"/>
        <v/>
      </c>
      <c r="K838" s="108">
        <f t="shared" si="73"/>
        <v>1</v>
      </c>
      <c r="L838" s="107">
        <f t="shared" si="74"/>
        <v>0</v>
      </c>
    </row>
    <row r="839" spans="1:14" ht="30.1" customHeight="1" x14ac:dyDescent="0.3">
      <c r="A839" s="399">
        <v>496</v>
      </c>
      <c r="B839" s="314"/>
      <c r="C839" s="454"/>
      <c r="D839" s="14"/>
      <c r="E839" s="15"/>
      <c r="F839" s="37"/>
      <c r="G839" s="192"/>
      <c r="H839" s="186"/>
      <c r="I839" s="181"/>
      <c r="J839" s="106" t="str">
        <f t="shared" si="72"/>
        <v/>
      </c>
      <c r="K839" s="108">
        <f t="shared" si="73"/>
        <v>1</v>
      </c>
      <c r="L839" s="107">
        <f t="shared" si="74"/>
        <v>0</v>
      </c>
    </row>
    <row r="840" spans="1:14" ht="30.1" customHeight="1" x14ac:dyDescent="0.3">
      <c r="A840" s="399">
        <v>497</v>
      </c>
      <c r="B840" s="314"/>
      <c r="C840" s="454"/>
      <c r="D840" s="14"/>
      <c r="E840" s="15"/>
      <c r="F840" s="37"/>
      <c r="G840" s="192"/>
      <c r="H840" s="186"/>
      <c r="I840" s="181"/>
      <c r="J840" s="106" t="str">
        <f t="shared" si="72"/>
        <v/>
      </c>
      <c r="K840" s="108">
        <f t="shared" si="73"/>
        <v>1</v>
      </c>
      <c r="L840" s="107">
        <f t="shared" si="74"/>
        <v>0</v>
      </c>
    </row>
    <row r="841" spans="1:14" ht="30.1" customHeight="1" x14ac:dyDescent="0.3">
      <c r="A841" s="399">
        <v>498</v>
      </c>
      <c r="B841" s="314"/>
      <c r="C841" s="454"/>
      <c r="D841" s="14"/>
      <c r="E841" s="15"/>
      <c r="F841" s="37"/>
      <c r="G841" s="192"/>
      <c r="H841" s="186"/>
      <c r="I841" s="181"/>
      <c r="J841" s="106" t="str">
        <f t="shared" si="72"/>
        <v/>
      </c>
      <c r="K841" s="108">
        <f t="shared" si="73"/>
        <v>1</v>
      </c>
      <c r="L841" s="107">
        <f t="shared" si="74"/>
        <v>0</v>
      </c>
    </row>
    <row r="842" spans="1:14" ht="30.1" customHeight="1" x14ac:dyDescent="0.3">
      <c r="A842" s="399">
        <v>499</v>
      </c>
      <c r="B842" s="314"/>
      <c r="C842" s="454"/>
      <c r="D842" s="14"/>
      <c r="E842" s="15"/>
      <c r="F842" s="37"/>
      <c r="G842" s="192"/>
      <c r="H842" s="186"/>
      <c r="I842" s="181"/>
      <c r="J842" s="106" t="str">
        <f t="shared" si="72"/>
        <v/>
      </c>
      <c r="K842" s="108">
        <f t="shared" si="73"/>
        <v>1</v>
      </c>
      <c r="L842" s="107">
        <f t="shared" si="74"/>
        <v>0</v>
      </c>
    </row>
    <row r="843" spans="1:14" ht="30.1" customHeight="1" thickBot="1" x14ac:dyDescent="0.35">
      <c r="A843" s="400">
        <v>500</v>
      </c>
      <c r="B843" s="86"/>
      <c r="C843" s="455"/>
      <c r="D843" s="16"/>
      <c r="E843" s="17"/>
      <c r="F843" s="39"/>
      <c r="G843" s="193"/>
      <c r="H843" s="187"/>
      <c r="I843" s="182"/>
      <c r="J843" s="106" t="str">
        <f t="shared" si="72"/>
        <v/>
      </c>
      <c r="K843" s="108">
        <f t="shared" si="73"/>
        <v>1</v>
      </c>
      <c r="L843" s="107">
        <f t="shared" si="74"/>
        <v>0</v>
      </c>
    </row>
    <row r="844" spans="1:14" ht="30.1" customHeight="1" thickBot="1" x14ac:dyDescent="0.35">
      <c r="A844" s="41"/>
      <c r="B844" s="41"/>
      <c r="C844" s="456"/>
      <c r="D844" s="41"/>
      <c r="E844" s="41"/>
      <c r="F844" s="41"/>
      <c r="G844" s="380" t="s">
        <v>33</v>
      </c>
      <c r="H844" s="183">
        <f>SUM(H824:H843)+H810</f>
        <v>0</v>
      </c>
      <c r="I844" s="183">
        <f>SUM(I824:I843)+I810</f>
        <v>0</v>
      </c>
      <c r="J844" s="63"/>
      <c r="K844" s="105">
        <f>IF(H844&gt;H810,ROW(A850),0)</f>
        <v>0</v>
      </c>
      <c r="L844" s="34"/>
      <c r="M844" s="102">
        <f>IF(H844&gt;H810,ROW(A850),0)</f>
        <v>0</v>
      </c>
    </row>
    <row r="845" spans="1:14" ht="30.1" customHeight="1" x14ac:dyDescent="0.3">
      <c r="A845" s="41"/>
      <c r="B845" s="41"/>
      <c r="C845" s="456"/>
      <c r="D845" s="41"/>
      <c r="E845" s="41"/>
      <c r="F845" s="41"/>
      <c r="G845" s="41"/>
      <c r="H845" s="41"/>
      <c r="I845" s="41"/>
      <c r="J845" s="63"/>
      <c r="K845" s="34"/>
      <c r="L845" s="34"/>
    </row>
    <row r="846" spans="1:14" ht="30.1" customHeight="1" x14ac:dyDescent="0.3">
      <c r="A846" s="135" t="s">
        <v>132</v>
      </c>
      <c r="B846" s="41"/>
      <c r="C846" s="456"/>
      <c r="D846" s="41"/>
      <c r="E846" s="41"/>
      <c r="F846" s="41"/>
      <c r="G846" s="41"/>
      <c r="H846" s="41"/>
      <c r="I846" s="41"/>
      <c r="J846" s="63"/>
      <c r="K846" s="34"/>
      <c r="L846" s="34"/>
    </row>
    <row r="847" spans="1:14" ht="30.1" customHeight="1" x14ac:dyDescent="0.3">
      <c r="A847" s="41"/>
      <c r="B847" s="41"/>
      <c r="C847" s="456"/>
      <c r="D847" s="41"/>
      <c r="E847" s="41"/>
      <c r="F847" s="41"/>
      <c r="G847" s="41"/>
      <c r="H847" s="41"/>
      <c r="I847" s="41"/>
      <c r="J847" s="63"/>
      <c r="K847" s="34"/>
      <c r="L847" s="34"/>
      <c r="M847" s="66"/>
      <c r="N847" s="66"/>
    </row>
    <row r="848" spans="1:14" ht="30.1" customHeight="1" x14ac:dyDescent="0.35">
      <c r="A848" s="370" t="s">
        <v>30</v>
      </c>
      <c r="B848" s="372">
        <f ca="1">imzatarihi</f>
        <v>45653</v>
      </c>
      <c r="C848" s="459"/>
      <c r="D848" s="251" t="s">
        <v>31</v>
      </c>
      <c r="E848" s="373" t="str">
        <f>IF(kurulusyetkilisi&gt;0,kurulusyetkilisi,"")</f>
        <v/>
      </c>
      <c r="F848" s="41"/>
      <c r="G848" s="41"/>
      <c r="H848" s="41"/>
      <c r="I848" s="41"/>
      <c r="J848" s="63"/>
      <c r="K848" s="34"/>
      <c r="L848" s="34"/>
    </row>
    <row r="849" spans="1:14" ht="30.1" customHeight="1" x14ac:dyDescent="0.35">
      <c r="A849" s="41"/>
      <c r="B849" s="213"/>
      <c r="C849" s="460"/>
      <c r="D849" s="251" t="s">
        <v>32</v>
      </c>
      <c r="E849" s="41"/>
      <c r="F849" s="41"/>
      <c r="G849" s="212"/>
      <c r="H849" s="41"/>
      <c r="I849" s="41"/>
      <c r="J849" s="63"/>
      <c r="K849" s="34"/>
      <c r="L849" s="34"/>
    </row>
    <row r="850" spans="1:14" ht="30.1" customHeight="1" x14ac:dyDescent="0.3">
      <c r="A850" s="41"/>
      <c r="B850" s="41"/>
      <c r="C850" s="456"/>
      <c r="D850" s="41"/>
      <c r="E850" s="41"/>
      <c r="F850" s="41"/>
      <c r="G850" s="41"/>
      <c r="H850" s="41"/>
      <c r="I850" s="41"/>
      <c r="J850" s="63"/>
      <c r="K850" s="34"/>
      <c r="L850" s="34"/>
    </row>
    <row r="851" spans="1:14" ht="30.1" customHeight="1" x14ac:dyDescent="0.3">
      <c r="A851" s="609" t="s">
        <v>102</v>
      </c>
      <c r="B851" s="609"/>
      <c r="C851" s="609"/>
      <c r="D851" s="609"/>
      <c r="E851" s="609"/>
      <c r="F851" s="609"/>
      <c r="G851" s="609"/>
      <c r="H851" s="609"/>
      <c r="I851" s="609"/>
      <c r="J851" s="61"/>
      <c r="K851" s="34"/>
      <c r="L851" s="34"/>
    </row>
    <row r="852" spans="1:14" ht="30.1" customHeight="1" x14ac:dyDescent="0.3">
      <c r="A852" s="573" t="str">
        <f>IF(YilDonem&lt;&gt;"",CONCATENATE(YilDonem," dönemine aittir."),"")</f>
        <v/>
      </c>
      <c r="B852" s="573"/>
      <c r="C852" s="573"/>
      <c r="D852" s="573"/>
      <c r="E852" s="573"/>
      <c r="F852" s="573"/>
      <c r="G852" s="573"/>
      <c r="H852" s="573"/>
      <c r="I852" s="573"/>
      <c r="J852" s="61"/>
      <c r="K852" s="34"/>
      <c r="L852" s="34"/>
    </row>
    <row r="853" spans="1:14" ht="30.1" customHeight="1" thickBot="1" x14ac:dyDescent="0.35">
      <c r="A853" s="610" t="s">
        <v>125</v>
      </c>
      <c r="B853" s="610"/>
      <c r="C853" s="610"/>
      <c r="D853" s="610"/>
      <c r="E853" s="610"/>
      <c r="F853" s="610"/>
      <c r="G853" s="610"/>
      <c r="H853" s="610"/>
      <c r="I853" s="610"/>
      <c r="J853" s="61"/>
      <c r="K853" s="34"/>
      <c r="L853" s="34"/>
    </row>
    <row r="854" spans="1:14" ht="30.1" customHeight="1" thickBot="1" x14ac:dyDescent="0.35">
      <c r="A854" s="441" t="s">
        <v>212</v>
      </c>
      <c r="B854" s="618" t="str">
        <f>IF(ProjeNo&gt;0,ProjeNo,"")</f>
        <v/>
      </c>
      <c r="C854" s="619"/>
      <c r="D854" s="619"/>
      <c r="E854" s="619"/>
      <c r="F854" s="619"/>
      <c r="G854" s="619"/>
      <c r="H854" s="619"/>
      <c r="I854" s="620"/>
      <c r="J854" s="61"/>
      <c r="K854" s="34"/>
      <c r="L854" s="34"/>
    </row>
    <row r="855" spans="1:14" ht="30.1" customHeight="1" thickBot="1" x14ac:dyDescent="0.35">
      <c r="A855" s="441" t="s">
        <v>213</v>
      </c>
      <c r="B855" s="615" t="str">
        <f>IF(ProjeAdi&gt;0,ProjeAdi,"")</f>
        <v/>
      </c>
      <c r="C855" s="616"/>
      <c r="D855" s="616"/>
      <c r="E855" s="616"/>
      <c r="F855" s="616"/>
      <c r="G855" s="616"/>
      <c r="H855" s="616"/>
      <c r="I855" s="617"/>
      <c r="J855" s="61"/>
      <c r="K855" s="34"/>
      <c r="L855" s="34"/>
    </row>
    <row r="856" spans="1:14" s="21" customFormat="1" ht="30.1" customHeight="1" thickBot="1" x14ac:dyDescent="0.35">
      <c r="A856" s="613" t="s">
        <v>3</v>
      </c>
      <c r="B856" s="613" t="s">
        <v>99</v>
      </c>
      <c r="C856" s="613" t="s">
        <v>175</v>
      </c>
      <c r="D856" s="613" t="s">
        <v>100</v>
      </c>
      <c r="E856" s="613" t="s">
        <v>101</v>
      </c>
      <c r="F856" s="613" t="s">
        <v>79</v>
      </c>
      <c r="G856" s="613" t="s">
        <v>80</v>
      </c>
      <c r="H856" s="392" t="s">
        <v>81</v>
      </c>
      <c r="I856" s="392" t="s">
        <v>81</v>
      </c>
      <c r="J856" s="62"/>
      <c r="K856" s="35"/>
      <c r="L856" s="35"/>
      <c r="M856" s="65"/>
      <c r="N856" s="65"/>
    </row>
    <row r="857" spans="1:14" ht="30.1" customHeight="1" thickBot="1" x14ac:dyDescent="0.35">
      <c r="A857" s="621"/>
      <c r="B857" s="621"/>
      <c r="C857" s="614"/>
      <c r="D857" s="621"/>
      <c r="E857" s="621"/>
      <c r="F857" s="621"/>
      <c r="G857" s="621"/>
      <c r="H857" s="403" t="s">
        <v>82</v>
      </c>
      <c r="I857" s="403" t="s">
        <v>85</v>
      </c>
      <c r="J857" s="61"/>
      <c r="K857" s="34"/>
      <c r="L857" s="34"/>
    </row>
    <row r="858" spans="1:14" ht="30.1" customHeight="1" x14ac:dyDescent="0.3">
      <c r="A858" s="198">
        <v>501</v>
      </c>
      <c r="B858" s="464"/>
      <c r="C858" s="465"/>
      <c r="D858" s="22"/>
      <c r="E858" s="36"/>
      <c r="F858" s="23"/>
      <c r="G858" s="191"/>
      <c r="H858" s="185"/>
      <c r="I858" s="177"/>
      <c r="J858" s="106" t="str">
        <f>IF(AND(COUNTA(B858:E858)&gt;0,K858=1),"Belge Tarihi,Belge Numarası ve KDV Dahil Tutar doldurulduktan sonra KDV Hariç Tutar doldurulabilir.","")</f>
        <v/>
      </c>
      <c r="K858" s="108">
        <f>IF(COUNTA(F858:G858)+COUNTA(I858)=3,0,1)</f>
        <v>1</v>
      </c>
      <c r="L858" s="107">
        <f>IF(K858=1,0,100000000)</f>
        <v>0</v>
      </c>
    </row>
    <row r="859" spans="1:14" ht="30.1" customHeight="1" x14ac:dyDescent="0.3">
      <c r="A859" s="399">
        <v>502</v>
      </c>
      <c r="B859" s="314"/>
      <c r="C859" s="454"/>
      <c r="D859" s="14"/>
      <c r="E859" s="15"/>
      <c r="F859" s="37"/>
      <c r="G859" s="192"/>
      <c r="H859" s="186"/>
      <c r="I859" s="181"/>
      <c r="J859" s="106" t="str">
        <f t="shared" ref="J859:J877" si="75">IF(AND(COUNTA(B859:E859)&gt;0,K859=1),"Belge Tarihi,Belge Numarası ve KDV Dahil Tutar doldurulduktan sonra KDV Hariç Tutar doldurulabilir.","")</f>
        <v/>
      </c>
      <c r="K859" s="108">
        <f t="shared" ref="K859:K877" si="76">IF(COUNTA(F859:G859)+COUNTA(I859)=3,0,1)</f>
        <v>1</v>
      </c>
      <c r="L859" s="107">
        <f t="shared" ref="L859:L877" si="77">IF(K859=1,0,100000000)</f>
        <v>0</v>
      </c>
    </row>
    <row r="860" spans="1:14" ht="30.1" customHeight="1" x14ac:dyDescent="0.3">
      <c r="A860" s="399">
        <v>503</v>
      </c>
      <c r="B860" s="314"/>
      <c r="C860" s="454"/>
      <c r="D860" s="14"/>
      <c r="E860" s="15"/>
      <c r="F860" s="37"/>
      <c r="G860" s="192"/>
      <c r="H860" s="186"/>
      <c r="I860" s="181"/>
      <c r="J860" s="106" t="str">
        <f t="shared" si="75"/>
        <v/>
      </c>
      <c r="K860" s="108">
        <f t="shared" si="76"/>
        <v>1</v>
      </c>
      <c r="L860" s="107">
        <f t="shared" si="77"/>
        <v>0</v>
      </c>
    </row>
    <row r="861" spans="1:14" ht="30.1" customHeight="1" x14ac:dyDescent="0.3">
      <c r="A861" s="399">
        <v>504</v>
      </c>
      <c r="B861" s="314"/>
      <c r="C861" s="454"/>
      <c r="D861" s="14"/>
      <c r="E861" s="15"/>
      <c r="F861" s="37"/>
      <c r="G861" s="192"/>
      <c r="H861" s="186"/>
      <c r="I861" s="181"/>
      <c r="J861" s="106" t="str">
        <f t="shared" si="75"/>
        <v/>
      </c>
      <c r="K861" s="108">
        <f t="shared" si="76"/>
        <v>1</v>
      </c>
      <c r="L861" s="107">
        <f t="shared" si="77"/>
        <v>0</v>
      </c>
    </row>
    <row r="862" spans="1:14" ht="30.1" customHeight="1" x14ac:dyDescent="0.3">
      <c r="A862" s="399">
        <v>505</v>
      </c>
      <c r="B862" s="314"/>
      <c r="C862" s="454"/>
      <c r="D862" s="14"/>
      <c r="E862" s="15"/>
      <c r="F862" s="37"/>
      <c r="G862" s="192"/>
      <c r="H862" s="186"/>
      <c r="I862" s="181"/>
      <c r="J862" s="106" t="str">
        <f t="shared" si="75"/>
        <v/>
      </c>
      <c r="K862" s="108">
        <f t="shared" si="76"/>
        <v>1</v>
      </c>
      <c r="L862" s="107">
        <f t="shared" si="77"/>
        <v>0</v>
      </c>
    </row>
    <row r="863" spans="1:14" ht="30.1" customHeight="1" x14ac:dyDescent="0.3">
      <c r="A863" s="399">
        <v>506</v>
      </c>
      <c r="B863" s="314"/>
      <c r="C863" s="454"/>
      <c r="D863" s="14"/>
      <c r="E863" s="15"/>
      <c r="F863" s="37"/>
      <c r="G863" s="192"/>
      <c r="H863" s="186"/>
      <c r="I863" s="181"/>
      <c r="J863" s="106" t="str">
        <f t="shared" si="75"/>
        <v/>
      </c>
      <c r="K863" s="108">
        <f t="shared" si="76"/>
        <v>1</v>
      </c>
      <c r="L863" s="107">
        <f t="shared" si="77"/>
        <v>0</v>
      </c>
    </row>
    <row r="864" spans="1:14" ht="30.1" customHeight="1" x14ac:dyDescent="0.3">
      <c r="A864" s="399">
        <v>507</v>
      </c>
      <c r="B864" s="314"/>
      <c r="C864" s="454"/>
      <c r="D864" s="14"/>
      <c r="E864" s="15"/>
      <c r="F864" s="37"/>
      <c r="G864" s="192"/>
      <c r="H864" s="186"/>
      <c r="I864" s="181"/>
      <c r="J864" s="106" t="str">
        <f t="shared" si="75"/>
        <v/>
      </c>
      <c r="K864" s="108">
        <f t="shared" si="76"/>
        <v>1</v>
      </c>
      <c r="L864" s="107">
        <f t="shared" si="77"/>
        <v>0</v>
      </c>
    </row>
    <row r="865" spans="1:13" ht="30.1" customHeight="1" x14ac:dyDescent="0.3">
      <c r="A865" s="399">
        <v>508</v>
      </c>
      <c r="B865" s="314"/>
      <c r="C865" s="454"/>
      <c r="D865" s="14"/>
      <c r="E865" s="15"/>
      <c r="F865" s="37"/>
      <c r="G865" s="192"/>
      <c r="H865" s="186"/>
      <c r="I865" s="181"/>
      <c r="J865" s="106" t="str">
        <f t="shared" si="75"/>
        <v/>
      </c>
      <c r="K865" s="108">
        <f t="shared" si="76"/>
        <v>1</v>
      </c>
      <c r="L865" s="107">
        <f t="shared" si="77"/>
        <v>0</v>
      </c>
    </row>
    <row r="866" spans="1:13" ht="30.1" customHeight="1" x14ac:dyDescent="0.3">
      <c r="A866" s="399">
        <v>509</v>
      </c>
      <c r="B866" s="314"/>
      <c r="C866" s="454"/>
      <c r="D866" s="14"/>
      <c r="E866" s="15"/>
      <c r="F866" s="37"/>
      <c r="G866" s="192"/>
      <c r="H866" s="186"/>
      <c r="I866" s="181"/>
      <c r="J866" s="106" t="str">
        <f t="shared" si="75"/>
        <v/>
      </c>
      <c r="K866" s="108">
        <f t="shared" si="76"/>
        <v>1</v>
      </c>
      <c r="L866" s="107">
        <f t="shared" si="77"/>
        <v>0</v>
      </c>
    </row>
    <row r="867" spans="1:13" ht="30.1" customHeight="1" x14ac:dyDescent="0.3">
      <c r="A867" s="399">
        <v>510</v>
      </c>
      <c r="B867" s="314"/>
      <c r="C867" s="454"/>
      <c r="D867" s="14"/>
      <c r="E867" s="15"/>
      <c r="F867" s="37"/>
      <c r="G867" s="192"/>
      <c r="H867" s="186"/>
      <c r="I867" s="181"/>
      <c r="J867" s="106" t="str">
        <f t="shared" si="75"/>
        <v/>
      </c>
      <c r="K867" s="108">
        <f t="shared" si="76"/>
        <v>1</v>
      </c>
      <c r="L867" s="107">
        <f t="shared" si="77"/>
        <v>0</v>
      </c>
    </row>
    <row r="868" spans="1:13" ht="30.1" customHeight="1" x14ac:dyDescent="0.3">
      <c r="A868" s="399">
        <v>511</v>
      </c>
      <c r="B868" s="314"/>
      <c r="C868" s="454"/>
      <c r="D868" s="14"/>
      <c r="E868" s="15"/>
      <c r="F868" s="37"/>
      <c r="G868" s="192"/>
      <c r="H868" s="186"/>
      <c r="I868" s="181"/>
      <c r="J868" s="106" t="str">
        <f t="shared" si="75"/>
        <v/>
      </c>
      <c r="K868" s="108">
        <f t="shared" si="76"/>
        <v>1</v>
      </c>
      <c r="L868" s="107">
        <f t="shared" si="77"/>
        <v>0</v>
      </c>
    </row>
    <row r="869" spans="1:13" ht="30.1" customHeight="1" x14ac:dyDescent="0.3">
      <c r="A869" s="399">
        <v>512</v>
      </c>
      <c r="B869" s="314"/>
      <c r="C869" s="454"/>
      <c r="D869" s="14"/>
      <c r="E869" s="15"/>
      <c r="F869" s="37"/>
      <c r="G869" s="192"/>
      <c r="H869" s="186"/>
      <c r="I869" s="181"/>
      <c r="J869" s="106" t="str">
        <f t="shared" si="75"/>
        <v/>
      </c>
      <c r="K869" s="108">
        <f t="shared" si="76"/>
        <v>1</v>
      </c>
      <c r="L869" s="107">
        <f t="shared" si="77"/>
        <v>0</v>
      </c>
    </row>
    <row r="870" spans="1:13" ht="30.1" customHeight="1" x14ac:dyDescent="0.3">
      <c r="A870" s="399">
        <v>513</v>
      </c>
      <c r="B870" s="314"/>
      <c r="C870" s="454"/>
      <c r="D870" s="14"/>
      <c r="E870" s="15"/>
      <c r="F870" s="37"/>
      <c r="G870" s="192"/>
      <c r="H870" s="186"/>
      <c r="I870" s="181"/>
      <c r="J870" s="106" t="str">
        <f t="shared" si="75"/>
        <v/>
      </c>
      <c r="K870" s="108">
        <f t="shared" si="76"/>
        <v>1</v>
      </c>
      <c r="L870" s="107">
        <f t="shared" si="77"/>
        <v>0</v>
      </c>
    </row>
    <row r="871" spans="1:13" ht="30.1" customHeight="1" x14ac:dyDescent="0.3">
      <c r="A871" s="399">
        <v>514</v>
      </c>
      <c r="B871" s="314"/>
      <c r="C871" s="454"/>
      <c r="D871" s="14"/>
      <c r="E871" s="15"/>
      <c r="F871" s="37"/>
      <c r="G871" s="192"/>
      <c r="H871" s="186"/>
      <c r="I871" s="181"/>
      <c r="J871" s="106" t="str">
        <f t="shared" si="75"/>
        <v/>
      </c>
      <c r="K871" s="108">
        <f t="shared" si="76"/>
        <v>1</v>
      </c>
      <c r="L871" s="107">
        <f t="shared" si="77"/>
        <v>0</v>
      </c>
    </row>
    <row r="872" spans="1:13" ht="30.1" customHeight="1" x14ac:dyDescent="0.3">
      <c r="A872" s="399">
        <v>515</v>
      </c>
      <c r="B872" s="314"/>
      <c r="C872" s="454"/>
      <c r="D872" s="14"/>
      <c r="E872" s="15"/>
      <c r="F872" s="37"/>
      <c r="G872" s="192"/>
      <c r="H872" s="186"/>
      <c r="I872" s="181"/>
      <c r="J872" s="106" t="str">
        <f t="shared" si="75"/>
        <v/>
      </c>
      <c r="K872" s="108">
        <f t="shared" si="76"/>
        <v>1</v>
      </c>
      <c r="L872" s="107">
        <f t="shared" si="77"/>
        <v>0</v>
      </c>
    </row>
    <row r="873" spans="1:13" ht="30.1" customHeight="1" x14ac:dyDescent="0.3">
      <c r="A873" s="399">
        <v>516</v>
      </c>
      <c r="B873" s="314"/>
      <c r="C873" s="454"/>
      <c r="D873" s="14"/>
      <c r="E873" s="15"/>
      <c r="F873" s="37"/>
      <c r="G873" s="192"/>
      <c r="H873" s="186"/>
      <c r="I873" s="181"/>
      <c r="J873" s="106" t="str">
        <f t="shared" si="75"/>
        <v/>
      </c>
      <c r="K873" s="108">
        <f t="shared" si="76"/>
        <v>1</v>
      </c>
      <c r="L873" s="107">
        <f t="shared" si="77"/>
        <v>0</v>
      </c>
    </row>
    <row r="874" spans="1:13" ht="30.1" customHeight="1" x14ac:dyDescent="0.3">
      <c r="A874" s="399">
        <v>517</v>
      </c>
      <c r="B874" s="314"/>
      <c r="C874" s="454"/>
      <c r="D874" s="14"/>
      <c r="E874" s="15"/>
      <c r="F874" s="37"/>
      <c r="G874" s="192"/>
      <c r="H874" s="186"/>
      <c r="I874" s="181"/>
      <c r="J874" s="106" t="str">
        <f t="shared" si="75"/>
        <v/>
      </c>
      <c r="K874" s="108">
        <f t="shared" si="76"/>
        <v>1</v>
      </c>
      <c r="L874" s="107">
        <f t="shared" si="77"/>
        <v>0</v>
      </c>
    </row>
    <row r="875" spans="1:13" ht="30.1" customHeight="1" x14ac:dyDescent="0.3">
      <c r="A875" s="399">
        <v>518</v>
      </c>
      <c r="B875" s="314"/>
      <c r="C875" s="454"/>
      <c r="D875" s="14"/>
      <c r="E875" s="15"/>
      <c r="F875" s="37"/>
      <c r="G875" s="192"/>
      <c r="H875" s="186"/>
      <c r="I875" s="181"/>
      <c r="J875" s="106" t="str">
        <f t="shared" si="75"/>
        <v/>
      </c>
      <c r="K875" s="108">
        <f t="shared" si="76"/>
        <v>1</v>
      </c>
      <c r="L875" s="107">
        <f t="shared" si="77"/>
        <v>0</v>
      </c>
    </row>
    <row r="876" spans="1:13" ht="30.1" customHeight="1" x14ac:dyDescent="0.3">
      <c r="A876" s="399">
        <v>519</v>
      </c>
      <c r="B876" s="314"/>
      <c r="C876" s="454"/>
      <c r="D876" s="14"/>
      <c r="E876" s="15"/>
      <c r="F876" s="37"/>
      <c r="G876" s="192"/>
      <c r="H876" s="186"/>
      <c r="I876" s="181"/>
      <c r="J876" s="106" t="str">
        <f t="shared" si="75"/>
        <v/>
      </c>
      <c r="K876" s="108">
        <f t="shared" si="76"/>
        <v>1</v>
      </c>
      <c r="L876" s="107">
        <f t="shared" si="77"/>
        <v>0</v>
      </c>
    </row>
    <row r="877" spans="1:13" ht="30.1" customHeight="1" thickBot="1" x14ac:dyDescent="0.35">
      <c r="A877" s="400">
        <v>520</v>
      </c>
      <c r="B877" s="86"/>
      <c r="C877" s="455"/>
      <c r="D877" s="16"/>
      <c r="E877" s="17"/>
      <c r="F877" s="39"/>
      <c r="G877" s="193"/>
      <c r="H877" s="187"/>
      <c r="I877" s="182"/>
      <c r="J877" s="106" t="str">
        <f t="shared" si="75"/>
        <v/>
      </c>
      <c r="K877" s="108">
        <f t="shared" si="76"/>
        <v>1</v>
      </c>
      <c r="L877" s="107">
        <f t="shared" si="77"/>
        <v>0</v>
      </c>
    </row>
    <row r="878" spans="1:13" ht="30.1" customHeight="1" thickBot="1" x14ac:dyDescent="0.35">
      <c r="A878" s="41"/>
      <c r="B878" s="41"/>
      <c r="C878" s="456"/>
      <c r="D878" s="41"/>
      <c r="E878" s="41"/>
      <c r="F878" s="41"/>
      <c r="G878" s="380" t="s">
        <v>33</v>
      </c>
      <c r="H878" s="183">
        <f>SUM(H858:H877)+H844</f>
        <v>0</v>
      </c>
      <c r="I878" s="183">
        <f>SUM(I858:I877)+I844</f>
        <v>0</v>
      </c>
      <c r="J878" s="63"/>
      <c r="K878" s="105">
        <f>IF(H878&gt;H844,ROW(A884),0)</f>
        <v>0</v>
      </c>
      <c r="L878" s="34"/>
      <c r="M878" s="102">
        <f>IF(H878&gt;H844,ROW(A884),0)</f>
        <v>0</v>
      </c>
    </row>
    <row r="879" spans="1:13" ht="30.1" customHeight="1" x14ac:dyDescent="0.3">
      <c r="A879" s="41"/>
      <c r="B879" s="41"/>
      <c r="C879" s="456"/>
      <c r="D879" s="41"/>
      <c r="E879" s="41"/>
      <c r="F879" s="41"/>
      <c r="G879" s="41"/>
      <c r="H879" s="41"/>
      <c r="I879" s="41"/>
      <c r="J879" s="63"/>
      <c r="K879" s="34"/>
      <c r="L879" s="34"/>
    </row>
    <row r="880" spans="1:13" ht="30.1" customHeight="1" x14ac:dyDescent="0.3">
      <c r="A880" s="135" t="s">
        <v>132</v>
      </c>
      <c r="B880" s="41"/>
      <c r="C880" s="456"/>
      <c r="D880" s="41"/>
      <c r="E880" s="41"/>
      <c r="F880" s="41"/>
      <c r="G880" s="41"/>
      <c r="H880" s="41"/>
      <c r="I880" s="41"/>
      <c r="J880" s="63"/>
      <c r="K880" s="34"/>
      <c r="L880" s="34"/>
    </row>
    <row r="881" spans="1:14" ht="30.1" customHeight="1" x14ac:dyDescent="0.3">
      <c r="A881" s="41"/>
      <c r="B881" s="41"/>
      <c r="C881" s="456"/>
      <c r="D881" s="41"/>
      <c r="E881" s="41"/>
      <c r="F881" s="41"/>
      <c r="G881" s="41"/>
      <c r="H881" s="41"/>
      <c r="I881" s="41"/>
      <c r="J881" s="63"/>
      <c r="K881" s="34"/>
      <c r="L881" s="34"/>
    </row>
    <row r="882" spans="1:14" ht="30.1" customHeight="1" x14ac:dyDescent="0.35">
      <c r="A882" s="370" t="s">
        <v>30</v>
      </c>
      <c r="B882" s="372">
        <f ca="1">imzatarihi</f>
        <v>45653</v>
      </c>
      <c r="C882" s="459"/>
      <c r="D882" s="251" t="s">
        <v>31</v>
      </c>
      <c r="E882" s="373" t="str">
        <f>IF(kurulusyetkilisi&gt;0,kurulusyetkilisi,"")</f>
        <v/>
      </c>
      <c r="F882" s="41"/>
      <c r="G882" s="41"/>
      <c r="H882" s="41"/>
      <c r="I882" s="41"/>
      <c r="J882" s="63"/>
      <c r="K882" s="34"/>
      <c r="L882" s="34"/>
      <c r="M882" s="66"/>
      <c r="N882" s="66"/>
    </row>
    <row r="883" spans="1:14" ht="30.1" customHeight="1" x14ac:dyDescent="0.35">
      <c r="A883" s="41"/>
      <c r="B883" s="213"/>
      <c r="C883" s="460"/>
      <c r="D883" s="251" t="s">
        <v>32</v>
      </c>
      <c r="E883" s="41"/>
      <c r="F883" s="41"/>
      <c r="G883" s="212"/>
      <c r="H883" s="41"/>
      <c r="I883" s="41"/>
      <c r="J883" s="63"/>
      <c r="K883" s="34"/>
      <c r="L883" s="34"/>
    </row>
    <row r="884" spans="1:14" ht="30.1" customHeight="1" x14ac:dyDescent="0.3">
      <c r="A884" s="41"/>
      <c r="B884" s="41"/>
      <c r="C884" s="456"/>
      <c r="D884" s="41"/>
      <c r="E884" s="41"/>
      <c r="F884" s="41"/>
      <c r="G884" s="41"/>
      <c r="H884" s="41"/>
      <c r="I884" s="41"/>
      <c r="J884" s="63"/>
      <c r="K884" s="34"/>
      <c r="L884" s="34"/>
    </row>
    <row r="885" spans="1:14" ht="30.1" customHeight="1" x14ac:dyDescent="0.3">
      <c r="A885" s="609" t="s">
        <v>102</v>
      </c>
      <c r="B885" s="609"/>
      <c r="C885" s="609"/>
      <c r="D885" s="609"/>
      <c r="E885" s="609"/>
      <c r="F885" s="609"/>
      <c r="G885" s="609"/>
      <c r="H885" s="609"/>
      <c r="I885" s="609"/>
      <c r="J885" s="61"/>
      <c r="K885" s="34"/>
      <c r="L885" s="34"/>
    </row>
    <row r="886" spans="1:14" ht="30.1" customHeight="1" x14ac:dyDescent="0.3">
      <c r="A886" s="573" t="str">
        <f>IF(YilDonem&lt;&gt;"",CONCATENATE(YilDonem," dönemine aittir."),"")</f>
        <v/>
      </c>
      <c r="B886" s="573"/>
      <c r="C886" s="573"/>
      <c r="D886" s="573"/>
      <c r="E886" s="573"/>
      <c r="F886" s="573"/>
      <c r="G886" s="573"/>
      <c r="H886" s="573"/>
      <c r="I886" s="573"/>
      <c r="J886" s="61"/>
      <c r="K886" s="34"/>
      <c r="L886" s="34"/>
    </row>
    <row r="887" spans="1:14" ht="30.1" customHeight="1" thickBot="1" x14ac:dyDescent="0.35">
      <c r="A887" s="610" t="s">
        <v>125</v>
      </c>
      <c r="B887" s="610"/>
      <c r="C887" s="610"/>
      <c r="D887" s="610"/>
      <c r="E887" s="610"/>
      <c r="F887" s="610"/>
      <c r="G887" s="610"/>
      <c r="H887" s="610"/>
      <c r="I887" s="610"/>
      <c r="J887" s="61"/>
      <c r="K887" s="34"/>
      <c r="L887" s="34"/>
    </row>
    <row r="888" spans="1:14" ht="30.1" customHeight="1" thickBot="1" x14ac:dyDescent="0.35">
      <c r="A888" s="441" t="s">
        <v>212</v>
      </c>
      <c r="B888" s="618" t="str">
        <f>IF(ProjeNo&gt;0,ProjeNo,"")</f>
        <v/>
      </c>
      <c r="C888" s="619"/>
      <c r="D888" s="619"/>
      <c r="E888" s="619"/>
      <c r="F888" s="619"/>
      <c r="G888" s="619"/>
      <c r="H888" s="619"/>
      <c r="I888" s="620"/>
      <c r="J888" s="61"/>
      <c r="K888" s="34"/>
      <c r="L888" s="34"/>
    </row>
    <row r="889" spans="1:14" ht="30.1" customHeight="1" thickBot="1" x14ac:dyDescent="0.35">
      <c r="A889" s="441" t="s">
        <v>213</v>
      </c>
      <c r="B889" s="615" t="str">
        <f>IF(ProjeAdi&gt;0,ProjeAdi,"")</f>
        <v/>
      </c>
      <c r="C889" s="616"/>
      <c r="D889" s="616"/>
      <c r="E889" s="616"/>
      <c r="F889" s="616"/>
      <c r="G889" s="616"/>
      <c r="H889" s="616"/>
      <c r="I889" s="617"/>
      <c r="J889" s="61"/>
      <c r="K889" s="34"/>
      <c r="L889" s="34"/>
    </row>
    <row r="890" spans="1:14" s="21" customFormat="1" ht="30.1" customHeight="1" thickBot="1" x14ac:dyDescent="0.35">
      <c r="A890" s="613" t="s">
        <v>3</v>
      </c>
      <c r="B890" s="613" t="s">
        <v>99</v>
      </c>
      <c r="C890" s="613" t="s">
        <v>175</v>
      </c>
      <c r="D890" s="613" t="s">
        <v>100</v>
      </c>
      <c r="E890" s="613" t="s">
        <v>101</v>
      </c>
      <c r="F890" s="613" t="s">
        <v>79</v>
      </c>
      <c r="G890" s="613" t="s">
        <v>80</v>
      </c>
      <c r="H890" s="392" t="s">
        <v>81</v>
      </c>
      <c r="I890" s="392" t="s">
        <v>81</v>
      </c>
      <c r="J890" s="62"/>
      <c r="K890" s="35"/>
      <c r="L890" s="35"/>
      <c r="M890" s="65"/>
      <c r="N890" s="65"/>
    </row>
    <row r="891" spans="1:14" ht="30.1" customHeight="1" thickBot="1" x14ac:dyDescent="0.35">
      <c r="A891" s="621"/>
      <c r="B891" s="621"/>
      <c r="C891" s="614"/>
      <c r="D891" s="621"/>
      <c r="E891" s="621"/>
      <c r="F891" s="621"/>
      <c r="G891" s="621"/>
      <c r="H891" s="403" t="s">
        <v>82</v>
      </c>
      <c r="I891" s="403" t="s">
        <v>85</v>
      </c>
      <c r="J891" s="61"/>
      <c r="K891" s="34"/>
      <c r="L891" s="34"/>
    </row>
    <row r="892" spans="1:14" ht="30.1" customHeight="1" x14ac:dyDescent="0.3">
      <c r="A892" s="198">
        <v>521</v>
      </c>
      <c r="B892" s="464"/>
      <c r="C892" s="465"/>
      <c r="D892" s="22"/>
      <c r="E892" s="36"/>
      <c r="F892" s="23"/>
      <c r="G892" s="191"/>
      <c r="H892" s="185"/>
      <c r="I892" s="177"/>
      <c r="J892" s="106" t="str">
        <f>IF(AND(COUNTA(B892:E892)&gt;0,K892=1),"Belge Tarihi,Belge Numarası ve KDV Dahil Tutar doldurulduktan sonra KDV Hariç Tutar doldurulabilir.","")</f>
        <v/>
      </c>
      <c r="K892" s="108">
        <f>IF(COUNTA(F892:G892)+COUNTA(I892)=3,0,1)</f>
        <v>1</v>
      </c>
      <c r="L892" s="107">
        <f>IF(K892=1,0,100000000)</f>
        <v>0</v>
      </c>
    </row>
    <row r="893" spans="1:14" ht="30.1" customHeight="1" x14ac:dyDescent="0.3">
      <c r="A893" s="399">
        <v>522</v>
      </c>
      <c r="B893" s="314"/>
      <c r="C893" s="454"/>
      <c r="D893" s="14"/>
      <c r="E893" s="15"/>
      <c r="F893" s="37"/>
      <c r="G893" s="192"/>
      <c r="H893" s="186"/>
      <c r="I893" s="181"/>
      <c r="J893" s="106" t="str">
        <f t="shared" ref="J893:J911" si="78">IF(AND(COUNTA(B893:E893)&gt;0,K893=1),"Belge Tarihi,Belge Numarası ve KDV Dahil Tutar doldurulduktan sonra KDV Hariç Tutar doldurulabilir.","")</f>
        <v/>
      </c>
      <c r="K893" s="108">
        <f t="shared" ref="K893:K911" si="79">IF(COUNTA(F893:G893)+COUNTA(I893)=3,0,1)</f>
        <v>1</v>
      </c>
      <c r="L893" s="107">
        <f t="shared" ref="L893:L911" si="80">IF(K893=1,0,100000000)</f>
        <v>0</v>
      </c>
    </row>
    <row r="894" spans="1:14" ht="30.1" customHeight="1" x14ac:dyDescent="0.3">
      <c r="A894" s="399">
        <v>523</v>
      </c>
      <c r="B894" s="314"/>
      <c r="C894" s="454"/>
      <c r="D894" s="14"/>
      <c r="E894" s="15"/>
      <c r="F894" s="37"/>
      <c r="G894" s="192"/>
      <c r="H894" s="186"/>
      <c r="I894" s="181"/>
      <c r="J894" s="106" t="str">
        <f t="shared" si="78"/>
        <v/>
      </c>
      <c r="K894" s="108">
        <f t="shared" si="79"/>
        <v>1</v>
      </c>
      <c r="L894" s="107">
        <f t="shared" si="80"/>
        <v>0</v>
      </c>
    </row>
    <row r="895" spans="1:14" ht="30.1" customHeight="1" x14ac:dyDescent="0.3">
      <c r="A895" s="399">
        <v>524</v>
      </c>
      <c r="B895" s="314"/>
      <c r="C895" s="454"/>
      <c r="D895" s="14"/>
      <c r="E895" s="15"/>
      <c r="F895" s="37"/>
      <c r="G895" s="192"/>
      <c r="H895" s="186"/>
      <c r="I895" s="181"/>
      <c r="J895" s="106" t="str">
        <f t="shared" si="78"/>
        <v/>
      </c>
      <c r="K895" s="108">
        <f t="shared" si="79"/>
        <v>1</v>
      </c>
      <c r="L895" s="107">
        <f t="shared" si="80"/>
        <v>0</v>
      </c>
    </row>
    <row r="896" spans="1:14" ht="30.1" customHeight="1" x14ac:dyDescent="0.3">
      <c r="A896" s="399">
        <v>525</v>
      </c>
      <c r="B896" s="314"/>
      <c r="C896" s="454"/>
      <c r="D896" s="14"/>
      <c r="E896" s="15"/>
      <c r="F896" s="37"/>
      <c r="G896" s="192"/>
      <c r="H896" s="186"/>
      <c r="I896" s="181"/>
      <c r="J896" s="106" t="str">
        <f t="shared" si="78"/>
        <v/>
      </c>
      <c r="K896" s="108">
        <f t="shared" si="79"/>
        <v>1</v>
      </c>
      <c r="L896" s="107">
        <f t="shared" si="80"/>
        <v>0</v>
      </c>
    </row>
    <row r="897" spans="1:13" ht="30.1" customHeight="1" x14ac:dyDescent="0.3">
      <c r="A897" s="399">
        <v>526</v>
      </c>
      <c r="B897" s="314"/>
      <c r="C897" s="454"/>
      <c r="D897" s="14"/>
      <c r="E897" s="15"/>
      <c r="F897" s="37"/>
      <c r="G897" s="192"/>
      <c r="H897" s="186"/>
      <c r="I897" s="181"/>
      <c r="J897" s="106" t="str">
        <f t="shared" si="78"/>
        <v/>
      </c>
      <c r="K897" s="108">
        <f t="shared" si="79"/>
        <v>1</v>
      </c>
      <c r="L897" s="107">
        <f t="shared" si="80"/>
        <v>0</v>
      </c>
    </row>
    <row r="898" spans="1:13" ht="30.1" customHeight="1" x14ac:dyDescent="0.3">
      <c r="A898" s="399">
        <v>527</v>
      </c>
      <c r="B898" s="314"/>
      <c r="C898" s="454"/>
      <c r="D898" s="14"/>
      <c r="E898" s="15"/>
      <c r="F898" s="37"/>
      <c r="G898" s="192"/>
      <c r="H898" s="186"/>
      <c r="I898" s="181"/>
      <c r="J898" s="106" t="str">
        <f t="shared" si="78"/>
        <v/>
      </c>
      <c r="K898" s="108">
        <f t="shared" si="79"/>
        <v>1</v>
      </c>
      <c r="L898" s="107">
        <f t="shared" si="80"/>
        <v>0</v>
      </c>
    </row>
    <row r="899" spans="1:13" ht="30.1" customHeight="1" x14ac:dyDescent="0.3">
      <c r="A899" s="399">
        <v>528</v>
      </c>
      <c r="B899" s="314"/>
      <c r="C899" s="454"/>
      <c r="D899" s="14"/>
      <c r="E899" s="15"/>
      <c r="F899" s="37"/>
      <c r="G899" s="192"/>
      <c r="H899" s="186"/>
      <c r="I899" s="181"/>
      <c r="J899" s="106" t="str">
        <f t="shared" si="78"/>
        <v/>
      </c>
      <c r="K899" s="108">
        <f t="shared" si="79"/>
        <v>1</v>
      </c>
      <c r="L899" s="107">
        <f t="shared" si="80"/>
        <v>0</v>
      </c>
    </row>
    <row r="900" spans="1:13" ht="30.1" customHeight="1" x14ac:dyDescent="0.3">
      <c r="A900" s="399">
        <v>529</v>
      </c>
      <c r="B900" s="314"/>
      <c r="C900" s="454"/>
      <c r="D900" s="14"/>
      <c r="E900" s="15"/>
      <c r="F900" s="37"/>
      <c r="G900" s="192"/>
      <c r="H900" s="186"/>
      <c r="I900" s="181"/>
      <c r="J900" s="106" t="str">
        <f t="shared" si="78"/>
        <v/>
      </c>
      <c r="K900" s="108">
        <f t="shared" si="79"/>
        <v>1</v>
      </c>
      <c r="L900" s="107">
        <f t="shared" si="80"/>
        <v>0</v>
      </c>
    </row>
    <row r="901" spans="1:13" ht="30.1" customHeight="1" x14ac:dyDescent="0.3">
      <c r="A901" s="399">
        <v>530</v>
      </c>
      <c r="B901" s="314"/>
      <c r="C901" s="454"/>
      <c r="D901" s="14"/>
      <c r="E901" s="15"/>
      <c r="F901" s="37"/>
      <c r="G901" s="192"/>
      <c r="H901" s="186"/>
      <c r="I901" s="181"/>
      <c r="J901" s="106" t="str">
        <f t="shared" si="78"/>
        <v/>
      </c>
      <c r="K901" s="108">
        <f t="shared" si="79"/>
        <v>1</v>
      </c>
      <c r="L901" s="107">
        <f t="shared" si="80"/>
        <v>0</v>
      </c>
    </row>
    <row r="902" spans="1:13" ht="30.1" customHeight="1" x14ac:dyDescent="0.3">
      <c r="A902" s="399">
        <v>531</v>
      </c>
      <c r="B902" s="314"/>
      <c r="C902" s="454"/>
      <c r="D902" s="14"/>
      <c r="E902" s="15"/>
      <c r="F902" s="37"/>
      <c r="G902" s="192"/>
      <c r="H902" s="186"/>
      <c r="I902" s="181"/>
      <c r="J902" s="106" t="str">
        <f t="shared" si="78"/>
        <v/>
      </c>
      <c r="K902" s="108">
        <f t="shared" si="79"/>
        <v>1</v>
      </c>
      <c r="L902" s="107">
        <f t="shared" si="80"/>
        <v>0</v>
      </c>
    </row>
    <row r="903" spans="1:13" ht="30.1" customHeight="1" x14ac:dyDescent="0.3">
      <c r="A903" s="399">
        <v>532</v>
      </c>
      <c r="B903" s="314"/>
      <c r="C903" s="454"/>
      <c r="D903" s="14"/>
      <c r="E903" s="15"/>
      <c r="F903" s="37"/>
      <c r="G903" s="192"/>
      <c r="H903" s="186"/>
      <c r="I903" s="181"/>
      <c r="J903" s="106" t="str">
        <f t="shared" si="78"/>
        <v/>
      </c>
      <c r="K903" s="108">
        <f t="shared" si="79"/>
        <v>1</v>
      </c>
      <c r="L903" s="107">
        <f t="shared" si="80"/>
        <v>0</v>
      </c>
    </row>
    <row r="904" spans="1:13" ht="30.1" customHeight="1" x14ac:dyDescent="0.3">
      <c r="A904" s="399">
        <v>533</v>
      </c>
      <c r="B904" s="314"/>
      <c r="C904" s="454"/>
      <c r="D904" s="14"/>
      <c r="E904" s="15"/>
      <c r="F904" s="37"/>
      <c r="G904" s="192"/>
      <c r="H904" s="186"/>
      <c r="I904" s="181"/>
      <c r="J904" s="106" t="str">
        <f t="shared" si="78"/>
        <v/>
      </c>
      <c r="K904" s="108">
        <f t="shared" si="79"/>
        <v>1</v>
      </c>
      <c r="L904" s="107">
        <f t="shared" si="80"/>
        <v>0</v>
      </c>
    </row>
    <row r="905" spans="1:13" ht="30.1" customHeight="1" x14ac:dyDescent="0.3">
      <c r="A905" s="399">
        <v>534</v>
      </c>
      <c r="B905" s="314"/>
      <c r="C905" s="454"/>
      <c r="D905" s="14"/>
      <c r="E905" s="15"/>
      <c r="F905" s="37"/>
      <c r="G905" s="192"/>
      <c r="H905" s="186"/>
      <c r="I905" s="181"/>
      <c r="J905" s="106" t="str">
        <f t="shared" si="78"/>
        <v/>
      </c>
      <c r="K905" s="108">
        <f t="shared" si="79"/>
        <v>1</v>
      </c>
      <c r="L905" s="107">
        <f t="shared" si="80"/>
        <v>0</v>
      </c>
    </row>
    <row r="906" spans="1:13" ht="30.1" customHeight="1" x14ac:dyDescent="0.3">
      <c r="A906" s="399">
        <v>535</v>
      </c>
      <c r="B906" s="314"/>
      <c r="C906" s="454"/>
      <c r="D906" s="14"/>
      <c r="E906" s="15"/>
      <c r="F906" s="37"/>
      <c r="G906" s="192"/>
      <c r="H906" s="186"/>
      <c r="I906" s="181"/>
      <c r="J906" s="106" t="str">
        <f t="shared" si="78"/>
        <v/>
      </c>
      <c r="K906" s="108">
        <f t="shared" si="79"/>
        <v>1</v>
      </c>
      <c r="L906" s="107">
        <f t="shared" si="80"/>
        <v>0</v>
      </c>
    </row>
    <row r="907" spans="1:13" ht="30.1" customHeight="1" x14ac:dyDescent="0.3">
      <c r="A907" s="399">
        <v>536</v>
      </c>
      <c r="B907" s="314"/>
      <c r="C907" s="454"/>
      <c r="D907" s="14"/>
      <c r="E907" s="15"/>
      <c r="F907" s="37"/>
      <c r="G907" s="192"/>
      <c r="H907" s="186"/>
      <c r="I907" s="181"/>
      <c r="J907" s="106" t="str">
        <f t="shared" si="78"/>
        <v/>
      </c>
      <c r="K907" s="108">
        <f t="shared" si="79"/>
        <v>1</v>
      </c>
      <c r="L907" s="107">
        <f t="shared" si="80"/>
        <v>0</v>
      </c>
    </row>
    <row r="908" spans="1:13" ht="30.1" customHeight="1" x14ac:dyDescent="0.3">
      <c r="A908" s="399">
        <v>537</v>
      </c>
      <c r="B908" s="314"/>
      <c r="C908" s="454"/>
      <c r="D908" s="14"/>
      <c r="E908" s="15"/>
      <c r="F908" s="37"/>
      <c r="G908" s="192"/>
      <c r="H908" s="186"/>
      <c r="I908" s="181"/>
      <c r="J908" s="106" t="str">
        <f t="shared" si="78"/>
        <v/>
      </c>
      <c r="K908" s="108">
        <f t="shared" si="79"/>
        <v>1</v>
      </c>
      <c r="L908" s="107">
        <f t="shared" si="80"/>
        <v>0</v>
      </c>
    </row>
    <row r="909" spans="1:13" ht="30.1" customHeight="1" x14ac:dyDescent="0.3">
      <c r="A909" s="399">
        <v>538</v>
      </c>
      <c r="B909" s="314"/>
      <c r="C909" s="454"/>
      <c r="D909" s="14"/>
      <c r="E909" s="15"/>
      <c r="F909" s="37"/>
      <c r="G909" s="192"/>
      <c r="H909" s="186"/>
      <c r="I909" s="181"/>
      <c r="J909" s="106" t="str">
        <f t="shared" si="78"/>
        <v/>
      </c>
      <c r="K909" s="108">
        <f t="shared" si="79"/>
        <v>1</v>
      </c>
      <c r="L909" s="107">
        <f t="shared" si="80"/>
        <v>0</v>
      </c>
    </row>
    <row r="910" spans="1:13" ht="30.1" customHeight="1" x14ac:dyDescent="0.3">
      <c r="A910" s="399">
        <v>539</v>
      </c>
      <c r="B910" s="314"/>
      <c r="C910" s="454"/>
      <c r="D910" s="14"/>
      <c r="E910" s="15"/>
      <c r="F910" s="37"/>
      <c r="G910" s="192"/>
      <c r="H910" s="186"/>
      <c r="I910" s="181"/>
      <c r="J910" s="106" t="str">
        <f t="shared" si="78"/>
        <v/>
      </c>
      <c r="K910" s="108">
        <f t="shared" si="79"/>
        <v>1</v>
      </c>
      <c r="L910" s="107">
        <f t="shared" si="80"/>
        <v>0</v>
      </c>
    </row>
    <row r="911" spans="1:13" ht="30.1" customHeight="1" thickBot="1" x14ac:dyDescent="0.35">
      <c r="A911" s="400">
        <v>540</v>
      </c>
      <c r="B911" s="86"/>
      <c r="C911" s="455"/>
      <c r="D911" s="16"/>
      <c r="E911" s="17"/>
      <c r="F911" s="39"/>
      <c r="G911" s="193"/>
      <c r="H911" s="187"/>
      <c r="I911" s="182"/>
      <c r="J911" s="106" t="str">
        <f t="shared" si="78"/>
        <v/>
      </c>
      <c r="K911" s="108">
        <f t="shared" si="79"/>
        <v>1</v>
      </c>
      <c r="L911" s="107">
        <f t="shared" si="80"/>
        <v>0</v>
      </c>
    </row>
    <row r="912" spans="1:13" ht="30.1" customHeight="1" thickBot="1" x14ac:dyDescent="0.35">
      <c r="A912" s="41"/>
      <c r="B912" s="41"/>
      <c r="C912" s="456"/>
      <c r="D912" s="41"/>
      <c r="E912" s="41"/>
      <c r="F912" s="41"/>
      <c r="G912" s="380" t="s">
        <v>33</v>
      </c>
      <c r="H912" s="183">
        <f>SUM(H892:H911)+H878</f>
        <v>0</v>
      </c>
      <c r="I912" s="183">
        <f>SUM(I892:I911)+I878</f>
        <v>0</v>
      </c>
      <c r="J912" s="63"/>
      <c r="K912" s="105">
        <f>IF(H912&gt;H878,ROW(A918),0)</f>
        <v>0</v>
      </c>
      <c r="L912" s="34"/>
      <c r="M912" s="102">
        <f>IF(H912&gt;H878,ROW(A918),0)</f>
        <v>0</v>
      </c>
    </row>
    <row r="913" spans="1:14" ht="30.1" customHeight="1" x14ac:dyDescent="0.3">
      <c r="A913" s="41"/>
      <c r="B913" s="41"/>
      <c r="C913" s="456"/>
      <c r="D913" s="41"/>
      <c r="E913" s="41"/>
      <c r="F913" s="41"/>
      <c r="G913" s="41"/>
      <c r="H913" s="41"/>
      <c r="I913" s="41"/>
      <c r="J913" s="63"/>
      <c r="K913" s="34"/>
      <c r="L913" s="34"/>
    </row>
    <row r="914" spans="1:14" ht="30.1" customHeight="1" x14ac:dyDescent="0.3">
      <c r="A914" s="135" t="s">
        <v>132</v>
      </c>
      <c r="B914" s="41"/>
      <c r="C914" s="456"/>
      <c r="D914" s="41"/>
      <c r="E914" s="41"/>
      <c r="F914" s="41"/>
      <c r="G914" s="41"/>
      <c r="H914" s="41"/>
      <c r="I914" s="41"/>
      <c r="J914" s="63"/>
      <c r="K914" s="34"/>
      <c r="L914" s="34"/>
    </row>
    <row r="915" spans="1:14" ht="30.1" customHeight="1" x14ac:dyDescent="0.3">
      <c r="A915" s="41"/>
      <c r="B915" s="41"/>
      <c r="C915" s="456"/>
      <c r="D915" s="41"/>
      <c r="E915" s="41"/>
      <c r="F915" s="41"/>
      <c r="G915" s="41"/>
      <c r="H915" s="41"/>
      <c r="I915" s="41"/>
      <c r="J915" s="63"/>
      <c r="K915" s="34"/>
      <c r="L915" s="34"/>
    </row>
    <row r="916" spans="1:14" ht="30.1" customHeight="1" x14ac:dyDescent="0.35">
      <c r="A916" s="370" t="s">
        <v>30</v>
      </c>
      <c r="B916" s="372">
        <f ca="1">imzatarihi</f>
        <v>45653</v>
      </c>
      <c r="C916" s="459"/>
      <c r="D916" s="251" t="s">
        <v>31</v>
      </c>
      <c r="E916" s="373" t="str">
        <f>IF(kurulusyetkilisi&gt;0,kurulusyetkilisi,"")</f>
        <v/>
      </c>
      <c r="F916" s="41"/>
      <c r="G916" s="41"/>
      <c r="H916" s="41"/>
      <c r="I916" s="41"/>
      <c r="J916" s="63"/>
      <c r="K916" s="34"/>
      <c r="L916" s="34"/>
    </row>
    <row r="917" spans="1:14" ht="30.1" customHeight="1" x14ac:dyDescent="0.35">
      <c r="A917" s="41"/>
      <c r="B917" s="213"/>
      <c r="C917" s="460"/>
      <c r="D917" s="251" t="s">
        <v>32</v>
      </c>
      <c r="E917" s="41"/>
      <c r="F917" s="41"/>
      <c r="G917" s="212"/>
      <c r="H917" s="41"/>
      <c r="I917" s="41"/>
      <c r="J917" s="63"/>
      <c r="K917" s="34"/>
      <c r="L917" s="34"/>
      <c r="M917" s="66"/>
      <c r="N917" s="66"/>
    </row>
    <row r="918" spans="1:14" ht="30.1" customHeight="1" x14ac:dyDescent="0.3">
      <c r="A918" s="41"/>
      <c r="B918" s="41"/>
      <c r="C918" s="456"/>
      <c r="D918" s="41"/>
      <c r="E918" s="41"/>
      <c r="F918" s="41"/>
      <c r="G918" s="41"/>
      <c r="H918" s="41"/>
      <c r="I918" s="41"/>
      <c r="J918" s="63"/>
      <c r="K918" s="34"/>
      <c r="L918" s="34"/>
    </row>
    <row r="919" spans="1:14" ht="30.1" customHeight="1" x14ac:dyDescent="0.3">
      <c r="A919" s="609" t="s">
        <v>102</v>
      </c>
      <c r="B919" s="609"/>
      <c r="C919" s="609"/>
      <c r="D919" s="609"/>
      <c r="E919" s="609"/>
      <c r="F919" s="609"/>
      <c r="G919" s="609"/>
      <c r="H919" s="609"/>
      <c r="I919" s="609"/>
      <c r="J919" s="61"/>
      <c r="K919" s="34"/>
      <c r="L919" s="34"/>
    </row>
    <row r="920" spans="1:14" ht="30.1" customHeight="1" x14ac:dyDescent="0.3">
      <c r="A920" s="573" t="str">
        <f>IF(YilDonem&lt;&gt;"",CONCATENATE(YilDonem," dönemine aittir."),"")</f>
        <v/>
      </c>
      <c r="B920" s="573"/>
      <c r="C920" s="573"/>
      <c r="D920" s="573"/>
      <c r="E920" s="573"/>
      <c r="F920" s="573"/>
      <c r="G920" s="573"/>
      <c r="H920" s="573"/>
      <c r="I920" s="573"/>
      <c r="J920" s="61"/>
      <c r="K920" s="34"/>
      <c r="L920" s="34"/>
    </row>
    <row r="921" spans="1:14" ht="30.1" customHeight="1" thickBot="1" x14ac:dyDescent="0.35">
      <c r="A921" s="610" t="s">
        <v>125</v>
      </c>
      <c r="B921" s="610"/>
      <c r="C921" s="610"/>
      <c r="D921" s="610"/>
      <c r="E921" s="610"/>
      <c r="F921" s="610"/>
      <c r="G921" s="610"/>
      <c r="H921" s="610"/>
      <c r="I921" s="610"/>
      <c r="J921" s="61"/>
      <c r="K921" s="34"/>
      <c r="L921" s="34"/>
    </row>
    <row r="922" spans="1:14" ht="30.1" customHeight="1" thickBot="1" x14ac:dyDescent="0.35">
      <c r="A922" s="441" t="s">
        <v>212</v>
      </c>
      <c r="B922" s="618" t="str">
        <f>IF(ProjeNo&gt;0,ProjeNo,"")</f>
        <v/>
      </c>
      <c r="C922" s="619"/>
      <c r="D922" s="619"/>
      <c r="E922" s="619"/>
      <c r="F922" s="619"/>
      <c r="G922" s="619"/>
      <c r="H922" s="619"/>
      <c r="I922" s="620"/>
      <c r="J922" s="61"/>
      <c r="K922" s="34"/>
      <c r="L922" s="34"/>
    </row>
    <row r="923" spans="1:14" ht="30.1" customHeight="1" thickBot="1" x14ac:dyDescent="0.35">
      <c r="A923" s="441" t="s">
        <v>213</v>
      </c>
      <c r="B923" s="615" t="str">
        <f>IF(ProjeAdi&gt;0,ProjeAdi,"")</f>
        <v/>
      </c>
      <c r="C923" s="616"/>
      <c r="D923" s="616"/>
      <c r="E923" s="616"/>
      <c r="F923" s="616"/>
      <c r="G923" s="616"/>
      <c r="H923" s="616"/>
      <c r="I923" s="617"/>
      <c r="J923" s="61"/>
      <c r="K923" s="34"/>
      <c r="L923" s="34"/>
    </row>
    <row r="924" spans="1:14" s="21" customFormat="1" ht="30.1" customHeight="1" thickBot="1" x14ac:dyDescent="0.35">
      <c r="A924" s="613" t="s">
        <v>3</v>
      </c>
      <c r="B924" s="613" t="s">
        <v>99</v>
      </c>
      <c r="C924" s="613" t="s">
        <v>175</v>
      </c>
      <c r="D924" s="613" t="s">
        <v>100</v>
      </c>
      <c r="E924" s="613" t="s">
        <v>101</v>
      </c>
      <c r="F924" s="613" t="s">
        <v>79</v>
      </c>
      <c r="G924" s="613" t="s">
        <v>80</v>
      </c>
      <c r="H924" s="392" t="s">
        <v>81</v>
      </c>
      <c r="I924" s="392" t="s">
        <v>81</v>
      </c>
      <c r="J924" s="62"/>
      <c r="K924" s="35"/>
      <c r="L924" s="35"/>
      <c r="M924" s="65"/>
      <c r="N924" s="65"/>
    </row>
    <row r="925" spans="1:14" ht="30.1" customHeight="1" thickBot="1" x14ac:dyDescent="0.35">
      <c r="A925" s="621"/>
      <c r="B925" s="621"/>
      <c r="C925" s="614"/>
      <c r="D925" s="621"/>
      <c r="E925" s="621"/>
      <c r="F925" s="621"/>
      <c r="G925" s="621"/>
      <c r="H925" s="403" t="s">
        <v>82</v>
      </c>
      <c r="I925" s="403" t="s">
        <v>85</v>
      </c>
      <c r="J925" s="61"/>
      <c r="K925" s="34"/>
      <c r="L925" s="34"/>
    </row>
    <row r="926" spans="1:14" ht="30.1" customHeight="1" x14ac:dyDescent="0.3">
      <c r="A926" s="198">
        <v>541</v>
      </c>
      <c r="B926" s="464"/>
      <c r="C926" s="465"/>
      <c r="D926" s="22"/>
      <c r="E926" s="36"/>
      <c r="F926" s="23"/>
      <c r="G926" s="191"/>
      <c r="H926" s="185"/>
      <c r="I926" s="177"/>
      <c r="J926" s="106" t="str">
        <f>IF(AND(COUNTA(B926:E926)&gt;0,K926=1),"Belge Tarihi,Belge Numarası ve KDV Dahil Tutar doldurulduktan sonra KDV Hariç Tutar doldurulabilir.","")</f>
        <v/>
      </c>
      <c r="K926" s="108">
        <f>IF(COUNTA(F926:G926)+COUNTA(I926)=3,0,1)</f>
        <v>1</v>
      </c>
      <c r="L926" s="107">
        <f>IF(K926=1,0,100000000)</f>
        <v>0</v>
      </c>
    </row>
    <row r="927" spans="1:14" ht="30.1" customHeight="1" x14ac:dyDescent="0.3">
      <c r="A927" s="399">
        <v>542</v>
      </c>
      <c r="B927" s="314"/>
      <c r="C927" s="454"/>
      <c r="D927" s="14"/>
      <c r="E927" s="15"/>
      <c r="F927" s="37"/>
      <c r="G927" s="192"/>
      <c r="H927" s="186"/>
      <c r="I927" s="181"/>
      <c r="J927" s="106" t="str">
        <f t="shared" ref="J927:J945" si="81">IF(AND(COUNTA(B927:E927)&gt;0,K927=1),"Belge Tarihi,Belge Numarası ve KDV Dahil Tutar doldurulduktan sonra KDV Hariç Tutar doldurulabilir.","")</f>
        <v/>
      </c>
      <c r="K927" s="108">
        <f t="shared" ref="K927:K945" si="82">IF(COUNTA(F927:G927)+COUNTA(I927)=3,0,1)</f>
        <v>1</v>
      </c>
      <c r="L927" s="107">
        <f t="shared" ref="L927:L945" si="83">IF(K927=1,0,100000000)</f>
        <v>0</v>
      </c>
    </row>
    <row r="928" spans="1:14" ht="30.1" customHeight="1" x14ac:dyDescent="0.3">
      <c r="A928" s="399">
        <v>543</v>
      </c>
      <c r="B928" s="314"/>
      <c r="C928" s="454"/>
      <c r="D928" s="14"/>
      <c r="E928" s="15"/>
      <c r="F928" s="37"/>
      <c r="G928" s="192"/>
      <c r="H928" s="186"/>
      <c r="I928" s="181"/>
      <c r="J928" s="106" t="str">
        <f t="shared" si="81"/>
        <v/>
      </c>
      <c r="K928" s="108">
        <f t="shared" si="82"/>
        <v>1</v>
      </c>
      <c r="L928" s="107">
        <f t="shared" si="83"/>
        <v>0</v>
      </c>
    </row>
    <row r="929" spans="1:12" ht="30.1" customHeight="1" x14ac:dyDescent="0.3">
      <c r="A929" s="399">
        <v>544</v>
      </c>
      <c r="B929" s="314"/>
      <c r="C929" s="454"/>
      <c r="D929" s="14"/>
      <c r="E929" s="15"/>
      <c r="F929" s="37"/>
      <c r="G929" s="192"/>
      <c r="H929" s="186"/>
      <c r="I929" s="181"/>
      <c r="J929" s="106" t="str">
        <f t="shared" si="81"/>
        <v/>
      </c>
      <c r="K929" s="108">
        <f t="shared" si="82"/>
        <v>1</v>
      </c>
      <c r="L929" s="107">
        <f t="shared" si="83"/>
        <v>0</v>
      </c>
    </row>
    <row r="930" spans="1:12" ht="30.1" customHeight="1" x14ac:dyDescent="0.3">
      <c r="A930" s="399">
        <v>545</v>
      </c>
      <c r="B930" s="314"/>
      <c r="C930" s="454"/>
      <c r="D930" s="14"/>
      <c r="E930" s="15"/>
      <c r="F930" s="37"/>
      <c r="G930" s="192"/>
      <c r="H930" s="186"/>
      <c r="I930" s="181"/>
      <c r="J930" s="106" t="str">
        <f t="shared" si="81"/>
        <v/>
      </c>
      <c r="K930" s="108">
        <f t="shared" si="82"/>
        <v>1</v>
      </c>
      <c r="L930" s="107">
        <f t="shared" si="83"/>
        <v>0</v>
      </c>
    </row>
    <row r="931" spans="1:12" ht="30.1" customHeight="1" x14ac:dyDescent="0.3">
      <c r="A931" s="399">
        <v>546</v>
      </c>
      <c r="B931" s="314"/>
      <c r="C931" s="454"/>
      <c r="D931" s="14"/>
      <c r="E931" s="15"/>
      <c r="F931" s="37"/>
      <c r="G931" s="192"/>
      <c r="H931" s="186"/>
      <c r="I931" s="181"/>
      <c r="J931" s="106" t="str">
        <f t="shared" si="81"/>
        <v/>
      </c>
      <c r="K931" s="108">
        <f t="shared" si="82"/>
        <v>1</v>
      </c>
      <c r="L931" s="107">
        <f t="shared" si="83"/>
        <v>0</v>
      </c>
    </row>
    <row r="932" spans="1:12" ht="30.1" customHeight="1" x14ac:dyDescent="0.3">
      <c r="A932" s="399">
        <v>547</v>
      </c>
      <c r="B932" s="314"/>
      <c r="C932" s="454"/>
      <c r="D932" s="14"/>
      <c r="E932" s="15"/>
      <c r="F932" s="37"/>
      <c r="G932" s="192"/>
      <c r="H932" s="186"/>
      <c r="I932" s="181"/>
      <c r="J932" s="106" t="str">
        <f t="shared" si="81"/>
        <v/>
      </c>
      <c r="K932" s="108">
        <f t="shared" si="82"/>
        <v>1</v>
      </c>
      <c r="L932" s="107">
        <f t="shared" si="83"/>
        <v>0</v>
      </c>
    </row>
    <row r="933" spans="1:12" ht="30.1" customHeight="1" x14ac:dyDescent="0.3">
      <c r="A933" s="399">
        <v>548</v>
      </c>
      <c r="B933" s="314"/>
      <c r="C933" s="454"/>
      <c r="D933" s="14"/>
      <c r="E933" s="15"/>
      <c r="F933" s="37"/>
      <c r="G933" s="192"/>
      <c r="H933" s="186"/>
      <c r="I933" s="181"/>
      <c r="J933" s="106" t="str">
        <f t="shared" si="81"/>
        <v/>
      </c>
      <c r="K933" s="108">
        <f t="shared" si="82"/>
        <v>1</v>
      </c>
      <c r="L933" s="107">
        <f t="shared" si="83"/>
        <v>0</v>
      </c>
    </row>
    <row r="934" spans="1:12" ht="30.1" customHeight="1" x14ac:dyDescent="0.3">
      <c r="A934" s="399">
        <v>549</v>
      </c>
      <c r="B934" s="314"/>
      <c r="C934" s="454"/>
      <c r="D934" s="14"/>
      <c r="E934" s="15"/>
      <c r="F934" s="37"/>
      <c r="G934" s="192"/>
      <c r="H934" s="186"/>
      <c r="I934" s="181"/>
      <c r="J934" s="106" t="str">
        <f t="shared" si="81"/>
        <v/>
      </c>
      <c r="K934" s="108">
        <f t="shared" si="82"/>
        <v>1</v>
      </c>
      <c r="L934" s="107">
        <f t="shared" si="83"/>
        <v>0</v>
      </c>
    </row>
    <row r="935" spans="1:12" ht="30.1" customHeight="1" x14ac:dyDescent="0.3">
      <c r="A935" s="399">
        <v>550</v>
      </c>
      <c r="B935" s="314"/>
      <c r="C935" s="454"/>
      <c r="D935" s="14"/>
      <c r="E935" s="15"/>
      <c r="F935" s="37"/>
      <c r="G935" s="192"/>
      <c r="H935" s="186"/>
      <c r="I935" s="181"/>
      <c r="J935" s="106" t="str">
        <f t="shared" si="81"/>
        <v/>
      </c>
      <c r="K935" s="108">
        <f t="shared" si="82"/>
        <v>1</v>
      </c>
      <c r="L935" s="107">
        <f t="shared" si="83"/>
        <v>0</v>
      </c>
    </row>
    <row r="936" spans="1:12" ht="30.1" customHeight="1" x14ac:dyDescent="0.3">
      <c r="A936" s="399">
        <v>551</v>
      </c>
      <c r="B936" s="314"/>
      <c r="C936" s="454"/>
      <c r="D936" s="14"/>
      <c r="E936" s="15"/>
      <c r="F936" s="37"/>
      <c r="G936" s="192"/>
      <c r="H936" s="186"/>
      <c r="I936" s="181"/>
      <c r="J936" s="106" t="str">
        <f t="shared" si="81"/>
        <v/>
      </c>
      <c r="K936" s="108">
        <f t="shared" si="82"/>
        <v>1</v>
      </c>
      <c r="L936" s="107">
        <f t="shared" si="83"/>
        <v>0</v>
      </c>
    </row>
    <row r="937" spans="1:12" ht="30.1" customHeight="1" x14ac:dyDescent="0.3">
      <c r="A937" s="399">
        <v>552</v>
      </c>
      <c r="B937" s="314"/>
      <c r="C937" s="454"/>
      <c r="D937" s="14"/>
      <c r="E937" s="15"/>
      <c r="F937" s="37"/>
      <c r="G937" s="192"/>
      <c r="H937" s="186"/>
      <c r="I937" s="181"/>
      <c r="J937" s="106" t="str">
        <f t="shared" si="81"/>
        <v/>
      </c>
      <c r="K937" s="108">
        <f t="shared" si="82"/>
        <v>1</v>
      </c>
      <c r="L937" s="107">
        <f t="shared" si="83"/>
        <v>0</v>
      </c>
    </row>
    <row r="938" spans="1:12" ht="30.1" customHeight="1" x14ac:dyDescent="0.3">
      <c r="A938" s="399">
        <v>553</v>
      </c>
      <c r="B938" s="314"/>
      <c r="C938" s="454"/>
      <c r="D938" s="14"/>
      <c r="E938" s="15"/>
      <c r="F938" s="37"/>
      <c r="G938" s="192"/>
      <c r="H938" s="186"/>
      <c r="I938" s="181"/>
      <c r="J938" s="106" t="str">
        <f t="shared" si="81"/>
        <v/>
      </c>
      <c r="K938" s="108">
        <f t="shared" si="82"/>
        <v>1</v>
      </c>
      <c r="L938" s="107">
        <f t="shared" si="83"/>
        <v>0</v>
      </c>
    </row>
    <row r="939" spans="1:12" ht="30.1" customHeight="1" x14ac:dyDescent="0.3">
      <c r="A939" s="399">
        <v>554</v>
      </c>
      <c r="B939" s="314"/>
      <c r="C939" s="454"/>
      <c r="D939" s="14"/>
      <c r="E939" s="15"/>
      <c r="F939" s="37"/>
      <c r="G939" s="192"/>
      <c r="H939" s="186"/>
      <c r="I939" s="181"/>
      <c r="J939" s="106" t="str">
        <f t="shared" si="81"/>
        <v/>
      </c>
      <c r="K939" s="108">
        <f t="shared" si="82"/>
        <v>1</v>
      </c>
      <c r="L939" s="107">
        <f t="shared" si="83"/>
        <v>0</v>
      </c>
    </row>
    <row r="940" spans="1:12" ht="30.1" customHeight="1" x14ac:dyDescent="0.3">
      <c r="A940" s="399">
        <v>555</v>
      </c>
      <c r="B940" s="314"/>
      <c r="C940" s="454"/>
      <c r="D940" s="14"/>
      <c r="E940" s="15"/>
      <c r="F940" s="37"/>
      <c r="G940" s="192"/>
      <c r="H940" s="186"/>
      <c r="I940" s="181"/>
      <c r="J940" s="106" t="str">
        <f t="shared" si="81"/>
        <v/>
      </c>
      <c r="K940" s="108">
        <f t="shared" si="82"/>
        <v>1</v>
      </c>
      <c r="L940" s="107">
        <f t="shared" si="83"/>
        <v>0</v>
      </c>
    </row>
    <row r="941" spans="1:12" ht="30.1" customHeight="1" x14ac:dyDescent="0.3">
      <c r="A941" s="399">
        <v>556</v>
      </c>
      <c r="B941" s="314"/>
      <c r="C941" s="454"/>
      <c r="D941" s="14"/>
      <c r="E941" s="15"/>
      <c r="F941" s="37"/>
      <c r="G941" s="192"/>
      <c r="H941" s="186"/>
      <c r="I941" s="181"/>
      <c r="J941" s="106" t="str">
        <f t="shared" si="81"/>
        <v/>
      </c>
      <c r="K941" s="108">
        <f t="shared" si="82"/>
        <v>1</v>
      </c>
      <c r="L941" s="107">
        <f t="shared" si="83"/>
        <v>0</v>
      </c>
    </row>
    <row r="942" spans="1:12" ht="30.1" customHeight="1" x14ac:dyDescent="0.3">
      <c r="A942" s="399">
        <v>557</v>
      </c>
      <c r="B942" s="314"/>
      <c r="C942" s="454"/>
      <c r="D942" s="14"/>
      <c r="E942" s="15"/>
      <c r="F942" s="37"/>
      <c r="G942" s="192"/>
      <c r="H942" s="186"/>
      <c r="I942" s="181"/>
      <c r="J942" s="106" t="str">
        <f t="shared" si="81"/>
        <v/>
      </c>
      <c r="K942" s="108">
        <f t="shared" si="82"/>
        <v>1</v>
      </c>
      <c r="L942" s="107">
        <f t="shared" si="83"/>
        <v>0</v>
      </c>
    </row>
    <row r="943" spans="1:12" ht="30.1" customHeight="1" x14ac:dyDescent="0.3">
      <c r="A943" s="399">
        <v>558</v>
      </c>
      <c r="B943" s="314"/>
      <c r="C943" s="454"/>
      <c r="D943" s="14"/>
      <c r="E943" s="15"/>
      <c r="F943" s="37"/>
      <c r="G943" s="192"/>
      <c r="H943" s="186"/>
      <c r="I943" s="181"/>
      <c r="J943" s="106" t="str">
        <f t="shared" si="81"/>
        <v/>
      </c>
      <c r="K943" s="108">
        <f t="shared" si="82"/>
        <v>1</v>
      </c>
      <c r="L943" s="107">
        <f t="shared" si="83"/>
        <v>0</v>
      </c>
    </row>
    <row r="944" spans="1:12" ht="30.1" customHeight="1" x14ac:dyDescent="0.3">
      <c r="A944" s="399">
        <v>559</v>
      </c>
      <c r="B944" s="314"/>
      <c r="C944" s="454"/>
      <c r="D944" s="14"/>
      <c r="E944" s="15"/>
      <c r="F944" s="37"/>
      <c r="G944" s="192"/>
      <c r="H944" s="186"/>
      <c r="I944" s="181"/>
      <c r="J944" s="106" t="str">
        <f t="shared" si="81"/>
        <v/>
      </c>
      <c r="K944" s="108">
        <f t="shared" si="82"/>
        <v>1</v>
      </c>
      <c r="L944" s="107">
        <f t="shared" si="83"/>
        <v>0</v>
      </c>
    </row>
    <row r="945" spans="1:14" ht="30.1" customHeight="1" thickBot="1" x14ac:dyDescent="0.35">
      <c r="A945" s="400">
        <v>560</v>
      </c>
      <c r="B945" s="86"/>
      <c r="C945" s="455"/>
      <c r="D945" s="16"/>
      <c r="E945" s="17"/>
      <c r="F945" s="39"/>
      <c r="G945" s="193"/>
      <c r="H945" s="187"/>
      <c r="I945" s="182"/>
      <c r="J945" s="106" t="str">
        <f t="shared" si="81"/>
        <v/>
      </c>
      <c r="K945" s="108">
        <f t="shared" si="82"/>
        <v>1</v>
      </c>
      <c r="L945" s="107">
        <f t="shared" si="83"/>
        <v>0</v>
      </c>
    </row>
    <row r="946" spans="1:14" ht="30.1" customHeight="1" thickBot="1" x14ac:dyDescent="0.35">
      <c r="A946" s="41"/>
      <c r="B946" s="41"/>
      <c r="C946" s="456"/>
      <c r="D946" s="41"/>
      <c r="E946" s="41"/>
      <c r="F946" s="41"/>
      <c r="G946" s="380" t="s">
        <v>33</v>
      </c>
      <c r="H946" s="183">
        <f>SUM(H926:H945)+H912</f>
        <v>0</v>
      </c>
      <c r="I946" s="183">
        <f>SUM(I926:I945)+I912</f>
        <v>0</v>
      </c>
      <c r="J946" s="63"/>
      <c r="K946" s="105">
        <f>IF(H946&gt;H912,ROW(A952),0)</f>
        <v>0</v>
      </c>
      <c r="L946" s="34"/>
      <c r="M946" s="102">
        <f>IF(H946&gt;H912,ROW(A952),0)</f>
        <v>0</v>
      </c>
    </row>
    <row r="947" spans="1:14" ht="30.1" customHeight="1" x14ac:dyDescent="0.3">
      <c r="A947" s="41"/>
      <c r="B947" s="41"/>
      <c r="C947" s="456"/>
      <c r="D947" s="41"/>
      <c r="E947" s="41"/>
      <c r="F947" s="41"/>
      <c r="G947" s="41"/>
      <c r="H947" s="41"/>
      <c r="I947" s="41"/>
      <c r="J947" s="63"/>
      <c r="K947" s="34"/>
      <c r="L947" s="34"/>
    </row>
    <row r="948" spans="1:14" ht="30.1" customHeight="1" x14ac:dyDescent="0.3">
      <c r="A948" s="135" t="s">
        <v>132</v>
      </c>
      <c r="B948" s="41"/>
      <c r="C948" s="456"/>
      <c r="D948" s="41"/>
      <c r="E948" s="41"/>
      <c r="F948" s="41"/>
      <c r="G948" s="41"/>
      <c r="H948" s="41"/>
      <c r="I948" s="41"/>
      <c r="J948" s="63"/>
      <c r="K948" s="34"/>
      <c r="L948" s="34"/>
    </row>
    <row r="949" spans="1:14" ht="30.1" customHeight="1" x14ac:dyDescent="0.3">
      <c r="A949" s="41"/>
      <c r="B949" s="41"/>
      <c r="C949" s="456"/>
      <c r="D949" s="41"/>
      <c r="E949" s="41"/>
      <c r="F949" s="41"/>
      <c r="G949" s="41"/>
      <c r="H949" s="41"/>
      <c r="I949" s="41"/>
      <c r="J949" s="63"/>
      <c r="K949" s="34"/>
      <c r="L949" s="34"/>
    </row>
    <row r="950" spans="1:14" ht="30.1" customHeight="1" x14ac:dyDescent="0.35">
      <c r="A950" s="370" t="s">
        <v>30</v>
      </c>
      <c r="B950" s="372">
        <f ca="1">imzatarihi</f>
        <v>45653</v>
      </c>
      <c r="C950" s="459"/>
      <c r="D950" s="251" t="s">
        <v>31</v>
      </c>
      <c r="E950" s="373" t="str">
        <f>IF(kurulusyetkilisi&gt;0,kurulusyetkilisi,"")</f>
        <v/>
      </c>
      <c r="F950" s="41"/>
      <c r="G950" s="41"/>
      <c r="H950" s="41"/>
      <c r="I950" s="41"/>
      <c r="J950" s="63"/>
      <c r="K950" s="34"/>
      <c r="L950" s="34"/>
    </row>
    <row r="951" spans="1:14" ht="30.1" customHeight="1" x14ac:dyDescent="0.35">
      <c r="A951" s="41"/>
      <c r="B951" s="213"/>
      <c r="C951" s="460"/>
      <c r="D951" s="251" t="s">
        <v>32</v>
      </c>
      <c r="E951" s="41"/>
      <c r="F951" s="41"/>
      <c r="G951" s="212"/>
      <c r="H951" s="41"/>
      <c r="I951" s="41"/>
      <c r="J951" s="63"/>
      <c r="K951" s="34"/>
      <c r="L951" s="34"/>
    </row>
    <row r="952" spans="1:14" ht="30.1" customHeight="1" x14ac:dyDescent="0.3">
      <c r="A952" s="41"/>
      <c r="B952" s="41"/>
      <c r="C952" s="456"/>
      <c r="D952" s="41"/>
      <c r="E952" s="41"/>
      <c r="F952" s="41"/>
      <c r="G952" s="41"/>
      <c r="H952" s="41"/>
      <c r="I952" s="41"/>
      <c r="J952" s="63"/>
      <c r="K952" s="34"/>
      <c r="L952" s="34"/>
      <c r="M952" s="66"/>
      <c r="N952" s="66"/>
    </row>
    <row r="953" spans="1:14" ht="30.1" customHeight="1" x14ac:dyDescent="0.3">
      <c r="A953" s="609" t="s">
        <v>102</v>
      </c>
      <c r="B953" s="609"/>
      <c r="C953" s="609"/>
      <c r="D953" s="609"/>
      <c r="E953" s="609"/>
      <c r="F953" s="609"/>
      <c r="G953" s="609"/>
      <c r="H953" s="609"/>
      <c r="I953" s="609"/>
      <c r="J953" s="61"/>
      <c r="K953" s="34"/>
      <c r="L953" s="34"/>
    </row>
    <row r="954" spans="1:14" ht="30.1" customHeight="1" x14ac:dyDescent="0.3">
      <c r="A954" s="573" t="str">
        <f>IF(YilDonem&lt;&gt;"",CONCATENATE(YilDonem," dönemine aittir."),"")</f>
        <v/>
      </c>
      <c r="B954" s="573"/>
      <c r="C954" s="573"/>
      <c r="D954" s="573"/>
      <c r="E954" s="573"/>
      <c r="F954" s="573"/>
      <c r="G954" s="573"/>
      <c r="H954" s="573"/>
      <c r="I954" s="573"/>
      <c r="J954" s="61"/>
      <c r="K954" s="34"/>
      <c r="L954" s="34"/>
    </row>
    <row r="955" spans="1:14" ht="30.1" customHeight="1" thickBot="1" x14ac:dyDescent="0.35">
      <c r="A955" s="610" t="s">
        <v>125</v>
      </c>
      <c r="B955" s="610"/>
      <c r="C955" s="610"/>
      <c r="D955" s="610"/>
      <c r="E955" s="610"/>
      <c r="F955" s="610"/>
      <c r="G955" s="610"/>
      <c r="H955" s="610"/>
      <c r="I955" s="610"/>
      <c r="J955" s="61"/>
      <c r="K955" s="34"/>
      <c r="L955" s="34"/>
    </row>
    <row r="956" spans="1:14" ht="30.1" customHeight="1" thickBot="1" x14ac:dyDescent="0.35">
      <c r="A956" s="441" t="s">
        <v>212</v>
      </c>
      <c r="B956" s="618" t="str">
        <f>IF(ProjeNo&gt;0,ProjeNo,"")</f>
        <v/>
      </c>
      <c r="C956" s="619"/>
      <c r="D956" s="619"/>
      <c r="E956" s="619"/>
      <c r="F956" s="619"/>
      <c r="G956" s="619"/>
      <c r="H956" s="619"/>
      <c r="I956" s="620"/>
      <c r="J956" s="61"/>
      <c r="K956" s="34"/>
      <c r="L956" s="34"/>
    </row>
    <row r="957" spans="1:14" ht="30.1" customHeight="1" thickBot="1" x14ac:dyDescent="0.35">
      <c r="A957" s="441" t="s">
        <v>213</v>
      </c>
      <c r="B957" s="615" t="str">
        <f>IF(ProjeAdi&gt;0,ProjeAdi,"")</f>
        <v/>
      </c>
      <c r="C957" s="616"/>
      <c r="D957" s="616"/>
      <c r="E957" s="616"/>
      <c r="F957" s="616"/>
      <c r="G957" s="616"/>
      <c r="H957" s="616"/>
      <c r="I957" s="617"/>
      <c r="J957" s="61"/>
      <c r="K957" s="34"/>
      <c r="L957" s="34"/>
    </row>
    <row r="958" spans="1:14" s="21" customFormat="1" ht="30.1" customHeight="1" thickBot="1" x14ac:dyDescent="0.35">
      <c r="A958" s="613" t="s">
        <v>3</v>
      </c>
      <c r="B958" s="613" t="s">
        <v>99</v>
      </c>
      <c r="C958" s="613" t="s">
        <v>175</v>
      </c>
      <c r="D958" s="613" t="s">
        <v>100</v>
      </c>
      <c r="E958" s="613" t="s">
        <v>101</v>
      </c>
      <c r="F958" s="613" t="s">
        <v>79</v>
      </c>
      <c r="G958" s="613" t="s">
        <v>80</v>
      </c>
      <c r="H958" s="392" t="s">
        <v>81</v>
      </c>
      <c r="I958" s="392" t="s">
        <v>81</v>
      </c>
      <c r="J958" s="62"/>
      <c r="K958" s="35"/>
      <c r="L958" s="35"/>
      <c r="M958" s="65"/>
      <c r="N958" s="65"/>
    </row>
    <row r="959" spans="1:14" ht="30.1" customHeight="1" thickBot="1" x14ac:dyDescent="0.35">
      <c r="A959" s="621"/>
      <c r="B959" s="621"/>
      <c r="C959" s="614"/>
      <c r="D959" s="621"/>
      <c r="E959" s="621"/>
      <c r="F959" s="621"/>
      <c r="G959" s="621"/>
      <c r="H959" s="403" t="s">
        <v>82</v>
      </c>
      <c r="I959" s="403" t="s">
        <v>85</v>
      </c>
      <c r="J959" s="61"/>
      <c r="K959" s="34"/>
      <c r="L959" s="34"/>
    </row>
    <row r="960" spans="1:14" ht="30.1" customHeight="1" x14ac:dyDescent="0.3">
      <c r="A960" s="198">
        <v>561</v>
      </c>
      <c r="B960" s="464"/>
      <c r="C960" s="465"/>
      <c r="D960" s="22"/>
      <c r="E960" s="36"/>
      <c r="F960" s="23"/>
      <c r="G960" s="191"/>
      <c r="H960" s="185"/>
      <c r="I960" s="177"/>
      <c r="J960" s="106" t="str">
        <f>IF(AND(COUNTA(B960:E960)&gt;0,K960=1),"Belge Tarihi,Belge Numarası ve KDV Dahil Tutar doldurulduktan sonra KDV Hariç Tutar doldurulabilir.","")</f>
        <v/>
      </c>
      <c r="K960" s="108">
        <f>IF(COUNTA(F960:G960)+COUNTA(I960)=3,0,1)</f>
        <v>1</v>
      </c>
      <c r="L960" s="107">
        <f>IF(K960=1,0,100000000)</f>
        <v>0</v>
      </c>
    </row>
    <row r="961" spans="1:12" ht="30.1" customHeight="1" x14ac:dyDescent="0.3">
      <c r="A961" s="399">
        <v>562</v>
      </c>
      <c r="B961" s="314"/>
      <c r="C961" s="454"/>
      <c r="D961" s="14"/>
      <c r="E961" s="15"/>
      <c r="F961" s="37"/>
      <c r="G961" s="192"/>
      <c r="H961" s="186"/>
      <c r="I961" s="181"/>
      <c r="J961" s="106" t="str">
        <f t="shared" ref="J961:J979" si="84">IF(AND(COUNTA(B961:E961)&gt;0,K961=1),"Belge Tarihi,Belge Numarası ve KDV Dahil Tutar doldurulduktan sonra KDV Hariç Tutar doldurulabilir.","")</f>
        <v/>
      </c>
      <c r="K961" s="108">
        <f t="shared" ref="K961:K979" si="85">IF(COUNTA(F961:G961)+COUNTA(I961)=3,0,1)</f>
        <v>1</v>
      </c>
      <c r="L961" s="107">
        <f t="shared" ref="L961:L979" si="86">IF(K961=1,0,100000000)</f>
        <v>0</v>
      </c>
    </row>
    <row r="962" spans="1:12" ht="30.1" customHeight="1" x14ac:dyDescent="0.3">
      <c r="A962" s="399">
        <v>563</v>
      </c>
      <c r="B962" s="314"/>
      <c r="C962" s="454"/>
      <c r="D962" s="14"/>
      <c r="E962" s="15"/>
      <c r="F962" s="37"/>
      <c r="G962" s="192"/>
      <c r="H962" s="186"/>
      <c r="I962" s="181"/>
      <c r="J962" s="106" t="str">
        <f t="shared" si="84"/>
        <v/>
      </c>
      <c r="K962" s="108">
        <f t="shared" si="85"/>
        <v>1</v>
      </c>
      <c r="L962" s="107">
        <f t="shared" si="86"/>
        <v>0</v>
      </c>
    </row>
    <row r="963" spans="1:12" ht="30.1" customHeight="1" x14ac:dyDescent="0.3">
      <c r="A963" s="399">
        <v>564</v>
      </c>
      <c r="B963" s="314"/>
      <c r="C963" s="454"/>
      <c r="D963" s="14"/>
      <c r="E963" s="15"/>
      <c r="F963" s="37"/>
      <c r="G963" s="192"/>
      <c r="H963" s="186"/>
      <c r="I963" s="181"/>
      <c r="J963" s="106" t="str">
        <f t="shared" si="84"/>
        <v/>
      </c>
      <c r="K963" s="108">
        <f t="shared" si="85"/>
        <v>1</v>
      </c>
      <c r="L963" s="107">
        <f t="shared" si="86"/>
        <v>0</v>
      </c>
    </row>
    <row r="964" spans="1:12" ht="30.1" customHeight="1" x14ac:dyDescent="0.3">
      <c r="A964" s="399">
        <v>565</v>
      </c>
      <c r="B964" s="314"/>
      <c r="C964" s="454"/>
      <c r="D964" s="14"/>
      <c r="E964" s="15"/>
      <c r="F964" s="37"/>
      <c r="G964" s="192"/>
      <c r="H964" s="186"/>
      <c r="I964" s="181"/>
      <c r="J964" s="106" t="str">
        <f t="shared" si="84"/>
        <v/>
      </c>
      <c r="K964" s="108">
        <f t="shared" si="85"/>
        <v>1</v>
      </c>
      <c r="L964" s="107">
        <f t="shared" si="86"/>
        <v>0</v>
      </c>
    </row>
    <row r="965" spans="1:12" ht="30.1" customHeight="1" x14ac:dyDescent="0.3">
      <c r="A965" s="399">
        <v>566</v>
      </c>
      <c r="B965" s="314"/>
      <c r="C965" s="454"/>
      <c r="D965" s="14"/>
      <c r="E965" s="15"/>
      <c r="F965" s="37"/>
      <c r="G965" s="192"/>
      <c r="H965" s="186"/>
      <c r="I965" s="181"/>
      <c r="J965" s="106" t="str">
        <f t="shared" si="84"/>
        <v/>
      </c>
      <c r="K965" s="108">
        <f t="shared" si="85"/>
        <v>1</v>
      </c>
      <c r="L965" s="107">
        <f t="shared" si="86"/>
        <v>0</v>
      </c>
    </row>
    <row r="966" spans="1:12" ht="30.1" customHeight="1" x14ac:dyDescent="0.3">
      <c r="A966" s="399">
        <v>567</v>
      </c>
      <c r="B966" s="314"/>
      <c r="C966" s="454"/>
      <c r="D966" s="14"/>
      <c r="E966" s="15"/>
      <c r="F966" s="37"/>
      <c r="G966" s="192"/>
      <c r="H966" s="186"/>
      <c r="I966" s="181"/>
      <c r="J966" s="106" t="str">
        <f t="shared" si="84"/>
        <v/>
      </c>
      <c r="K966" s="108">
        <f t="shared" si="85"/>
        <v>1</v>
      </c>
      <c r="L966" s="107">
        <f t="shared" si="86"/>
        <v>0</v>
      </c>
    </row>
    <row r="967" spans="1:12" ht="30.1" customHeight="1" x14ac:dyDescent="0.3">
      <c r="A967" s="399">
        <v>568</v>
      </c>
      <c r="B967" s="314"/>
      <c r="C967" s="454"/>
      <c r="D967" s="14"/>
      <c r="E967" s="15"/>
      <c r="F967" s="37"/>
      <c r="G967" s="192"/>
      <c r="H967" s="186"/>
      <c r="I967" s="181"/>
      <c r="J967" s="106" t="str">
        <f t="shared" si="84"/>
        <v/>
      </c>
      <c r="K967" s="108">
        <f t="shared" si="85"/>
        <v>1</v>
      </c>
      <c r="L967" s="107">
        <f t="shared" si="86"/>
        <v>0</v>
      </c>
    </row>
    <row r="968" spans="1:12" ht="30.1" customHeight="1" x14ac:dyDescent="0.3">
      <c r="A968" s="399">
        <v>569</v>
      </c>
      <c r="B968" s="314"/>
      <c r="C968" s="454"/>
      <c r="D968" s="14"/>
      <c r="E968" s="15"/>
      <c r="F968" s="37"/>
      <c r="G968" s="192"/>
      <c r="H968" s="186"/>
      <c r="I968" s="181"/>
      <c r="J968" s="106" t="str">
        <f t="shared" si="84"/>
        <v/>
      </c>
      <c r="K968" s="108">
        <f t="shared" si="85"/>
        <v>1</v>
      </c>
      <c r="L968" s="107">
        <f t="shared" si="86"/>
        <v>0</v>
      </c>
    </row>
    <row r="969" spans="1:12" ht="30.1" customHeight="1" x14ac:dyDescent="0.3">
      <c r="A969" s="399">
        <v>570</v>
      </c>
      <c r="B969" s="314"/>
      <c r="C969" s="454"/>
      <c r="D969" s="14"/>
      <c r="E969" s="15"/>
      <c r="F969" s="37"/>
      <c r="G969" s="192"/>
      <c r="H969" s="186"/>
      <c r="I969" s="181"/>
      <c r="J969" s="106" t="str">
        <f t="shared" si="84"/>
        <v/>
      </c>
      <c r="K969" s="108">
        <f t="shared" si="85"/>
        <v>1</v>
      </c>
      <c r="L969" s="107">
        <f t="shared" si="86"/>
        <v>0</v>
      </c>
    </row>
    <row r="970" spans="1:12" ht="30.1" customHeight="1" x14ac:dyDescent="0.3">
      <c r="A970" s="399">
        <v>571</v>
      </c>
      <c r="B970" s="314"/>
      <c r="C970" s="454"/>
      <c r="D970" s="14"/>
      <c r="E970" s="15"/>
      <c r="F970" s="37"/>
      <c r="G970" s="192"/>
      <c r="H970" s="186"/>
      <c r="I970" s="181"/>
      <c r="J970" s="106" t="str">
        <f t="shared" si="84"/>
        <v/>
      </c>
      <c r="K970" s="108">
        <f t="shared" si="85"/>
        <v>1</v>
      </c>
      <c r="L970" s="107">
        <f t="shared" si="86"/>
        <v>0</v>
      </c>
    </row>
    <row r="971" spans="1:12" ht="30.1" customHeight="1" x14ac:dyDescent="0.3">
      <c r="A971" s="399">
        <v>572</v>
      </c>
      <c r="B971" s="314"/>
      <c r="C971" s="454"/>
      <c r="D971" s="14"/>
      <c r="E971" s="15"/>
      <c r="F971" s="37"/>
      <c r="G971" s="192"/>
      <c r="H971" s="186"/>
      <c r="I971" s="181"/>
      <c r="J971" s="106" t="str">
        <f t="shared" si="84"/>
        <v/>
      </c>
      <c r="K971" s="108">
        <f t="shared" si="85"/>
        <v>1</v>
      </c>
      <c r="L971" s="107">
        <f t="shared" si="86"/>
        <v>0</v>
      </c>
    </row>
    <row r="972" spans="1:12" ht="30.1" customHeight="1" x14ac:dyDescent="0.3">
      <c r="A972" s="399">
        <v>573</v>
      </c>
      <c r="B972" s="314"/>
      <c r="C972" s="454"/>
      <c r="D972" s="14"/>
      <c r="E972" s="15"/>
      <c r="F972" s="37"/>
      <c r="G972" s="192"/>
      <c r="H972" s="186"/>
      <c r="I972" s="181"/>
      <c r="J972" s="106" t="str">
        <f t="shared" si="84"/>
        <v/>
      </c>
      <c r="K972" s="108">
        <f t="shared" si="85"/>
        <v>1</v>
      </c>
      <c r="L972" s="107">
        <f t="shared" si="86"/>
        <v>0</v>
      </c>
    </row>
    <row r="973" spans="1:12" ht="30.1" customHeight="1" x14ac:dyDescent="0.3">
      <c r="A973" s="399">
        <v>574</v>
      </c>
      <c r="B973" s="314"/>
      <c r="C973" s="454"/>
      <c r="D973" s="14"/>
      <c r="E973" s="15"/>
      <c r="F973" s="37"/>
      <c r="G973" s="192"/>
      <c r="H973" s="186"/>
      <c r="I973" s="181"/>
      <c r="J973" s="106" t="str">
        <f t="shared" si="84"/>
        <v/>
      </c>
      <c r="K973" s="108">
        <f t="shared" si="85"/>
        <v>1</v>
      </c>
      <c r="L973" s="107">
        <f t="shared" si="86"/>
        <v>0</v>
      </c>
    </row>
    <row r="974" spans="1:12" ht="30.1" customHeight="1" x14ac:dyDescent="0.3">
      <c r="A974" s="399">
        <v>575</v>
      </c>
      <c r="B974" s="314"/>
      <c r="C974" s="454"/>
      <c r="D974" s="14"/>
      <c r="E974" s="15"/>
      <c r="F974" s="37"/>
      <c r="G974" s="192"/>
      <c r="H974" s="186"/>
      <c r="I974" s="181"/>
      <c r="J974" s="106" t="str">
        <f t="shared" si="84"/>
        <v/>
      </c>
      <c r="K974" s="108">
        <f t="shared" si="85"/>
        <v>1</v>
      </c>
      <c r="L974" s="107">
        <f t="shared" si="86"/>
        <v>0</v>
      </c>
    </row>
    <row r="975" spans="1:12" ht="30.1" customHeight="1" x14ac:dyDescent="0.3">
      <c r="A975" s="399">
        <v>576</v>
      </c>
      <c r="B975" s="314"/>
      <c r="C975" s="454"/>
      <c r="D975" s="14"/>
      <c r="E975" s="15"/>
      <c r="F975" s="37"/>
      <c r="G975" s="192"/>
      <c r="H975" s="186"/>
      <c r="I975" s="181"/>
      <c r="J975" s="106" t="str">
        <f t="shared" si="84"/>
        <v/>
      </c>
      <c r="K975" s="108">
        <f t="shared" si="85"/>
        <v>1</v>
      </c>
      <c r="L975" s="107">
        <f t="shared" si="86"/>
        <v>0</v>
      </c>
    </row>
    <row r="976" spans="1:12" ht="30.1" customHeight="1" x14ac:dyDescent="0.3">
      <c r="A976" s="399">
        <v>577</v>
      </c>
      <c r="B976" s="314"/>
      <c r="C976" s="454"/>
      <c r="D976" s="14"/>
      <c r="E976" s="15"/>
      <c r="F976" s="37"/>
      <c r="G976" s="192"/>
      <c r="H976" s="186"/>
      <c r="I976" s="181"/>
      <c r="J976" s="106" t="str">
        <f t="shared" si="84"/>
        <v/>
      </c>
      <c r="K976" s="108">
        <f t="shared" si="85"/>
        <v>1</v>
      </c>
      <c r="L976" s="107">
        <f t="shared" si="86"/>
        <v>0</v>
      </c>
    </row>
    <row r="977" spans="1:14" ht="30.1" customHeight="1" x14ac:dyDescent="0.3">
      <c r="A977" s="399">
        <v>578</v>
      </c>
      <c r="B977" s="314"/>
      <c r="C977" s="454"/>
      <c r="D977" s="14"/>
      <c r="E977" s="15"/>
      <c r="F977" s="37"/>
      <c r="G977" s="192"/>
      <c r="H977" s="186"/>
      <c r="I977" s="181"/>
      <c r="J977" s="106" t="str">
        <f t="shared" si="84"/>
        <v/>
      </c>
      <c r="K977" s="108">
        <f t="shared" si="85"/>
        <v>1</v>
      </c>
      <c r="L977" s="107">
        <f t="shared" si="86"/>
        <v>0</v>
      </c>
    </row>
    <row r="978" spans="1:14" ht="30.1" customHeight="1" x14ac:dyDescent="0.3">
      <c r="A978" s="399">
        <v>579</v>
      </c>
      <c r="B978" s="314"/>
      <c r="C978" s="454"/>
      <c r="D978" s="14"/>
      <c r="E978" s="15"/>
      <c r="F978" s="37"/>
      <c r="G978" s="192"/>
      <c r="H978" s="186"/>
      <c r="I978" s="181"/>
      <c r="J978" s="106" t="str">
        <f t="shared" si="84"/>
        <v/>
      </c>
      <c r="K978" s="108">
        <f t="shared" si="85"/>
        <v>1</v>
      </c>
      <c r="L978" s="107">
        <f t="shared" si="86"/>
        <v>0</v>
      </c>
    </row>
    <row r="979" spans="1:14" ht="30.1" customHeight="1" thickBot="1" x14ac:dyDescent="0.35">
      <c r="A979" s="400">
        <v>580</v>
      </c>
      <c r="B979" s="86"/>
      <c r="C979" s="455"/>
      <c r="D979" s="16"/>
      <c r="E979" s="17"/>
      <c r="F979" s="39"/>
      <c r="G979" s="193"/>
      <c r="H979" s="187"/>
      <c r="I979" s="182"/>
      <c r="J979" s="106" t="str">
        <f t="shared" si="84"/>
        <v/>
      </c>
      <c r="K979" s="108">
        <f t="shared" si="85"/>
        <v>1</v>
      </c>
      <c r="L979" s="107">
        <f t="shared" si="86"/>
        <v>0</v>
      </c>
    </row>
    <row r="980" spans="1:14" ht="30.1" customHeight="1" thickBot="1" x14ac:dyDescent="0.35">
      <c r="A980" s="41"/>
      <c r="B980" s="41"/>
      <c r="C980" s="456"/>
      <c r="D980" s="41"/>
      <c r="E980" s="41"/>
      <c r="F980" s="41"/>
      <c r="G980" s="380" t="s">
        <v>33</v>
      </c>
      <c r="H980" s="183">
        <f>SUM(H960:H979)+H946</f>
        <v>0</v>
      </c>
      <c r="I980" s="183">
        <f>SUM(I960:I979)+I946</f>
        <v>0</v>
      </c>
      <c r="J980" s="63"/>
      <c r="K980" s="105">
        <f>IF(H980&gt;H946,ROW(A986),0)</f>
        <v>0</v>
      </c>
      <c r="L980" s="34"/>
      <c r="M980" s="102">
        <f>IF(H980&gt;H946,ROW(A986),0)</f>
        <v>0</v>
      </c>
    </row>
    <row r="981" spans="1:14" ht="30.1" customHeight="1" x14ac:dyDescent="0.3">
      <c r="A981" s="41"/>
      <c r="B981" s="41"/>
      <c r="C981" s="456"/>
      <c r="D981" s="41"/>
      <c r="E981" s="41"/>
      <c r="F981" s="41"/>
      <c r="G981" s="41"/>
      <c r="H981" s="41"/>
      <c r="I981" s="41"/>
      <c r="J981" s="63"/>
      <c r="K981" s="34"/>
      <c r="L981" s="34"/>
    </row>
    <row r="982" spans="1:14" ht="30.1" customHeight="1" x14ac:dyDescent="0.3">
      <c r="A982" s="135" t="s">
        <v>132</v>
      </c>
      <c r="B982" s="41"/>
      <c r="C982" s="456"/>
      <c r="D982" s="41"/>
      <c r="E982" s="41"/>
      <c r="F982" s="41"/>
      <c r="G982" s="41"/>
      <c r="H982" s="41"/>
      <c r="I982" s="41"/>
      <c r="J982" s="63"/>
      <c r="K982" s="34"/>
      <c r="L982" s="34"/>
    </row>
    <row r="983" spans="1:14" ht="30.1" customHeight="1" x14ac:dyDescent="0.3">
      <c r="A983" s="41"/>
      <c r="B983" s="41"/>
      <c r="C983" s="456"/>
      <c r="D983" s="41"/>
      <c r="E983" s="41"/>
      <c r="F983" s="41"/>
      <c r="G983" s="41"/>
      <c r="H983" s="41"/>
      <c r="I983" s="41"/>
      <c r="J983" s="63"/>
      <c r="K983" s="34"/>
      <c r="L983" s="34"/>
    </row>
    <row r="984" spans="1:14" ht="30.1" customHeight="1" x14ac:dyDescent="0.35">
      <c r="A984" s="370" t="s">
        <v>30</v>
      </c>
      <c r="B984" s="372">
        <f ca="1">imzatarihi</f>
        <v>45653</v>
      </c>
      <c r="C984" s="459"/>
      <c r="D984" s="251" t="s">
        <v>31</v>
      </c>
      <c r="E984" s="373" t="str">
        <f>IF(kurulusyetkilisi&gt;0,kurulusyetkilisi,"")</f>
        <v/>
      </c>
      <c r="F984" s="41"/>
      <c r="G984" s="41"/>
      <c r="H984" s="41"/>
      <c r="I984" s="41"/>
      <c r="J984" s="63"/>
      <c r="K984" s="34"/>
      <c r="L984" s="34"/>
    </row>
    <row r="985" spans="1:14" ht="30.1" customHeight="1" x14ac:dyDescent="0.35">
      <c r="A985" s="41"/>
      <c r="B985" s="213"/>
      <c r="C985" s="460"/>
      <c r="D985" s="251" t="s">
        <v>32</v>
      </c>
      <c r="E985" s="41"/>
      <c r="F985" s="41"/>
      <c r="G985" s="212"/>
      <c r="H985" s="41"/>
      <c r="I985" s="41"/>
      <c r="J985" s="63"/>
      <c r="K985" s="34"/>
      <c r="L985" s="34"/>
    </row>
    <row r="986" spans="1:14" ht="30.1" customHeight="1" x14ac:dyDescent="0.3">
      <c r="A986" s="41"/>
      <c r="B986" s="41"/>
      <c r="C986" s="456"/>
      <c r="D986" s="41"/>
      <c r="E986" s="41"/>
      <c r="F986" s="41"/>
      <c r="G986" s="41"/>
      <c r="H986" s="41"/>
      <c r="I986" s="41"/>
      <c r="J986" s="63"/>
      <c r="K986" s="34"/>
      <c r="L986" s="34"/>
    </row>
    <row r="987" spans="1:14" ht="30.1" customHeight="1" x14ac:dyDescent="0.3">
      <c r="A987" s="609" t="s">
        <v>102</v>
      </c>
      <c r="B987" s="609"/>
      <c r="C987" s="609"/>
      <c r="D987" s="609"/>
      <c r="E987" s="609"/>
      <c r="F987" s="609"/>
      <c r="G987" s="609"/>
      <c r="H987" s="609"/>
      <c r="I987" s="609"/>
      <c r="J987" s="61"/>
      <c r="K987" s="34"/>
      <c r="L987" s="34"/>
      <c r="M987" s="66"/>
      <c r="N987" s="66"/>
    </row>
    <row r="988" spans="1:14" ht="30.1" customHeight="1" x14ac:dyDescent="0.3">
      <c r="A988" s="573" t="str">
        <f>IF(YilDonem&lt;&gt;"",CONCATENATE(YilDonem," dönemine aittir."),"")</f>
        <v/>
      </c>
      <c r="B988" s="573"/>
      <c r="C988" s="573"/>
      <c r="D988" s="573"/>
      <c r="E988" s="573"/>
      <c r="F988" s="573"/>
      <c r="G988" s="573"/>
      <c r="H988" s="573"/>
      <c r="I988" s="573"/>
      <c r="J988" s="61"/>
      <c r="K988" s="34"/>
      <c r="L988" s="34"/>
    </row>
    <row r="989" spans="1:14" ht="30.1" customHeight="1" thickBot="1" x14ac:dyDescent="0.35">
      <c r="A989" s="610" t="s">
        <v>125</v>
      </c>
      <c r="B989" s="610"/>
      <c r="C989" s="610"/>
      <c r="D989" s="610"/>
      <c r="E989" s="610"/>
      <c r="F989" s="610"/>
      <c r="G989" s="610"/>
      <c r="H989" s="610"/>
      <c r="I989" s="610"/>
      <c r="J989" s="61"/>
      <c r="K989" s="34"/>
      <c r="L989" s="34"/>
    </row>
    <row r="990" spans="1:14" ht="30.1" customHeight="1" thickBot="1" x14ac:dyDescent="0.35">
      <c r="A990" s="441" t="s">
        <v>212</v>
      </c>
      <c r="B990" s="618" t="str">
        <f>IF(ProjeNo&gt;0,ProjeNo,"")</f>
        <v/>
      </c>
      <c r="C990" s="619"/>
      <c r="D990" s="619"/>
      <c r="E990" s="619"/>
      <c r="F990" s="619"/>
      <c r="G990" s="619"/>
      <c r="H990" s="619"/>
      <c r="I990" s="620"/>
      <c r="J990" s="61"/>
      <c r="K990" s="34"/>
      <c r="L990" s="34"/>
    </row>
    <row r="991" spans="1:14" ht="30.1" customHeight="1" thickBot="1" x14ac:dyDescent="0.35">
      <c r="A991" s="441" t="s">
        <v>213</v>
      </c>
      <c r="B991" s="615" t="str">
        <f>IF(ProjeAdi&gt;0,ProjeAdi,"")</f>
        <v/>
      </c>
      <c r="C991" s="616"/>
      <c r="D991" s="616"/>
      <c r="E991" s="616"/>
      <c r="F991" s="616"/>
      <c r="G991" s="616"/>
      <c r="H991" s="616"/>
      <c r="I991" s="617"/>
      <c r="J991" s="61"/>
      <c r="K991" s="34"/>
      <c r="L991" s="34"/>
    </row>
    <row r="992" spans="1:14" s="21" customFormat="1" ht="30.1" customHeight="1" thickBot="1" x14ac:dyDescent="0.35">
      <c r="A992" s="613" t="s">
        <v>3</v>
      </c>
      <c r="B992" s="613" t="s">
        <v>99</v>
      </c>
      <c r="C992" s="613" t="s">
        <v>175</v>
      </c>
      <c r="D992" s="613" t="s">
        <v>100</v>
      </c>
      <c r="E992" s="613" t="s">
        <v>101</v>
      </c>
      <c r="F992" s="613" t="s">
        <v>79</v>
      </c>
      <c r="G992" s="613" t="s">
        <v>80</v>
      </c>
      <c r="H992" s="392" t="s">
        <v>81</v>
      </c>
      <c r="I992" s="392" t="s">
        <v>81</v>
      </c>
      <c r="J992" s="62"/>
      <c r="K992" s="35"/>
      <c r="L992" s="35"/>
      <c r="M992" s="65"/>
      <c r="N992" s="65"/>
    </row>
    <row r="993" spans="1:12" ht="30.1" customHeight="1" thickBot="1" x14ac:dyDescent="0.35">
      <c r="A993" s="621"/>
      <c r="B993" s="621"/>
      <c r="C993" s="614"/>
      <c r="D993" s="621"/>
      <c r="E993" s="621"/>
      <c r="F993" s="621"/>
      <c r="G993" s="621"/>
      <c r="H993" s="403" t="s">
        <v>82</v>
      </c>
      <c r="I993" s="403" t="s">
        <v>85</v>
      </c>
      <c r="J993" s="61"/>
      <c r="K993" s="34"/>
      <c r="L993" s="34"/>
    </row>
    <row r="994" spans="1:12" ht="30.1" customHeight="1" x14ac:dyDescent="0.3">
      <c r="A994" s="198">
        <v>581</v>
      </c>
      <c r="B994" s="464"/>
      <c r="C994" s="465"/>
      <c r="D994" s="22"/>
      <c r="E994" s="36"/>
      <c r="F994" s="23"/>
      <c r="G994" s="191"/>
      <c r="H994" s="185"/>
      <c r="I994" s="177"/>
      <c r="J994" s="106" t="str">
        <f>IF(AND(COUNTA(B994:E994)&gt;0,K994=1),"Belge Tarihi,Belge Numarası ve KDV Dahil Tutar doldurulduktan sonra KDV Hariç Tutar doldurulabilir.","")</f>
        <v/>
      </c>
      <c r="K994" s="108">
        <f>IF(COUNTA(F994:G994)+COUNTA(I994)=3,0,1)</f>
        <v>1</v>
      </c>
      <c r="L994" s="107">
        <f>IF(K994=1,0,100000000)</f>
        <v>0</v>
      </c>
    </row>
    <row r="995" spans="1:12" ht="30.1" customHeight="1" x14ac:dyDescent="0.3">
      <c r="A995" s="399">
        <v>582</v>
      </c>
      <c r="B995" s="314"/>
      <c r="C995" s="454"/>
      <c r="D995" s="14"/>
      <c r="E995" s="15"/>
      <c r="F995" s="37"/>
      <c r="G995" s="192"/>
      <c r="H995" s="186"/>
      <c r="I995" s="181"/>
      <c r="J995" s="106" t="str">
        <f t="shared" ref="J995:J1013" si="87">IF(AND(COUNTA(B995:E995)&gt;0,K995=1),"Belge Tarihi,Belge Numarası ve KDV Dahil Tutar doldurulduktan sonra KDV Hariç Tutar doldurulabilir.","")</f>
        <v/>
      </c>
      <c r="K995" s="108">
        <f t="shared" ref="K995:K1013" si="88">IF(COUNTA(F995:G995)+COUNTA(I995)=3,0,1)</f>
        <v>1</v>
      </c>
      <c r="L995" s="107">
        <f t="shared" ref="L995:L1013" si="89">IF(K995=1,0,100000000)</f>
        <v>0</v>
      </c>
    </row>
    <row r="996" spans="1:12" ht="30.1" customHeight="1" x14ac:dyDescent="0.3">
      <c r="A996" s="399">
        <v>583</v>
      </c>
      <c r="B996" s="314"/>
      <c r="C996" s="454"/>
      <c r="D996" s="14"/>
      <c r="E996" s="15"/>
      <c r="F996" s="37"/>
      <c r="G996" s="192"/>
      <c r="H996" s="186"/>
      <c r="I996" s="181"/>
      <c r="J996" s="106" t="str">
        <f t="shared" si="87"/>
        <v/>
      </c>
      <c r="K996" s="108">
        <f t="shared" si="88"/>
        <v>1</v>
      </c>
      <c r="L996" s="107">
        <f t="shared" si="89"/>
        <v>0</v>
      </c>
    </row>
    <row r="997" spans="1:12" ht="30.1" customHeight="1" x14ac:dyDescent="0.3">
      <c r="A997" s="399">
        <v>584</v>
      </c>
      <c r="B997" s="314"/>
      <c r="C997" s="454"/>
      <c r="D997" s="14"/>
      <c r="E997" s="15"/>
      <c r="F997" s="37"/>
      <c r="G997" s="192"/>
      <c r="H997" s="186"/>
      <c r="I997" s="181"/>
      <c r="J997" s="106" t="str">
        <f t="shared" si="87"/>
        <v/>
      </c>
      <c r="K997" s="108">
        <f t="shared" si="88"/>
        <v>1</v>
      </c>
      <c r="L997" s="107">
        <f t="shared" si="89"/>
        <v>0</v>
      </c>
    </row>
    <row r="998" spans="1:12" ht="30.1" customHeight="1" x14ac:dyDescent="0.3">
      <c r="A998" s="399">
        <v>585</v>
      </c>
      <c r="B998" s="314"/>
      <c r="C998" s="454"/>
      <c r="D998" s="14"/>
      <c r="E998" s="15"/>
      <c r="F998" s="37"/>
      <c r="G998" s="192"/>
      <c r="H998" s="186"/>
      <c r="I998" s="181"/>
      <c r="J998" s="106" t="str">
        <f t="shared" si="87"/>
        <v/>
      </c>
      <c r="K998" s="108">
        <f t="shared" si="88"/>
        <v>1</v>
      </c>
      <c r="L998" s="107">
        <f t="shared" si="89"/>
        <v>0</v>
      </c>
    </row>
    <row r="999" spans="1:12" ht="30.1" customHeight="1" x14ac:dyDescent="0.3">
      <c r="A999" s="399">
        <v>586</v>
      </c>
      <c r="B999" s="314"/>
      <c r="C999" s="454"/>
      <c r="D999" s="14"/>
      <c r="E999" s="15"/>
      <c r="F999" s="37"/>
      <c r="G999" s="192"/>
      <c r="H999" s="186"/>
      <c r="I999" s="181"/>
      <c r="J999" s="106" t="str">
        <f t="shared" si="87"/>
        <v/>
      </c>
      <c r="K999" s="108">
        <f t="shared" si="88"/>
        <v>1</v>
      </c>
      <c r="L999" s="107">
        <f t="shared" si="89"/>
        <v>0</v>
      </c>
    </row>
    <row r="1000" spans="1:12" ht="30.1" customHeight="1" x14ac:dyDescent="0.3">
      <c r="A1000" s="399">
        <v>587</v>
      </c>
      <c r="B1000" s="314"/>
      <c r="C1000" s="454"/>
      <c r="D1000" s="14"/>
      <c r="E1000" s="15"/>
      <c r="F1000" s="37"/>
      <c r="G1000" s="192"/>
      <c r="H1000" s="186"/>
      <c r="I1000" s="181"/>
      <c r="J1000" s="106" t="str">
        <f t="shared" si="87"/>
        <v/>
      </c>
      <c r="K1000" s="108">
        <f t="shared" si="88"/>
        <v>1</v>
      </c>
      <c r="L1000" s="107">
        <f t="shared" si="89"/>
        <v>0</v>
      </c>
    </row>
    <row r="1001" spans="1:12" ht="30.1" customHeight="1" x14ac:dyDescent="0.3">
      <c r="A1001" s="399">
        <v>588</v>
      </c>
      <c r="B1001" s="314"/>
      <c r="C1001" s="454"/>
      <c r="D1001" s="14"/>
      <c r="E1001" s="15"/>
      <c r="F1001" s="37"/>
      <c r="G1001" s="192"/>
      <c r="H1001" s="186"/>
      <c r="I1001" s="181"/>
      <c r="J1001" s="106" t="str">
        <f t="shared" si="87"/>
        <v/>
      </c>
      <c r="K1001" s="108">
        <f t="shared" si="88"/>
        <v>1</v>
      </c>
      <c r="L1001" s="107">
        <f t="shared" si="89"/>
        <v>0</v>
      </c>
    </row>
    <row r="1002" spans="1:12" ht="30.1" customHeight="1" x14ac:dyDescent="0.3">
      <c r="A1002" s="399">
        <v>589</v>
      </c>
      <c r="B1002" s="314"/>
      <c r="C1002" s="454"/>
      <c r="D1002" s="14"/>
      <c r="E1002" s="15"/>
      <c r="F1002" s="37"/>
      <c r="G1002" s="192"/>
      <c r="H1002" s="186"/>
      <c r="I1002" s="181"/>
      <c r="J1002" s="106" t="str">
        <f t="shared" si="87"/>
        <v/>
      </c>
      <c r="K1002" s="108">
        <f t="shared" si="88"/>
        <v>1</v>
      </c>
      <c r="L1002" s="107">
        <f t="shared" si="89"/>
        <v>0</v>
      </c>
    </row>
    <row r="1003" spans="1:12" ht="30.1" customHeight="1" x14ac:dyDescent="0.3">
      <c r="A1003" s="399">
        <v>590</v>
      </c>
      <c r="B1003" s="314"/>
      <c r="C1003" s="454"/>
      <c r="D1003" s="14"/>
      <c r="E1003" s="15"/>
      <c r="F1003" s="37"/>
      <c r="G1003" s="192"/>
      <c r="H1003" s="186"/>
      <c r="I1003" s="181"/>
      <c r="J1003" s="106" t="str">
        <f t="shared" si="87"/>
        <v/>
      </c>
      <c r="K1003" s="108">
        <f t="shared" si="88"/>
        <v>1</v>
      </c>
      <c r="L1003" s="107">
        <f t="shared" si="89"/>
        <v>0</v>
      </c>
    </row>
    <row r="1004" spans="1:12" ht="30.1" customHeight="1" x14ac:dyDescent="0.3">
      <c r="A1004" s="399">
        <v>591</v>
      </c>
      <c r="B1004" s="314"/>
      <c r="C1004" s="454"/>
      <c r="D1004" s="14"/>
      <c r="E1004" s="15"/>
      <c r="F1004" s="37"/>
      <c r="G1004" s="192"/>
      <c r="H1004" s="186"/>
      <c r="I1004" s="181"/>
      <c r="J1004" s="106" t="str">
        <f t="shared" si="87"/>
        <v/>
      </c>
      <c r="K1004" s="108">
        <f t="shared" si="88"/>
        <v>1</v>
      </c>
      <c r="L1004" s="107">
        <f t="shared" si="89"/>
        <v>0</v>
      </c>
    </row>
    <row r="1005" spans="1:12" ht="30.1" customHeight="1" x14ac:dyDescent="0.3">
      <c r="A1005" s="399">
        <v>592</v>
      </c>
      <c r="B1005" s="314"/>
      <c r="C1005" s="454"/>
      <c r="D1005" s="14"/>
      <c r="E1005" s="15"/>
      <c r="F1005" s="37"/>
      <c r="G1005" s="192"/>
      <c r="H1005" s="186"/>
      <c r="I1005" s="181"/>
      <c r="J1005" s="106" t="str">
        <f t="shared" si="87"/>
        <v/>
      </c>
      <c r="K1005" s="108">
        <f t="shared" si="88"/>
        <v>1</v>
      </c>
      <c r="L1005" s="107">
        <f t="shared" si="89"/>
        <v>0</v>
      </c>
    </row>
    <row r="1006" spans="1:12" ht="30.1" customHeight="1" x14ac:dyDescent="0.3">
      <c r="A1006" s="399">
        <v>593</v>
      </c>
      <c r="B1006" s="314"/>
      <c r="C1006" s="454"/>
      <c r="D1006" s="14"/>
      <c r="E1006" s="15"/>
      <c r="F1006" s="37"/>
      <c r="G1006" s="192"/>
      <c r="H1006" s="186"/>
      <c r="I1006" s="181"/>
      <c r="J1006" s="106" t="str">
        <f t="shared" si="87"/>
        <v/>
      </c>
      <c r="K1006" s="108">
        <f t="shared" si="88"/>
        <v>1</v>
      </c>
      <c r="L1006" s="107">
        <f t="shared" si="89"/>
        <v>0</v>
      </c>
    </row>
    <row r="1007" spans="1:12" ht="30.1" customHeight="1" x14ac:dyDescent="0.3">
      <c r="A1007" s="399">
        <v>594</v>
      </c>
      <c r="B1007" s="314"/>
      <c r="C1007" s="454"/>
      <c r="D1007" s="14"/>
      <c r="E1007" s="15"/>
      <c r="F1007" s="37"/>
      <c r="G1007" s="192"/>
      <c r="H1007" s="186"/>
      <c r="I1007" s="181"/>
      <c r="J1007" s="106" t="str">
        <f t="shared" si="87"/>
        <v/>
      </c>
      <c r="K1007" s="108">
        <f t="shared" si="88"/>
        <v>1</v>
      </c>
      <c r="L1007" s="107">
        <f t="shared" si="89"/>
        <v>0</v>
      </c>
    </row>
    <row r="1008" spans="1:12" ht="30.1" customHeight="1" x14ac:dyDescent="0.3">
      <c r="A1008" s="399">
        <v>595</v>
      </c>
      <c r="B1008" s="314"/>
      <c r="C1008" s="454"/>
      <c r="D1008" s="14"/>
      <c r="E1008" s="15"/>
      <c r="F1008" s="37"/>
      <c r="G1008" s="192"/>
      <c r="H1008" s="186"/>
      <c r="I1008" s="181"/>
      <c r="J1008" s="106" t="str">
        <f t="shared" si="87"/>
        <v/>
      </c>
      <c r="K1008" s="108">
        <f t="shared" si="88"/>
        <v>1</v>
      </c>
      <c r="L1008" s="107">
        <f t="shared" si="89"/>
        <v>0</v>
      </c>
    </row>
    <row r="1009" spans="1:14" ht="30.1" customHeight="1" x14ac:dyDescent="0.3">
      <c r="A1009" s="399">
        <v>596</v>
      </c>
      <c r="B1009" s="314"/>
      <c r="C1009" s="454"/>
      <c r="D1009" s="14"/>
      <c r="E1009" s="15"/>
      <c r="F1009" s="37"/>
      <c r="G1009" s="192"/>
      <c r="H1009" s="186"/>
      <c r="I1009" s="181"/>
      <c r="J1009" s="106" t="str">
        <f t="shared" si="87"/>
        <v/>
      </c>
      <c r="K1009" s="108">
        <f t="shared" si="88"/>
        <v>1</v>
      </c>
      <c r="L1009" s="107">
        <f t="shared" si="89"/>
        <v>0</v>
      </c>
    </row>
    <row r="1010" spans="1:14" ht="30.1" customHeight="1" x14ac:dyDescent="0.3">
      <c r="A1010" s="399">
        <v>597</v>
      </c>
      <c r="B1010" s="314"/>
      <c r="C1010" s="454"/>
      <c r="D1010" s="14"/>
      <c r="E1010" s="15"/>
      <c r="F1010" s="37"/>
      <c r="G1010" s="192"/>
      <c r="H1010" s="186"/>
      <c r="I1010" s="181"/>
      <c r="J1010" s="106" t="str">
        <f t="shared" si="87"/>
        <v/>
      </c>
      <c r="K1010" s="108">
        <f t="shared" si="88"/>
        <v>1</v>
      </c>
      <c r="L1010" s="107">
        <f t="shared" si="89"/>
        <v>0</v>
      </c>
    </row>
    <row r="1011" spans="1:14" ht="30.1" customHeight="1" x14ac:dyDescent="0.3">
      <c r="A1011" s="399">
        <v>598</v>
      </c>
      <c r="B1011" s="314"/>
      <c r="C1011" s="454"/>
      <c r="D1011" s="14"/>
      <c r="E1011" s="15"/>
      <c r="F1011" s="37"/>
      <c r="G1011" s="192"/>
      <c r="H1011" s="186"/>
      <c r="I1011" s="181"/>
      <c r="J1011" s="106" t="str">
        <f t="shared" si="87"/>
        <v/>
      </c>
      <c r="K1011" s="108">
        <f t="shared" si="88"/>
        <v>1</v>
      </c>
      <c r="L1011" s="107">
        <f t="shared" si="89"/>
        <v>0</v>
      </c>
    </row>
    <row r="1012" spans="1:14" ht="30.1" customHeight="1" x14ac:dyDescent="0.3">
      <c r="A1012" s="399">
        <v>599</v>
      </c>
      <c r="B1012" s="314"/>
      <c r="C1012" s="454"/>
      <c r="D1012" s="14"/>
      <c r="E1012" s="15"/>
      <c r="F1012" s="37"/>
      <c r="G1012" s="192"/>
      <c r="H1012" s="186"/>
      <c r="I1012" s="181"/>
      <c r="J1012" s="106" t="str">
        <f t="shared" si="87"/>
        <v/>
      </c>
      <c r="K1012" s="108">
        <f t="shared" si="88"/>
        <v>1</v>
      </c>
      <c r="L1012" s="107">
        <f t="shared" si="89"/>
        <v>0</v>
      </c>
    </row>
    <row r="1013" spans="1:14" ht="30.1" customHeight="1" thickBot="1" x14ac:dyDescent="0.35">
      <c r="A1013" s="400">
        <v>600</v>
      </c>
      <c r="B1013" s="86"/>
      <c r="C1013" s="455"/>
      <c r="D1013" s="16"/>
      <c r="E1013" s="17"/>
      <c r="F1013" s="39"/>
      <c r="G1013" s="193"/>
      <c r="H1013" s="187"/>
      <c r="I1013" s="182"/>
      <c r="J1013" s="106" t="str">
        <f t="shared" si="87"/>
        <v/>
      </c>
      <c r="K1013" s="108">
        <f t="shared" si="88"/>
        <v>1</v>
      </c>
      <c r="L1013" s="107">
        <f t="shared" si="89"/>
        <v>0</v>
      </c>
    </row>
    <row r="1014" spans="1:14" ht="30.1" customHeight="1" thickBot="1" x14ac:dyDescent="0.35">
      <c r="A1014" s="41"/>
      <c r="B1014" s="41"/>
      <c r="C1014" s="456"/>
      <c r="D1014" s="41"/>
      <c r="E1014" s="41"/>
      <c r="F1014" s="41"/>
      <c r="G1014" s="380" t="s">
        <v>33</v>
      </c>
      <c r="H1014" s="183">
        <f>SUM(H994:H1013)+H980</f>
        <v>0</v>
      </c>
      <c r="I1014" s="183">
        <f>SUM(I994:I1013)+I980</f>
        <v>0</v>
      </c>
      <c r="J1014" s="63"/>
      <c r="K1014" s="105">
        <f>IF(H1014&gt;H980,ROW(A1020),0)</f>
        <v>0</v>
      </c>
      <c r="L1014" s="34"/>
      <c r="M1014" s="102">
        <f>IF(H1014&gt;H980,ROW(A1020),0)</f>
        <v>0</v>
      </c>
    </row>
    <row r="1015" spans="1:14" ht="30.1" customHeight="1" x14ac:dyDescent="0.3">
      <c r="A1015" s="41"/>
      <c r="B1015" s="41"/>
      <c r="C1015" s="456"/>
      <c r="D1015" s="41"/>
      <c r="E1015" s="41"/>
      <c r="F1015" s="41"/>
      <c r="G1015" s="41"/>
      <c r="H1015" s="41"/>
      <c r="I1015" s="41"/>
      <c r="J1015" s="63"/>
      <c r="K1015" s="34"/>
      <c r="L1015" s="34"/>
    </row>
    <row r="1016" spans="1:14" ht="30.1" customHeight="1" x14ac:dyDescent="0.3">
      <c r="A1016" s="135" t="s">
        <v>132</v>
      </c>
      <c r="B1016" s="41"/>
      <c r="C1016" s="456"/>
      <c r="D1016" s="41"/>
      <c r="E1016" s="41"/>
      <c r="F1016" s="41"/>
      <c r="G1016" s="41"/>
      <c r="H1016" s="41"/>
      <c r="I1016" s="41"/>
      <c r="J1016" s="63"/>
      <c r="K1016" s="34"/>
      <c r="L1016" s="34"/>
    </row>
    <row r="1017" spans="1:14" ht="30.1" customHeight="1" x14ac:dyDescent="0.3">
      <c r="A1017" s="41"/>
      <c r="B1017" s="41"/>
      <c r="C1017" s="456"/>
      <c r="D1017" s="41"/>
      <c r="E1017" s="41"/>
      <c r="F1017" s="41"/>
      <c r="G1017" s="41"/>
      <c r="H1017" s="41"/>
      <c r="I1017" s="41"/>
      <c r="J1017" s="63"/>
      <c r="K1017" s="34"/>
      <c r="L1017" s="34"/>
    </row>
    <row r="1018" spans="1:14" ht="30.1" customHeight="1" x14ac:dyDescent="0.35">
      <c r="A1018" s="370" t="s">
        <v>30</v>
      </c>
      <c r="B1018" s="372">
        <f ca="1">imzatarihi</f>
        <v>45653</v>
      </c>
      <c r="C1018" s="459"/>
      <c r="D1018" s="251" t="s">
        <v>31</v>
      </c>
      <c r="E1018" s="373" t="str">
        <f>IF(kurulusyetkilisi&gt;0,kurulusyetkilisi,"")</f>
        <v/>
      </c>
      <c r="F1018" s="41"/>
      <c r="G1018" s="41"/>
      <c r="H1018" s="41"/>
      <c r="I1018" s="41"/>
      <c r="J1018" s="63"/>
      <c r="K1018" s="34"/>
      <c r="L1018" s="34"/>
    </row>
    <row r="1019" spans="1:14" ht="30.1" customHeight="1" x14ac:dyDescent="0.35">
      <c r="A1019" s="41"/>
      <c r="B1019" s="213"/>
      <c r="C1019" s="460"/>
      <c r="D1019" s="251" t="s">
        <v>32</v>
      </c>
      <c r="E1019" s="41"/>
      <c r="F1019" s="41"/>
      <c r="G1019" s="212"/>
      <c r="H1019" s="41"/>
      <c r="I1019" s="41"/>
      <c r="J1019" s="63"/>
      <c r="K1019" s="34"/>
      <c r="L1019" s="34"/>
    </row>
    <row r="1020" spans="1:14" ht="30.1" customHeight="1" x14ac:dyDescent="0.3">
      <c r="A1020" s="41"/>
      <c r="B1020" s="41"/>
      <c r="C1020" s="456"/>
      <c r="D1020" s="41"/>
      <c r="E1020" s="41"/>
      <c r="F1020" s="41"/>
      <c r="G1020" s="41"/>
      <c r="H1020" s="41"/>
      <c r="I1020" s="41"/>
      <c r="J1020" s="63"/>
      <c r="K1020" s="34"/>
      <c r="L1020" s="34"/>
    </row>
    <row r="1021" spans="1:14" ht="30.1" customHeight="1" x14ac:dyDescent="0.3">
      <c r="A1021" s="609" t="s">
        <v>102</v>
      </c>
      <c r="B1021" s="609"/>
      <c r="C1021" s="609"/>
      <c r="D1021" s="609"/>
      <c r="E1021" s="609"/>
      <c r="F1021" s="609"/>
      <c r="G1021" s="609"/>
      <c r="H1021" s="609"/>
      <c r="I1021" s="609"/>
      <c r="J1021" s="61"/>
      <c r="K1021" s="34"/>
      <c r="L1021" s="34"/>
    </row>
    <row r="1022" spans="1:14" ht="30.1" customHeight="1" x14ac:dyDescent="0.3">
      <c r="A1022" s="573" t="str">
        <f>IF(YilDonem&lt;&gt;"",CONCATENATE(YilDonem," dönemine aittir."),"")</f>
        <v/>
      </c>
      <c r="B1022" s="573"/>
      <c r="C1022" s="573"/>
      <c r="D1022" s="573"/>
      <c r="E1022" s="573"/>
      <c r="F1022" s="573"/>
      <c r="G1022" s="573"/>
      <c r="H1022" s="573"/>
      <c r="I1022" s="573"/>
      <c r="J1022" s="61"/>
      <c r="K1022" s="34"/>
      <c r="L1022" s="34"/>
      <c r="M1022" s="66"/>
      <c r="N1022" s="66"/>
    </row>
    <row r="1023" spans="1:14" ht="30.1" customHeight="1" thickBot="1" x14ac:dyDescent="0.35">
      <c r="A1023" s="610" t="s">
        <v>125</v>
      </c>
      <c r="B1023" s="610"/>
      <c r="C1023" s="610"/>
      <c r="D1023" s="610"/>
      <c r="E1023" s="610"/>
      <c r="F1023" s="610"/>
      <c r="G1023" s="610"/>
      <c r="H1023" s="610"/>
      <c r="I1023" s="610"/>
      <c r="J1023" s="61"/>
      <c r="K1023" s="34"/>
      <c r="L1023" s="34"/>
    </row>
    <row r="1024" spans="1:14" ht="30.1" customHeight="1" thickBot="1" x14ac:dyDescent="0.35">
      <c r="A1024" s="441" t="s">
        <v>212</v>
      </c>
      <c r="B1024" s="618" t="str">
        <f>IF(ProjeNo&gt;0,ProjeNo,"")</f>
        <v/>
      </c>
      <c r="C1024" s="619"/>
      <c r="D1024" s="619"/>
      <c r="E1024" s="619"/>
      <c r="F1024" s="619"/>
      <c r="G1024" s="619"/>
      <c r="H1024" s="619"/>
      <c r="I1024" s="620"/>
      <c r="J1024" s="61"/>
      <c r="K1024" s="34"/>
      <c r="L1024" s="34"/>
    </row>
    <row r="1025" spans="1:14" ht="30.1" customHeight="1" thickBot="1" x14ac:dyDescent="0.35">
      <c r="A1025" s="441" t="s">
        <v>213</v>
      </c>
      <c r="B1025" s="615" t="str">
        <f>IF(ProjeAdi&gt;0,ProjeAdi,"")</f>
        <v/>
      </c>
      <c r="C1025" s="616"/>
      <c r="D1025" s="616"/>
      <c r="E1025" s="616"/>
      <c r="F1025" s="616"/>
      <c r="G1025" s="616"/>
      <c r="H1025" s="616"/>
      <c r="I1025" s="617"/>
      <c r="J1025" s="61"/>
      <c r="K1025" s="34"/>
      <c r="L1025" s="34"/>
    </row>
    <row r="1026" spans="1:14" s="21" customFormat="1" ht="30.1" customHeight="1" thickBot="1" x14ac:dyDescent="0.35">
      <c r="A1026" s="613" t="s">
        <v>3</v>
      </c>
      <c r="B1026" s="613" t="s">
        <v>99</v>
      </c>
      <c r="C1026" s="613" t="s">
        <v>175</v>
      </c>
      <c r="D1026" s="613" t="s">
        <v>100</v>
      </c>
      <c r="E1026" s="613" t="s">
        <v>101</v>
      </c>
      <c r="F1026" s="613" t="s">
        <v>79</v>
      </c>
      <c r="G1026" s="613" t="s">
        <v>80</v>
      </c>
      <c r="H1026" s="392" t="s">
        <v>81</v>
      </c>
      <c r="I1026" s="392" t="s">
        <v>81</v>
      </c>
      <c r="J1026" s="62"/>
      <c r="K1026" s="35"/>
      <c r="L1026" s="35"/>
      <c r="M1026" s="65"/>
      <c r="N1026" s="65"/>
    </row>
    <row r="1027" spans="1:14" ht="30.1" customHeight="1" thickBot="1" x14ac:dyDescent="0.35">
      <c r="A1027" s="621"/>
      <c r="B1027" s="621"/>
      <c r="C1027" s="614"/>
      <c r="D1027" s="621"/>
      <c r="E1027" s="621"/>
      <c r="F1027" s="621"/>
      <c r="G1027" s="621"/>
      <c r="H1027" s="403" t="s">
        <v>82</v>
      </c>
      <c r="I1027" s="403" t="s">
        <v>85</v>
      </c>
      <c r="J1027" s="61"/>
      <c r="K1027" s="34"/>
      <c r="L1027" s="34"/>
    </row>
    <row r="1028" spans="1:14" ht="30.1" customHeight="1" x14ac:dyDescent="0.3">
      <c r="A1028" s="198">
        <v>601</v>
      </c>
      <c r="B1028" s="464"/>
      <c r="C1028" s="465"/>
      <c r="D1028" s="22"/>
      <c r="E1028" s="36"/>
      <c r="F1028" s="23"/>
      <c r="G1028" s="191"/>
      <c r="H1028" s="185"/>
      <c r="I1028" s="177"/>
      <c r="J1028" s="106" t="str">
        <f>IF(AND(COUNTA(B1028:E1028)&gt;0,K1028=1),"Belge Tarihi,Belge Numarası ve KDV Dahil Tutar doldurulduktan sonra KDV Hariç Tutar doldurulabilir.","")</f>
        <v/>
      </c>
      <c r="K1028" s="108">
        <f>IF(COUNTA(F1028:G1028)+COUNTA(I1028)=3,0,1)</f>
        <v>1</v>
      </c>
      <c r="L1028" s="107">
        <f>IF(K1028=1,0,100000000)</f>
        <v>0</v>
      </c>
    </row>
    <row r="1029" spans="1:14" ht="30.1" customHeight="1" x14ac:dyDescent="0.3">
      <c r="A1029" s="399">
        <v>602</v>
      </c>
      <c r="B1029" s="314"/>
      <c r="C1029" s="454"/>
      <c r="D1029" s="14"/>
      <c r="E1029" s="15"/>
      <c r="F1029" s="37"/>
      <c r="G1029" s="192"/>
      <c r="H1029" s="186"/>
      <c r="I1029" s="181"/>
      <c r="J1029" s="106" t="str">
        <f t="shared" ref="J1029:J1047" si="90">IF(AND(COUNTA(B1029:E1029)&gt;0,K1029=1),"Belge Tarihi,Belge Numarası ve KDV Dahil Tutar doldurulduktan sonra KDV Hariç Tutar doldurulabilir.","")</f>
        <v/>
      </c>
      <c r="K1029" s="108">
        <f t="shared" ref="K1029:K1047" si="91">IF(COUNTA(F1029:G1029)+COUNTA(I1029)=3,0,1)</f>
        <v>1</v>
      </c>
      <c r="L1029" s="107">
        <f t="shared" ref="L1029:L1047" si="92">IF(K1029=1,0,100000000)</f>
        <v>0</v>
      </c>
    </row>
    <row r="1030" spans="1:14" ht="30.1" customHeight="1" x14ac:dyDescent="0.3">
      <c r="A1030" s="399">
        <v>603</v>
      </c>
      <c r="B1030" s="314"/>
      <c r="C1030" s="454"/>
      <c r="D1030" s="14"/>
      <c r="E1030" s="15"/>
      <c r="F1030" s="37"/>
      <c r="G1030" s="192"/>
      <c r="H1030" s="186"/>
      <c r="I1030" s="181"/>
      <c r="J1030" s="106" t="str">
        <f t="shared" si="90"/>
        <v/>
      </c>
      <c r="K1030" s="108">
        <f t="shared" si="91"/>
        <v>1</v>
      </c>
      <c r="L1030" s="107">
        <f t="shared" si="92"/>
        <v>0</v>
      </c>
    </row>
    <row r="1031" spans="1:14" ht="30.1" customHeight="1" x14ac:dyDescent="0.3">
      <c r="A1031" s="399">
        <v>604</v>
      </c>
      <c r="B1031" s="314"/>
      <c r="C1031" s="454"/>
      <c r="D1031" s="14"/>
      <c r="E1031" s="15"/>
      <c r="F1031" s="37"/>
      <c r="G1031" s="192"/>
      <c r="H1031" s="186"/>
      <c r="I1031" s="181"/>
      <c r="J1031" s="106" t="str">
        <f t="shared" si="90"/>
        <v/>
      </c>
      <c r="K1031" s="108">
        <f t="shared" si="91"/>
        <v>1</v>
      </c>
      <c r="L1031" s="107">
        <f t="shared" si="92"/>
        <v>0</v>
      </c>
    </row>
    <row r="1032" spans="1:14" ht="30.1" customHeight="1" x14ac:dyDescent="0.3">
      <c r="A1032" s="399">
        <v>605</v>
      </c>
      <c r="B1032" s="314"/>
      <c r="C1032" s="454"/>
      <c r="D1032" s="14"/>
      <c r="E1032" s="15"/>
      <c r="F1032" s="37"/>
      <c r="G1032" s="192"/>
      <c r="H1032" s="186"/>
      <c r="I1032" s="181"/>
      <c r="J1032" s="106" t="str">
        <f t="shared" si="90"/>
        <v/>
      </c>
      <c r="K1032" s="108">
        <f t="shared" si="91"/>
        <v>1</v>
      </c>
      <c r="L1032" s="107">
        <f t="shared" si="92"/>
        <v>0</v>
      </c>
    </row>
    <row r="1033" spans="1:14" ht="30.1" customHeight="1" x14ac:dyDescent="0.3">
      <c r="A1033" s="399">
        <v>606</v>
      </c>
      <c r="B1033" s="314"/>
      <c r="C1033" s="454"/>
      <c r="D1033" s="14"/>
      <c r="E1033" s="15"/>
      <c r="F1033" s="37"/>
      <c r="G1033" s="192"/>
      <c r="H1033" s="186"/>
      <c r="I1033" s="181"/>
      <c r="J1033" s="106" t="str">
        <f t="shared" si="90"/>
        <v/>
      </c>
      <c r="K1033" s="108">
        <f t="shared" si="91"/>
        <v>1</v>
      </c>
      <c r="L1033" s="107">
        <f t="shared" si="92"/>
        <v>0</v>
      </c>
    </row>
    <row r="1034" spans="1:14" ht="30.1" customHeight="1" x14ac:dyDescent="0.3">
      <c r="A1034" s="399">
        <v>607</v>
      </c>
      <c r="B1034" s="314"/>
      <c r="C1034" s="454"/>
      <c r="D1034" s="14"/>
      <c r="E1034" s="15"/>
      <c r="F1034" s="37"/>
      <c r="G1034" s="192"/>
      <c r="H1034" s="186"/>
      <c r="I1034" s="181"/>
      <c r="J1034" s="106" t="str">
        <f t="shared" si="90"/>
        <v/>
      </c>
      <c r="K1034" s="108">
        <f t="shared" si="91"/>
        <v>1</v>
      </c>
      <c r="L1034" s="107">
        <f t="shared" si="92"/>
        <v>0</v>
      </c>
    </row>
    <row r="1035" spans="1:14" ht="30.1" customHeight="1" x14ac:dyDescent="0.3">
      <c r="A1035" s="399">
        <v>608</v>
      </c>
      <c r="B1035" s="314"/>
      <c r="C1035" s="454"/>
      <c r="D1035" s="14"/>
      <c r="E1035" s="15"/>
      <c r="F1035" s="37"/>
      <c r="G1035" s="192"/>
      <c r="H1035" s="186"/>
      <c r="I1035" s="181"/>
      <c r="J1035" s="106" t="str">
        <f t="shared" si="90"/>
        <v/>
      </c>
      <c r="K1035" s="108">
        <f t="shared" si="91"/>
        <v>1</v>
      </c>
      <c r="L1035" s="107">
        <f t="shared" si="92"/>
        <v>0</v>
      </c>
    </row>
    <row r="1036" spans="1:14" ht="30.1" customHeight="1" x14ac:dyDescent="0.3">
      <c r="A1036" s="399">
        <v>609</v>
      </c>
      <c r="B1036" s="314"/>
      <c r="C1036" s="454"/>
      <c r="D1036" s="14"/>
      <c r="E1036" s="15"/>
      <c r="F1036" s="37"/>
      <c r="G1036" s="192"/>
      <c r="H1036" s="186"/>
      <c r="I1036" s="181"/>
      <c r="J1036" s="106" t="str">
        <f t="shared" si="90"/>
        <v/>
      </c>
      <c r="K1036" s="108">
        <f t="shared" si="91"/>
        <v>1</v>
      </c>
      <c r="L1036" s="107">
        <f t="shared" si="92"/>
        <v>0</v>
      </c>
    </row>
    <row r="1037" spans="1:14" ht="30.1" customHeight="1" x14ac:dyDescent="0.3">
      <c r="A1037" s="399">
        <v>610</v>
      </c>
      <c r="B1037" s="314"/>
      <c r="C1037" s="454"/>
      <c r="D1037" s="14"/>
      <c r="E1037" s="15"/>
      <c r="F1037" s="37"/>
      <c r="G1037" s="192"/>
      <c r="H1037" s="186"/>
      <c r="I1037" s="181"/>
      <c r="J1037" s="106" t="str">
        <f t="shared" si="90"/>
        <v/>
      </c>
      <c r="K1037" s="108">
        <f t="shared" si="91"/>
        <v>1</v>
      </c>
      <c r="L1037" s="107">
        <f t="shared" si="92"/>
        <v>0</v>
      </c>
    </row>
    <row r="1038" spans="1:14" ht="30.1" customHeight="1" x14ac:dyDescent="0.3">
      <c r="A1038" s="399">
        <v>611</v>
      </c>
      <c r="B1038" s="314"/>
      <c r="C1038" s="454"/>
      <c r="D1038" s="14"/>
      <c r="E1038" s="15"/>
      <c r="F1038" s="37"/>
      <c r="G1038" s="192"/>
      <c r="H1038" s="186"/>
      <c r="I1038" s="181"/>
      <c r="J1038" s="106" t="str">
        <f t="shared" si="90"/>
        <v/>
      </c>
      <c r="K1038" s="108">
        <f t="shared" si="91"/>
        <v>1</v>
      </c>
      <c r="L1038" s="107">
        <f t="shared" si="92"/>
        <v>0</v>
      </c>
    </row>
    <row r="1039" spans="1:14" ht="30.1" customHeight="1" x14ac:dyDescent="0.3">
      <c r="A1039" s="399">
        <v>612</v>
      </c>
      <c r="B1039" s="314"/>
      <c r="C1039" s="454"/>
      <c r="D1039" s="14"/>
      <c r="E1039" s="15"/>
      <c r="F1039" s="37"/>
      <c r="G1039" s="192"/>
      <c r="H1039" s="186"/>
      <c r="I1039" s="181"/>
      <c r="J1039" s="106" t="str">
        <f t="shared" si="90"/>
        <v/>
      </c>
      <c r="K1039" s="108">
        <f t="shared" si="91"/>
        <v>1</v>
      </c>
      <c r="L1039" s="107">
        <f t="shared" si="92"/>
        <v>0</v>
      </c>
    </row>
    <row r="1040" spans="1:14" ht="30.1" customHeight="1" x14ac:dyDescent="0.3">
      <c r="A1040" s="399">
        <v>613</v>
      </c>
      <c r="B1040" s="314"/>
      <c r="C1040" s="454"/>
      <c r="D1040" s="14"/>
      <c r="E1040" s="15"/>
      <c r="F1040" s="37"/>
      <c r="G1040" s="192"/>
      <c r="H1040" s="186"/>
      <c r="I1040" s="181"/>
      <c r="J1040" s="106" t="str">
        <f t="shared" si="90"/>
        <v/>
      </c>
      <c r="K1040" s="108">
        <f t="shared" si="91"/>
        <v>1</v>
      </c>
      <c r="L1040" s="107">
        <f t="shared" si="92"/>
        <v>0</v>
      </c>
    </row>
    <row r="1041" spans="1:13" ht="30.1" customHeight="1" x14ac:dyDescent="0.3">
      <c r="A1041" s="399">
        <v>614</v>
      </c>
      <c r="B1041" s="314"/>
      <c r="C1041" s="454"/>
      <c r="D1041" s="14"/>
      <c r="E1041" s="15"/>
      <c r="F1041" s="37"/>
      <c r="G1041" s="192"/>
      <c r="H1041" s="186"/>
      <c r="I1041" s="181"/>
      <c r="J1041" s="106" t="str">
        <f t="shared" si="90"/>
        <v/>
      </c>
      <c r="K1041" s="108">
        <f t="shared" si="91"/>
        <v>1</v>
      </c>
      <c r="L1041" s="107">
        <f t="shared" si="92"/>
        <v>0</v>
      </c>
    </row>
    <row r="1042" spans="1:13" ht="30.1" customHeight="1" x14ac:dyDescent="0.3">
      <c r="A1042" s="399">
        <v>615</v>
      </c>
      <c r="B1042" s="314"/>
      <c r="C1042" s="454"/>
      <c r="D1042" s="14"/>
      <c r="E1042" s="15"/>
      <c r="F1042" s="37"/>
      <c r="G1042" s="192"/>
      <c r="H1042" s="186"/>
      <c r="I1042" s="181"/>
      <c r="J1042" s="106" t="str">
        <f t="shared" si="90"/>
        <v/>
      </c>
      <c r="K1042" s="108">
        <f t="shared" si="91"/>
        <v>1</v>
      </c>
      <c r="L1042" s="107">
        <f t="shared" si="92"/>
        <v>0</v>
      </c>
    </row>
    <row r="1043" spans="1:13" ht="30.1" customHeight="1" x14ac:dyDescent="0.3">
      <c r="A1043" s="399">
        <v>616</v>
      </c>
      <c r="B1043" s="314"/>
      <c r="C1043" s="454"/>
      <c r="D1043" s="14"/>
      <c r="E1043" s="15"/>
      <c r="F1043" s="37"/>
      <c r="G1043" s="192"/>
      <c r="H1043" s="186"/>
      <c r="I1043" s="181"/>
      <c r="J1043" s="106" t="str">
        <f t="shared" si="90"/>
        <v/>
      </c>
      <c r="K1043" s="108">
        <f t="shared" si="91"/>
        <v>1</v>
      </c>
      <c r="L1043" s="107">
        <f t="shared" si="92"/>
        <v>0</v>
      </c>
    </row>
    <row r="1044" spans="1:13" ht="30.1" customHeight="1" x14ac:dyDescent="0.3">
      <c r="A1044" s="399">
        <v>617</v>
      </c>
      <c r="B1044" s="314"/>
      <c r="C1044" s="454"/>
      <c r="D1044" s="14"/>
      <c r="E1044" s="15"/>
      <c r="F1044" s="37"/>
      <c r="G1044" s="192"/>
      <c r="H1044" s="186"/>
      <c r="I1044" s="181"/>
      <c r="J1044" s="106" t="str">
        <f t="shared" si="90"/>
        <v/>
      </c>
      <c r="K1044" s="108">
        <f t="shared" si="91"/>
        <v>1</v>
      </c>
      <c r="L1044" s="107">
        <f t="shared" si="92"/>
        <v>0</v>
      </c>
    </row>
    <row r="1045" spans="1:13" ht="30.1" customHeight="1" x14ac:dyDescent="0.3">
      <c r="A1045" s="399">
        <v>618</v>
      </c>
      <c r="B1045" s="314"/>
      <c r="C1045" s="454"/>
      <c r="D1045" s="14"/>
      <c r="E1045" s="15"/>
      <c r="F1045" s="37"/>
      <c r="G1045" s="192"/>
      <c r="H1045" s="186"/>
      <c r="I1045" s="181"/>
      <c r="J1045" s="106" t="str">
        <f t="shared" si="90"/>
        <v/>
      </c>
      <c r="K1045" s="108">
        <f t="shared" si="91"/>
        <v>1</v>
      </c>
      <c r="L1045" s="107">
        <f t="shared" si="92"/>
        <v>0</v>
      </c>
    </row>
    <row r="1046" spans="1:13" ht="30.1" customHeight="1" x14ac:dyDescent="0.3">
      <c r="A1046" s="399">
        <v>619</v>
      </c>
      <c r="B1046" s="314"/>
      <c r="C1046" s="454"/>
      <c r="D1046" s="14"/>
      <c r="E1046" s="15"/>
      <c r="F1046" s="37"/>
      <c r="G1046" s="192"/>
      <c r="H1046" s="186"/>
      <c r="I1046" s="181"/>
      <c r="J1046" s="106" t="str">
        <f t="shared" si="90"/>
        <v/>
      </c>
      <c r="K1046" s="108">
        <f t="shared" si="91"/>
        <v>1</v>
      </c>
      <c r="L1046" s="107">
        <f t="shared" si="92"/>
        <v>0</v>
      </c>
    </row>
    <row r="1047" spans="1:13" ht="30.1" customHeight="1" thickBot="1" x14ac:dyDescent="0.35">
      <c r="A1047" s="400">
        <v>620</v>
      </c>
      <c r="B1047" s="86"/>
      <c r="C1047" s="455"/>
      <c r="D1047" s="16"/>
      <c r="E1047" s="17"/>
      <c r="F1047" s="39"/>
      <c r="G1047" s="193"/>
      <c r="H1047" s="187"/>
      <c r="I1047" s="182"/>
      <c r="J1047" s="106" t="str">
        <f t="shared" si="90"/>
        <v/>
      </c>
      <c r="K1047" s="108">
        <f t="shared" si="91"/>
        <v>1</v>
      </c>
      <c r="L1047" s="107">
        <f t="shared" si="92"/>
        <v>0</v>
      </c>
    </row>
    <row r="1048" spans="1:13" ht="30.1" customHeight="1" thickBot="1" x14ac:dyDescent="0.35">
      <c r="A1048" s="41"/>
      <c r="B1048" s="41"/>
      <c r="C1048" s="456"/>
      <c r="D1048" s="41"/>
      <c r="E1048" s="41"/>
      <c r="F1048" s="41"/>
      <c r="G1048" s="380" t="s">
        <v>33</v>
      </c>
      <c r="H1048" s="183">
        <f>SUM(H1028:H1047)+H1014</f>
        <v>0</v>
      </c>
      <c r="I1048" s="183">
        <f>SUM(I1028:I1047)+I1014</f>
        <v>0</v>
      </c>
      <c r="J1048" s="63"/>
      <c r="K1048" s="105">
        <f>IF(H1048&gt;H1014,ROW(A1054),0)</f>
        <v>0</v>
      </c>
      <c r="L1048" s="34"/>
      <c r="M1048" s="102">
        <f>IF(H1048&gt;H1014,ROW(A1054),0)</f>
        <v>0</v>
      </c>
    </row>
    <row r="1049" spans="1:13" ht="30.1" customHeight="1" x14ac:dyDescent="0.3">
      <c r="A1049" s="41"/>
      <c r="B1049" s="41"/>
      <c r="C1049" s="456"/>
      <c r="D1049" s="41"/>
      <c r="E1049" s="41"/>
      <c r="F1049" s="41"/>
      <c r="G1049" s="41"/>
      <c r="H1049" s="41"/>
      <c r="I1049" s="41"/>
      <c r="J1049" s="63"/>
      <c r="K1049" s="34"/>
      <c r="L1049" s="34"/>
    </row>
    <row r="1050" spans="1:13" ht="30.1" customHeight="1" x14ac:dyDescent="0.3">
      <c r="A1050" s="135" t="s">
        <v>132</v>
      </c>
      <c r="B1050" s="41"/>
      <c r="C1050" s="456"/>
      <c r="D1050" s="41"/>
      <c r="E1050" s="41"/>
      <c r="F1050" s="41"/>
      <c r="G1050" s="41"/>
      <c r="H1050" s="41"/>
      <c r="I1050" s="41"/>
      <c r="J1050" s="63"/>
      <c r="K1050" s="34"/>
      <c r="L1050" s="34"/>
    </row>
    <row r="1051" spans="1:13" ht="30.1" customHeight="1" x14ac:dyDescent="0.3">
      <c r="A1051" s="41"/>
      <c r="B1051" s="41"/>
      <c r="C1051" s="456"/>
      <c r="D1051" s="41"/>
      <c r="E1051" s="41"/>
      <c r="F1051" s="41"/>
      <c r="G1051" s="41"/>
      <c r="H1051" s="41"/>
      <c r="I1051" s="41"/>
      <c r="J1051" s="63"/>
      <c r="K1051" s="34"/>
      <c r="L1051" s="34"/>
    </row>
    <row r="1052" spans="1:13" ht="30.1" customHeight="1" x14ac:dyDescent="0.35">
      <c r="A1052" s="370" t="s">
        <v>30</v>
      </c>
      <c r="B1052" s="372">
        <f ca="1">imzatarihi</f>
        <v>45653</v>
      </c>
      <c r="C1052" s="459"/>
      <c r="D1052" s="251" t="s">
        <v>31</v>
      </c>
      <c r="E1052" s="373" t="str">
        <f>IF(kurulusyetkilisi&gt;0,kurulusyetkilisi,"")</f>
        <v/>
      </c>
      <c r="F1052" s="41"/>
      <c r="G1052" s="41"/>
      <c r="H1052" s="41"/>
      <c r="I1052" s="41"/>
      <c r="J1052" s="63"/>
      <c r="K1052" s="34"/>
      <c r="L1052" s="34"/>
    </row>
    <row r="1053" spans="1:13" ht="30.1" customHeight="1" x14ac:dyDescent="0.35">
      <c r="A1053" s="41"/>
      <c r="B1053" s="213"/>
      <c r="C1053" s="460"/>
      <c r="D1053" s="251" t="s">
        <v>32</v>
      </c>
      <c r="E1053" s="41"/>
      <c r="F1053" s="41"/>
      <c r="G1053" s="212"/>
      <c r="H1053" s="41"/>
      <c r="I1053" s="41"/>
      <c r="J1053" s="63"/>
      <c r="K1053" s="34"/>
      <c r="L1053" s="34"/>
    </row>
    <row r="1054" spans="1:13" ht="30.1" customHeight="1" x14ac:dyDescent="0.3">
      <c r="A1054" s="41"/>
      <c r="B1054" s="41"/>
      <c r="C1054" s="456"/>
      <c r="D1054" s="41"/>
      <c r="E1054" s="41"/>
      <c r="F1054" s="41"/>
      <c r="G1054" s="41"/>
      <c r="H1054" s="41"/>
      <c r="I1054" s="41"/>
      <c r="J1054" s="63"/>
      <c r="K1054" s="34"/>
      <c r="L1054" s="34"/>
    </row>
    <row r="1055" spans="1:13" ht="30.1" customHeight="1" x14ac:dyDescent="0.3">
      <c r="A1055" s="609" t="s">
        <v>102</v>
      </c>
      <c r="B1055" s="609"/>
      <c r="C1055" s="609"/>
      <c r="D1055" s="609"/>
      <c r="E1055" s="609"/>
      <c r="F1055" s="609"/>
      <c r="G1055" s="609"/>
      <c r="H1055" s="609"/>
      <c r="I1055" s="609"/>
      <c r="J1055" s="61"/>
      <c r="K1055" s="34"/>
      <c r="L1055" s="34"/>
    </row>
    <row r="1056" spans="1:13" ht="30.1" customHeight="1" x14ac:dyDescent="0.3">
      <c r="A1056" s="573" t="str">
        <f>IF(YilDonem&lt;&gt;"",CONCATENATE(YilDonem," dönemine aittir."),"")</f>
        <v/>
      </c>
      <c r="B1056" s="573"/>
      <c r="C1056" s="573"/>
      <c r="D1056" s="573"/>
      <c r="E1056" s="573"/>
      <c r="F1056" s="573"/>
      <c r="G1056" s="573"/>
      <c r="H1056" s="573"/>
      <c r="I1056" s="573"/>
      <c r="J1056" s="61"/>
      <c r="K1056" s="34"/>
      <c r="L1056" s="34"/>
    </row>
    <row r="1057" spans="1:14" ht="30.1" customHeight="1" thickBot="1" x14ac:dyDescent="0.35">
      <c r="A1057" s="610" t="s">
        <v>125</v>
      </c>
      <c r="B1057" s="610"/>
      <c r="C1057" s="610"/>
      <c r="D1057" s="610"/>
      <c r="E1057" s="610"/>
      <c r="F1057" s="610"/>
      <c r="G1057" s="610"/>
      <c r="H1057" s="610"/>
      <c r="I1057" s="610"/>
      <c r="J1057" s="61"/>
      <c r="K1057" s="34"/>
      <c r="L1057" s="34"/>
      <c r="M1057" s="66"/>
      <c r="N1057" s="66"/>
    </row>
    <row r="1058" spans="1:14" ht="30.1" customHeight="1" thickBot="1" x14ac:dyDescent="0.35">
      <c r="A1058" s="441" t="s">
        <v>212</v>
      </c>
      <c r="B1058" s="618" t="str">
        <f>IF(ProjeNo&gt;0,ProjeNo,"")</f>
        <v/>
      </c>
      <c r="C1058" s="619"/>
      <c r="D1058" s="619"/>
      <c r="E1058" s="619"/>
      <c r="F1058" s="619"/>
      <c r="G1058" s="619"/>
      <c r="H1058" s="619"/>
      <c r="I1058" s="620"/>
      <c r="J1058" s="61"/>
      <c r="K1058" s="34"/>
      <c r="L1058" s="34"/>
    </row>
    <row r="1059" spans="1:14" ht="30.1" customHeight="1" thickBot="1" x14ac:dyDescent="0.35">
      <c r="A1059" s="441" t="s">
        <v>213</v>
      </c>
      <c r="B1059" s="615" t="str">
        <f>IF(ProjeAdi&gt;0,ProjeAdi,"")</f>
        <v/>
      </c>
      <c r="C1059" s="616"/>
      <c r="D1059" s="616"/>
      <c r="E1059" s="616"/>
      <c r="F1059" s="616"/>
      <c r="G1059" s="616"/>
      <c r="H1059" s="616"/>
      <c r="I1059" s="617"/>
      <c r="J1059" s="61"/>
      <c r="K1059" s="34"/>
      <c r="L1059" s="34"/>
    </row>
    <row r="1060" spans="1:14" s="21" customFormat="1" ht="30.1" customHeight="1" thickBot="1" x14ac:dyDescent="0.35">
      <c r="A1060" s="613" t="s">
        <v>3</v>
      </c>
      <c r="B1060" s="613" t="s">
        <v>99</v>
      </c>
      <c r="C1060" s="613" t="s">
        <v>175</v>
      </c>
      <c r="D1060" s="613" t="s">
        <v>100</v>
      </c>
      <c r="E1060" s="613" t="s">
        <v>101</v>
      </c>
      <c r="F1060" s="613" t="s">
        <v>79</v>
      </c>
      <c r="G1060" s="613" t="s">
        <v>80</v>
      </c>
      <c r="H1060" s="392" t="s">
        <v>81</v>
      </c>
      <c r="I1060" s="392" t="s">
        <v>81</v>
      </c>
      <c r="J1060" s="62"/>
      <c r="K1060" s="35"/>
      <c r="L1060" s="35"/>
      <c r="M1060" s="65"/>
      <c r="N1060" s="65"/>
    </row>
    <row r="1061" spans="1:14" ht="30.1" customHeight="1" thickBot="1" x14ac:dyDescent="0.35">
      <c r="A1061" s="621"/>
      <c r="B1061" s="621"/>
      <c r="C1061" s="614"/>
      <c r="D1061" s="621"/>
      <c r="E1061" s="621"/>
      <c r="F1061" s="621"/>
      <c r="G1061" s="621"/>
      <c r="H1061" s="403" t="s">
        <v>82</v>
      </c>
      <c r="I1061" s="403" t="s">
        <v>85</v>
      </c>
      <c r="J1061" s="61"/>
      <c r="K1061" s="34"/>
      <c r="L1061" s="34"/>
    </row>
    <row r="1062" spans="1:14" ht="30.1" customHeight="1" x14ac:dyDescent="0.3">
      <c r="A1062" s="198">
        <v>621</v>
      </c>
      <c r="B1062" s="464"/>
      <c r="C1062" s="465"/>
      <c r="D1062" s="22"/>
      <c r="E1062" s="36"/>
      <c r="F1062" s="23"/>
      <c r="G1062" s="191"/>
      <c r="H1062" s="185"/>
      <c r="I1062" s="177"/>
      <c r="J1062" s="106" t="str">
        <f>IF(AND(COUNTA(B1062:E1062)&gt;0,K1062=1),"Belge Tarihi,Belge Numarası ve KDV Dahil Tutar doldurulduktan sonra KDV Hariç Tutar doldurulabilir.","")</f>
        <v/>
      </c>
      <c r="K1062" s="108">
        <f>IF(COUNTA(F1062:G1062)+COUNTA(I1062)=3,0,1)</f>
        <v>1</v>
      </c>
      <c r="L1062" s="107">
        <f>IF(K1062=1,0,100000000)</f>
        <v>0</v>
      </c>
    </row>
    <row r="1063" spans="1:14" ht="30.1" customHeight="1" x14ac:dyDescent="0.3">
      <c r="A1063" s="399">
        <v>622</v>
      </c>
      <c r="B1063" s="314"/>
      <c r="C1063" s="454"/>
      <c r="D1063" s="14"/>
      <c r="E1063" s="15"/>
      <c r="F1063" s="37"/>
      <c r="G1063" s="192"/>
      <c r="H1063" s="186"/>
      <c r="I1063" s="181"/>
      <c r="J1063" s="106" t="str">
        <f t="shared" ref="J1063:J1081" si="93">IF(AND(COUNTA(B1063:E1063)&gt;0,K1063=1),"Belge Tarihi,Belge Numarası ve KDV Dahil Tutar doldurulduktan sonra KDV Hariç Tutar doldurulabilir.","")</f>
        <v/>
      </c>
      <c r="K1063" s="108">
        <f t="shared" ref="K1063:K1081" si="94">IF(COUNTA(F1063:G1063)+COUNTA(I1063)=3,0,1)</f>
        <v>1</v>
      </c>
      <c r="L1063" s="107">
        <f t="shared" ref="L1063:L1081" si="95">IF(K1063=1,0,100000000)</f>
        <v>0</v>
      </c>
    </row>
    <row r="1064" spans="1:14" ht="30.1" customHeight="1" x14ac:dyDescent="0.3">
      <c r="A1064" s="399">
        <v>623</v>
      </c>
      <c r="B1064" s="314"/>
      <c r="C1064" s="454"/>
      <c r="D1064" s="14"/>
      <c r="E1064" s="15"/>
      <c r="F1064" s="37"/>
      <c r="G1064" s="192"/>
      <c r="H1064" s="186"/>
      <c r="I1064" s="181"/>
      <c r="J1064" s="106" t="str">
        <f t="shared" si="93"/>
        <v/>
      </c>
      <c r="K1064" s="108">
        <f t="shared" si="94"/>
        <v>1</v>
      </c>
      <c r="L1064" s="107">
        <f t="shared" si="95"/>
        <v>0</v>
      </c>
    </row>
    <row r="1065" spans="1:14" ht="30.1" customHeight="1" x14ac:dyDescent="0.3">
      <c r="A1065" s="399">
        <v>624</v>
      </c>
      <c r="B1065" s="314"/>
      <c r="C1065" s="454"/>
      <c r="D1065" s="14"/>
      <c r="E1065" s="15"/>
      <c r="F1065" s="37"/>
      <c r="G1065" s="192"/>
      <c r="H1065" s="186"/>
      <c r="I1065" s="181"/>
      <c r="J1065" s="106" t="str">
        <f t="shared" si="93"/>
        <v/>
      </c>
      <c r="K1065" s="108">
        <f t="shared" si="94"/>
        <v>1</v>
      </c>
      <c r="L1065" s="107">
        <f t="shared" si="95"/>
        <v>0</v>
      </c>
    </row>
    <row r="1066" spans="1:14" ht="30.1" customHeight="1" x14ac:dyDescent="0.3">
      <c r="A1066" s="399">
        <v>625</v>
      </c>
      <c r="B1066" s="314"/>
      <c r="C1066" s="454"/>
      <c r="D1066" s="14"/>
      <c r="E1066" s="15"/>
      <c r="F1066" s="37"/>
      <c r="G1066" s="192"/>
      <c r="H1066" s="186"/>
      <c r="I1066" s="181"/>
      <c r="J1066" s="106" t="str">
        <f t="shared" si="93"/>
        <v/>
      </c>
      <c r="K1066" s="108">
        <f t="shared" si="94"/>
        <v>1</v>
      </c>
      <c r="L1066" s="107">
        <f t="shared" si="95"/>
        <v>0</v>
      </c>
    </row>
    <row r="1067" spans="1:14" ht="30.1" customHeight="1" x14ac:dyDescent="0.3">
      <c r="A1067" s="399">
        <v>626</v>
      </c>
      <c r="B1067" s="314"/>
      <c r="C1067" s="454"/>
      <c r="D1067" s="14"/>
      <c r="E1067" s="15"/>
      <c r="F1067" s="37"/>
      <c r="G1067" s="192"/>
      <c r="H1067" s="186"/>
      <c r="I1067" s="181"/>
      <c r="J1067" s="106" t="str">
        <f t="shared" si="93"/>
        <v/>
      </c>
      <c r="K1067" s="108">
        <f t="shared" si="94"/>
        <v>1</v>
      </c>
      <c r="L1067" s="107">
        <f t="shared" si="95"/>
        <v>0</v>
      </c>
    </row>
    <row r="1068" spans="1:14" ht="30.1" customHeight="1" x14ac:dyDescent="0.3">
      <c r="A1068" s="399">
        <v>627</v>
      </c>
      <c r="B1068" s="314"/>
      <c r="C1068" s="454"/>
      <c r="D1068" s="14"/>
      <c r="E1068" s="15"/>
      <c r="F1068" s="37"/>
      <c r="G1068" s="192"/>
      <c r="H1068" s="186"/>
      <c r="I1068" s="181"/>
      <c r="J1068" s="106" t="str">
        <f t="shared" si="93"/>
        <v/>
      </c>
      <c r="K1068" s="108">
        <f t="shared" si="94"/>
        <v>1</v>
      </c>
      <c r="L1068" s="107">
        <f t="shared" si="95"/>
        <v>0</v>
      </c>
    </row>
    <row r="1069" spans="1:14" ht="30.1" customHeight="1" x14ac:dyDescent="0.3">
      <c r="A1069" s="399">
        <v>628</v>
      </c>
      <c r="B1069" s="314"/>
      <c r="C1069" s="454"/>
      <c r="D1069" s="14"/>
      <c r="E1069" s="15"/>
      <c r="F1069" s="37"/>
      <c r="G1069" s="192"/>
      <c r="H1069" s="186"/>
      <c r="I1069" s="181"/>
      <c r="J1069" s="106" t="str">
        <f t="shared" si="93"/>
        <v/>
      </c>
      <c r="K1069" s="108">
        <f t="shared" si="94"/>
        <v>1</v>
      </c>
      <c r="L1069" s="107">
        <f t="shared" si="95"/>
        <v>0</v>
      </c>
    </row>
    <row r="1070" spans="1:14" ht="30.1" customHeight="1" x14ac:dyDescent="0.3">
      <c r="A1070" s="399">
        <v>629</v>
      </c>
      <c r="B1070" s="314"/>
      <c r="C1070" s="454"/>
      <c r="D1070" s="14"/>
      <c r="E1070" s="15"/>
      <c r="F1070" s="37"/>
      <c r="G1070" s="192"/>
      <c r="H1070" s="186"/>
      <c r="I1070" s="181"/>
      <c r="J1070" s="106" t="str">
        <f t="shared" si="93"/>
        <v/>
      </c>
      <c r="K1070" s="108">
        <f t="shared" si="94"/>
        <v>1</v>
      </c>
      <c r="L1070" s="107">
        <f t="shared" si="95"/>
        <v>0</v>
      </c>
    </row>
    <row r="1071" spans="1:14" ht="30.1" customHeight="1" x14ac:dyDescent="0.3">
      <c r="A1071" s="399">
        <v>630</v>
      </c>
      <c r="B1071" s="314"/>
      <c r="C1071" s="454"/>
      <c r="D1071" s="14"/>
      <c r="E1071" s="15"/>
      <c r="F1071" s="37"/>
      <c r="G1071" s="192"/>
      <c r="H1071" s="186"/>
      <c r="I1071" s="181"/>
      <c r="J1071" s="106" t="str">
        <f t="shared" si="93"/>
        <v/>
      </c>
      <c r="K1071" s="108">
        <f t="shared" si="94"/>
        <v>1</v>
      </c>
      <c r="L1071" s="107">
        <f t="shared" si="95"/>
        <v>0</v>
      </c>
    </row>
    <row r="1072" spans="1:14" ht="30.1" customHeight="1" x14ac:dyDescent="0.3">
      <c r="A1072" s="399">
        <v>631</v>
      </c>
      <c r="B1072" s="314"/>
      <c r="C1072" s="454"/>
      <c r="D1072" s="14"/>
      <c r="E1072" s="15"/>
      <c r="F1072" s="37"/>
      <c r="G1072" s="192"/>
      <c r="H1072" s="186"/>
      <c r="I1072" s="181"/>
      <c r="J1072" s="106" t="str">
        <f t="shared" si="93"/>
        <v/>
      </c>
      <c r="K1072" s="108">
        <f t="shared" si="94"/>
        <v>1</v>
      </c>
      <c r="L1072" s="107">
        <f t="shared" si="95"/>
        <v>0</v>
      </c>
    </row>
    <row r="1073" spans="1:13" ht="30.1" customHeight="1" x14ac:dyDescent="0.3">
      <c r="A1073" s="399">
        <v>632</v>
      </c>
      <c r="B1073" s="314"/>
      <c r="C1073" s="454"/>
      <c r="D1073" s="14"/>
      <c r="E1073" s="15"/>
      <c r="F1073" s="37"/>
      <c r="G1073" s="192"/>
      <c r="H1073" s="186"/>
      <c r="I1073" s="181"/>
      <c r="J1073" s="106" t="str">
        <f t="shared" si="93"/>
        <v/>
      </c>
      <c r="K1073" s="108">
        <f t="shared" si="94"/>
        <v>1</v>
      </c>
      <c r="L1073" s="107">
        <f t="shared" si="95"/>
        <v>0</v>
      </c>
    </row>
    <row r="1074" spans="1:13" ht="30.1" customHeight="1" x14ac:dyDescent="0.3">
      <c r="A1074" s="399">
        <v>633</v>
      </c>
      <c r="B1074" s="314"/>
      <c r="C1074" s="454"/>
      <c r="D1074" s="14"/>
      <c r="E1074" s="15"/>
      <c r="F1074" s="37"/>
      <c r="G1074" s="192"/>
      <c r="H1074" s="186"/>
      <c r="I1074" s="181"/>
      <c r="J1074" s="106" t="str">
        <f t="shared" si="93"/>
        <v/>
      </c>
      <c r="K1074" s="108">
        <f t="shared" si="94"/>
        <v>1</v>
      </c>
      <c r="L1074" s="107">
        <f t="shared" si="95"/>
        <v>0</v>
      </c>
    </row>
    <row r="1075" spans="1:13" ht="30.1" customHeight="1" x14ac:dyDescent="0.3">
      <c r="A1075" s="399">
        <v>634</v>
      </c>
      <c r="B1075" s="314"/>
      <c r="C1075" s="454"/>
      <c r="D1075" s="14"/>
      <c r="E1075" s="15"/>
      <c r="F1075" s="37"/>
      <c r="G1075" s="192"/>
      <c r="H1075" s="186"/>
      <c r="I1075" s="181"/>
      <c r="J1075" s="106" t="str">
        <f t="shared" si="93"/>
        <v/>
      </c>
      <c r="K1075" s="108">
        <f t="shared" si="94"/>
        <v>1</v>
      </c>
      <c r="L1075" s="107">
        <f t="shared" si="95"/>
        <v>0</v>
      </c>
    </row>
    <row r="1076" spans="1:13" ht="30.1" customHeight="1" x14ac:dyDescent="0.3">
      <c r="A1076" s="399">
        <v>635</v>
      </c>
      <c r="B1076" s="314"/>
      <c r="C1076" s="454"/>
      <c r="D1076" s="14"/>
      <c r="E1076" s="15"/>
      <c r="F1076" s="37"/>
      <c r="G1076" s="192"/>
      <c r="H1076" s="186"/>
      <c r="I1076" s="181"/>
      <c r="J1076" s="106" t="str">
        <f t="shared" si="93"/>
        <v/>
      </c>
      <c r="K1076" s="108">
        <f t="shared" si="94"/>
        <v>1</v>
      </c>
      <c r="L1076" s="107">
        <f t="shared" si="95"/>
        <v>0</v>
      </c>
    </row>
    <row r="1077" spans="1:13" ht="30.1" customHeight="1" x14ac:dyDescent="0.3">
      <c r="A1077" s="399">
        <v>636</v>
      </c>
      <c r="B1077" s="314"/>
      <c r="C1077" s="454"/>
      <c r="D1077" s="14"/>
      <c r="E1077" s="15"/>
      <c r="F1077" s="37"/>
      <c r="G1077" s="192"/>
      <c r="H1077" s="186"/>
      <c r="I1077" s="181"/>
      <c r="J1077" s="106" t="str">
        <f t="shared" si="93"/>
        <v/>
      </c>
      <c r="K1077" s="108">
        <f t="shared" si="94"/>
        <v>1</v>
      </c>
      <c r="L1077" s="107">
        <f t="shared" si="95"/>
        <v>0</v>
      </c>
    </row>
    <row r="1078" spans="1:13" ht="30.1" customHeight="1" x14ac:dyDescent="0.3">
      <c r="A1078" s="399">
        <v>637</v>
      </c>
      <c r="B1078" s="314"/>
      <c r="C1078" s="454"/>
      <c r="D1078" s="14"/>
      <c r="E1078" s="15"/>
      <c r="F1078" s="37"/>
      <c r="G1078" s="192"/>
      <c r="H1078" s="186"/>
      <c r="I1078" s="181"/>
      <c r="J1078" s="106" t="str">
        <f t="shared" si="93"/>
        <v/>
      </c>
      <c r="K1078" s="108">
        <f t="shared" si="94"/>
        <v>1</v>
      </c>
      <c r="L1078" s="107">
        <f t="shared" si="95"/>
        <v>0</v>
      </c>
    </row>
    <row r="1079" spans="1:13" ht="30.1" customHeight="1" x14ac:dyDescent="0.3">
      <c r="A1079" s="399">
        <v>638</v>
      </c>
      <c r="B1079" s="314"/>
      <c r="C1079" s="454"/>
      <c r="D1079" s="14"/>
      <c r="E1079" s="15"/>
      <c r="F1079" s="37"/>
      <c r="G1079" s="192"/>
      <c r="H1079" s="186"/>
      <c r="I1079" s="181"/>
      <c r="J1079" s="106" t="str">
        <f t="shared" si="93"/>
        <v/>
      </c>
      <c r="K1079" s="108">
        <f t="shared" si="94"/>
        <v>1</v>
      </c>
      <c r="L1079" s="107">
        <f t="shared" si="95"/>
        <v>0</v>
      </c>
    </row>
    <row r="1080" spans="1:13" ht="30.1" customHeight="1" x14ac:dyDescent="0.3">
      <c r="A1080" s="399">
        <v>639</v>
      </c>
      <c r="B1080" s="314"/>
      <c r="C1080" s="454"/>
      <c r="D1080" s="14"/>
      <c r="E1080" s="15"/>
      <c r="F1080" s="37"/>
      <c r="G1080" s="192"/>
      <c r="H1080" s="186"/>
      <c r="I1080" s="181"/>
      <c r="J1080" s="106" t="str">
        <f t="shared" si="93"/>
        <v/>
      </c>
      <c r="K1080" s="108">
        <f t="shared" si="94"/>
        <v>1</v>
      </c>
      <c r="L1080" s="107">
        <f t="shared" si="95"/>
        <v>0</v>
      </c>
    </row>
    <row r="1081" spans="1:13" ht="30.1" customHeight="1" thickBot="1" x14ac:dyDescent="0.35">
      <c r="A1081" s="400">
        <v>640</v>
      </c>
      <c r="B1081" s="86"/>
      <c r="C1081" s="455"/>
      <c r="D1081" s="16"/>
      <c r="E1081" s="17"/>
      <c r="F1081" s="39"/>
      <c r="G1081" s="193"/>
      <c r="H1081" s="187"/>
      <c r="I1081" s="182"/>
      <c r="J1081" s="106" t="str">
        <f t="shared" si="93"/>
        <v/>
      </c>
      <c r="K1081" s="108">
        <f t="shared" si="94"/>
        <v>1</v>
      </c>
      <c r="L1081" s="107">
        <f t="shared" si="95"/>
        <v>0</v>
      </c>
    </row>
    <row r="1082" spans="1:13" ht="30.1" customHeight="1" thickBot="1" x14ac:dyDescent="0.35">
      <c r="A1082" s="41"/>
      <c r="B1082" s="41"/>
      <c r="C1082" s="456"/>
      <c r="D1082" s="41"/>
      <c r="E1082" s="41"/>
      <c r="F1082" s="41"/>
      <c r="G1082" s="380" t="s">
        <v>33</v>
      </c>
      <c r="H1082" s="183">
        <f>SUM(H1062:H1081)+H1048</f>
        <v>0</v>
      </c>
      <c r="I1082" s="183">
        <f>SUM(I1062:I1081)+I1048</f>
        <v>0</v>
      </c>
      <c r="J1082" s="63"/>
      <c r="K1082" s="105">
        <f>IF(H1082&gt;H1048,ROW(A1088),0)</f>
        <v>0</v>
      </c>
      <c r="L1082" s="34"/>
      <c r="M1082" s="102">
        <f>IF(H1082&gt;H1048,ROW(A1088),0)</f>
        <v>0</v>
      </c>
    </row>
    <row r="1083" spans="1:13" ht="30.1" customHeight="1" x14ac:dyDescent="0.3">
      <c r="A1083" s="41"/>
      <c r="B1083" s="41"/>
      <c r="C1083" s="456"/>
      <c r="D1083" s="41"/>
      <c r="E1083" s="41"/>
      <c r="F1083" s="41"/>
      <c r="G1083" s="41"/>
      <c r="H1083" s="41"/>
      <c r="I1083" s="41"/>
      <c r="J1083" s="63"/>
      <c r="K1083" s="34"/>
      <c r="L1083" s="34"/>
    </row>
    <row r="1084" spans="1:13" ht="30.1" customHeight="1" x14ac:dyDescent="0.3">
      <c r="A1084" s="135" t="s">
        <v>132</v>
      </c>
      <c r="B1084" s="41"/>
      <c r="C1084" s="456"/>
      <c r="D1084" s="41"/>
      <c r="E1084" s="41"/>
      <c r="F1084" s="41"/>
      <c r="G1084" s="41"/>
      <c r="H1084" s="41"/>
      <c r="I1084" s="41"/>
      <c r="J1084" s="63"/>
      <c r="K1084" s="34"/>
      <c r="L1084" s="34"/>
    </row>
    <row r="1085" spans="1:13" ht="30.1" customHeight="1" x14ac:dyDescent="0.3">
      <c r="A1085" s="41"/>
      <c r="B1085" s="41"/>
      <c r="C1085" s="456"/>
      <c r="D1085" s="41"/>
      <c r="E1085" s="41"/>
      <c r="F1085" s="41"/>
      <c r="G1085" s="41"/>
      <c r="H1085" s="41"/>
      <c r="I1085" s="41"/>
      <c r="J1085" s="63"/>
      <c r="K1085" s="34"/>
      <c r="L1085" s="34"/>
    </row>
    <row r="1086" spans="1:13" ht="30.1" customHeight="1" x14ac:dyDescent="0.35">
      <c r="A1086" s="370" t="s">
        <v>30</v>
      </c>
      <c r="B1086" s="372">
        <f ca="1">imzatarihi</f>
        <v>45653</v>
      </c>
      <c r="C1086" s="459"/>
      <c r="D1086" s="251" t="s">
        <v>31</v>
      </c>
      <c r="E1086" s="373" t="str">
        <f>IF(kurulusyetkilisi&gt;0,kurulusyetkilisi,"")</f>
        <v/>
      </c>
      <c r="F1086" s="41"/>
      <c r="G1086" s="41"/>
      <c r="H1086" s="41"/>
      <c r="I1086" s="41"/>
      <c r="J1086" s="63"/>
      <c r="K1086" s="34"/>
      <c r="L1086" s="34"/>
    </row>
    <row r="1087" spans="1:13" ht="30.1" customHeight="1" x14ac:dyDescent="0.35">
      <c r="A1087" s="41"/>
      <c r="B1087" s="213"/>
      <c r="C1087" s="460"/>
      <c r="D1087" s="251" t="s">
        <v>32</v>
      </c>
      <c r="E1087" s="41"/>
      <c r="F1087" s="41"/>
      <c r="G1087" s="212"/>
      <c r="H1087" s="41"/>
      <c r="I1087" s="41"/>
      <c r="J1087" s="63"/>
      <c r="K1087" s="34"/>
      <c r="L1087" s="34"/>
    </row>
    <row r="1088" spans="1:13" ht="30.1" customHeight="1" x14ac:dyDescent="0.3">
      <c r="A1088" s="41"/>
      <c r="B1088" s="41"/>
      <c r="C1088" s="456"/>
      <c r="D1088" s="41"/>
      <c r="E1088" s="41"/>
      <c r="F1088" s="41"/>
      <c r="G1088" s="41"/>
      <c r="H1088" s="41"/>
      <c r="I1088" s="41"/>
      <c r="J1088" s="63"/>
      <c r="K1088" s="34"/>
      <c r="L1088" s="34"/>
    </row>
    <row r="1089" spans="1:14" ht="30.1" customHeight="1" x14ac:dyDescent="0.3">
      <c r="A1089" s="609" t="s">
        <v>102</v>
      </c>
      <c r="B1089" s="609"/>
      <c r="C1089" s="609"/>
      <c r="D1089" s="609"/>
      <c r="E1089" s="609"/>
      <c r="F1089" s="609"/>
      <c r="G1089" s="609"/>
      <c r="H1089" s="609"/>
      <c r="I1089" s="609"/>
      <c r="J1089" s="61"/>
      <c r="K1089" s="34"/>
      <c r="L1089" s="34"/>
    </row>
    <row r="1090" spans="1:14" ht="30.1" customHeight="1" x14ac:dyDescent="0.3">
      <c r="A1090" s="573" t="str">
        <f>IF(YilDonem&lt;&gt;"",CONCATENATE(YilDonem," dönemine aittir."),"")</f>
        <v/>
      </c>
      <c r="B1090" s="573"/>
      <c r="C1090" s="573"/>
      <c r="D1090" s="573"/>
      <c r="E1090" s="573"/>
      <c r="F1090" s="573"/>
      <c r="G1090" s="573"/>
      <c r="H1090" s="573"/>
      <c r="I1090" s="573"/>
      <c r="J1090" s="61"/>
      <c r="K1090" s="34"/>
      <c r="L1090" s="34"/>
    </row>
    <row r="1091" spans="1:14" ht="30.1" customHeight="1" thickBot="1" x14ac:dyDescent="0.35">
      <c r="A1091" s="610" t="s">
        <v>125</v>
      </c>
      <c r="B1091" s="610"/>
      <c r="C1091" s="610"/>
      <c r="D1091" s="610"/>
      <c r="E1091" s="610"/>
      <c r="F1091" s="610"/>
      <c r="G1091" s="610"/>
      <c r="H1091" s="610"/>
      <c r="I1091" s="610"/>
      <c r="J1091" s="61"/>
      <c r="K1091" s="34"/>
      <c r="L1091" s="34"/>
    </row>
    <row r="1092" spans="1:14" ht="30.1" customHeight="1" thickBot="1" x14ac:dyDescent="0.35">
      <c r="A1092" s="441" t="s">
        <v>212</v>
      </c>
      <c r="B1092" s="618" t="str">
        <f>IF(ProjeNo&gt;0,ProjeNo,"")</f>
        <v/>
      </c>
      <c r="C1092" s="619"/>
      <c r="D1092" s="619"/>
      <c r="E1092" s="619"/>
      <c r="F1092" s="619"/>
      <c r="G1092" s="619"/>
      <c r="H1092" s="619"/>
      <c r="I1092" s="620"/>
      <c r="J1092" s="61"/>
      <c r="K1092" s="34"/>
      <c r="L1092" s="34"/>
    </row>
    <row r="1093" spans="1:14" ht="30.1" customHeight="1" thickBot="1" x14ac:dyDescent="0.35">
      <c r="A1093" s="441" t="s">
        <v>213</v>
      </c>
      <c r="B1093" s="615" t="str">
        <f>IF(ProjeAdi&gt;0,ProjeAdi,"")</f>
        <v/>
      </c>
      <c r="C1093" s="616"/>
      <c r="D1093" s="616"/>
      <c r="E1093" s="616"/>
      <c r="F1093" s="616"/>
      <c r="G1093" s="616"/>
      <c r="H1093" s="616"/>
      <c r="I1093" s="617"/>
      <c r="J1093" s="61"/>
      <c r="K1093" s="34"/>
      <c r="L1093" s="34"/>
    </row>
    <row r="1094" spans="1:14" s="21" customFormat="1" ht="30.1" customHeight="1" thickBot="1" x14ac:dyDescent="0.35">
      <c r="A1094" s="613" t="s">
        <v>3</v>
      </c>
      <c r="B1094" s="613" t="s">
        <v>99</v>
      </c>
      <c r="C1094" s="613" t="s">
        <v>175</v>
      </c>
      <c r="D1094" s="613" t="s">
        <v>100</v>
      </c>
      <c r="E1094" s="613" t="s">
        <v>101</v>
      </c>
      <c r="F1094" s="613" t="s">
        <v>79</v>
      </c>
      <c r="G1094" s="613" t="s">
        <v>80</v>
      </c>
      <c r="H1094" s="392" t="s">
        <v>81</v>
      </c>
      <c r="I1094" s="392" t="s">
        <v>81</v>
      </c>
      <c r="J1094" s="62"/>
      <c r="K1094" s="35"/>
      <c r="L1094" s="35"/>
      <c r="M1094" s="65"/>
      <c r="N1094" s="65"/>
    </row>
    <row r="1095" spans="1:14" ht="30.1" customHeight="1" thickBot="1" x14ac:dyDescent="0.35">
      <c r="A1095" s="621"/>
      <c r="B1095" s="621"/>
      <c r="C1095" s="614"/>
      <c r="D1095" s="621"/>
      <c r="E1095" s="621"/>
      <c r="F1095" s="621"/>
      <c r="G1095" s="621"/>
      <c r="H1095" s="403" t="s">
        <v>82</v>
      </c>
      <c r="I1095" s="403" t="s">
        <v>85</v>
      </c>
      <c r="J1095" s="61"/>
      <c r="K1095" s="34"/>
      <c r="L1095" s="34"/>
    </row>
    <row r="1096" spans="1:14" ht="30.1" customHeight="1" x14ac:dyDescent="0.3">
      <c r="A1096" s="198">
        <v>641</v>
      </c>
      <c r="B1096" s="464"/>
      <c r="C1096" s="465"/>
      <c r="D1096" s="22"/>
      <c r="E1096" s="36"/>
      <c r="F1096" s="23"/>
      <c r="G1096" s="191"/>
      <c r="H1096" s="185"/>
      <c r="I1096" s="177"/>
      <c r="J1096" s="106" t="str">
        <f>IF(AND(COUNTA(B1096:E1096)&gt;0,K1096=1),"Belge Tarihi,Belge Numarası ve KDV Dahil Tutar doldurulduktan sonra KDV Hariç Tutar doldurulabilir.","")</f>
        <v/>
      </c>
      <c r="K1096" s="108">
        <f>IF(COUNTA(F1096:G1096)+COUNTA(I1096)=3,0,1)</f>
        <v>1</v>
      </c>
      <c r="L1096" s="107">
        <f>IF(K1096=1,0,100000000)</f>
        <v>0</v>
      </c>
    </row>
    <row r="1097" spans="1:14" ht="30.1" customHeight="1" x14ac:dyDescent="0.3">
      <c r="A1097" s="399">
        <v>642</v>
      </c>
      <c r="B1097" s="314"/>
      <c r="C1097" s="454"/>
      <c r="D1097" s="14"/>
      <c r="E1097" s="15"/>
      <c r="F1097" s="37"/>
      <c r="G1097" s="192"/>
      <c r="H1097" s="186"/>
      <c r="I1097" s="181"/>
      <c r="J1097" s="106" t="str">
        <f t="shared" ref="J1097:J1115" si="96">IF(AND(COUNTA(B1097:E1097)&gt;0,K1097=1),"Belge Tarihi,Belge Numarası ve KDV Dahil Tutar doldurulduktan sonra KDV Hariç Tutar doldurulabilir.","")</f>
        <v/>
      </c>
      <c r="K1097" s="108">
        <f t="shared" ref="K1097:K1115" si="97">IF(COUNTA(F1097:G1097)+COUNTA(I1097)=3,0,1)</f>
        <v>1</v>
      </c>
      <c r="L1097" s="107">
        <f t="shared" ref="L1097:L1115" si="98">IF(K1097=1,0,100000000)</f>
        <v>0</v>
      </c>
    </row>
    <row r="1098" spans="1:14" ht="30.1" customHeight="1" x14ac:dyDescent="0.3">
      <c r="A1098" s="399">
        <v>643</v>
      </c>
      <c r="B1098" s="314"/>
      <c r="C1098" s="454"/>
      <c r="D1098" s="14"/>
      <c r="E1098" s="15"/>
      <c r="F1098" s="37"/>
      <c r="G1098" s="192"/>
      <c r="H1098" s="186"/>
      <c r="I1098" s="181"/>
      <c r="J1098" s="106" t="str">
        <f t="shared" si="96"/>
        <v/>
      </c>
      <c r="K1098" s="108">
        <f t="shared" si="97"/>
        <v>1</v>
      </c>
      <c r="L1098" s="107">
        <f t="shared" si="98"/>
        <v>0</v>
      </c>
    </row>
    <row r="1099" spans="1:14" ht="30.1" customHeight="1" x14ac:dyDescent="0.3">
      <c r="A1099" s="399">
        <v>644</v>
      </c>
      <c r="B1099" s="314"/>
      <c r="C1099" s="454"/>
      <c r="D1099" s="14"/>
      <c r="E1099" s="15"/>
      <c r="F1099" s="37"/>
      <c r="G1099" s="192"/>
      <c r="H1099" s="186"/>
      <c r="I1099" s="181"/>
      <c r="J1099" s="106" t="str">
        <f t="shared" si="96"/>
        <v/>
      </c>
      <c r="K1099" s="108">
        <f t="shared" si="97"/>
        <v>1</v>
      </c>
      <c r="L1099" s="107">
        <f t="shared" si="98"/>
        <v>0</v>
      </c>
    </row>
    <row r="1100" spans="1:14" ht="30.1" customHeight="1" x14ac:dyDescent="0.3">
      <c r="A1100" s="399">
        <v>645</v>
      </c>
      <c r="B1100" s="314"/>
      <c r="C1100" s="454"/>
      <c r="D1100" s="14"/>
      <c r="E1100" s="15"/>
      <c r="F1100" s="37"/>
      <c r="G1100" s="192"/>
      <c r="H1100" s="186"/>
      <c r="I1100" s="181"/>
      <c r="J1100" s="106" t="str">
        <f t="shared" si="96"/>
        <v/>
      </c>
      <c r="K1100" s="108">
        <f t="shared" si="97"/>
        <v>1</v>
      </c>
      <c r="L1100" s="107">
        <f t="shared" si="98"/>
        <v>0</v>
      </c>
    </row>
    <row r="1101" spans="1:14" ht="30.1" customHeight="1" x14ac:dyDescent="0.3">
      <c r="A1101" s="399">
        <v>646</v>
      </c>
      <c r="B1101" s="314"/>
      <c r="C1101" s="454"/>
      <c r="D1101" s="14"/>
      <c r="E1101" s="15"/>
      <c r="F1101" s="37"/>
      <c r="G1101" s="192"/>
      <c r="H1101" s="186"/>
      <c r="I1101" s="181"/>
      <c r="J1101" s="106" t="str">
        <f t="shared" si="96"/>
        <v/>
      </c>
      <c r="K1101" s="108">
        <f t="shared" si="97"/>
        <v>1</v>
      </c>
      <c r="L1101" s="107">
        <f t="shared" si="98"/>
        <v>0</v>
      </c>
    </row>
    <row r="1102" spans="1:14" ht="30.1" customHeight="1" x14ac:dyDescent="0.3">
      <c r="A1102" s="399">
        <v>647</v>
      </c>
      <c r="B1102" s="314"/>
      <c r="C1102" s="454"/>
      <c r="D1102" s="14"/>
      <c r="E1102" s="15"/>
      <c r="F1102" s="37"/>
      <c r="G1102" s="192"/>
      <c r="H1102" s="186"/>
      <c r="I1102" s="181"/>
      <c r="J1102" s="106" t="str">
        <f t="shared" si="96"/>
        <v/>
      </c>
      <c r="K1102" s="108">
        <f t="shared" si="97"/>
        <v>1</v>
      </c>
      <c r="L1102" s="107">
        <f t="shared" si="98"/>
        <v>0</v>
      </c>
    </row>
    <row r="1103" spans="1:14" ht="30.1" customHeight="1" x14ac:dyDescent="0.3">
      <c r="A1103" s="399">
        <v>648</v>
      </c>
      <c r="B1103" s="314"/>
      <c r="C1103" s="454"/>
      <c r="D1103" s="14"/>
      <c r="E1103" s="15"/>
      <c r="F1103" s="37"/>
      <c r="G1103" s="192"/>
      <c r="H1103" s="186"/>
      <c r="I1103" s="181"/>
      <c r="J1103" s="106" t="str">
        <f t="shared" si="96"/>
        <v/>
      </c>
      <c r="K1103" s="108">
        <f t="shared" si="97"/>
        <v>1</v>
      </c>
      <c r="L1103" s="107">
        <f t="shared" si="98"/>
        <v>0</v>
      </c>
    </row>
    <row r="1104" spans="1:14" ht="30.1" customHeight="1" x14ac:dyDescent="0.3">
      <c r="A1104" s="399">
        <v>649</v>
      </c>
      <c r="B1104" s="314"/>
      <c r="C1104" s="454"/>
      <c r="D1104" s="14"/>
      <c r="E1104" s="15"/>
      <c r="F1104" s="37"/>
      <c r="G1104" s="192"/>
      <c r="H1104" s="186"/>
      <c r="I1104" s="181"/>
      <c r="J1104" s="106" t="str">
        <f t="shared" si="96"/>
        <v/>
      </c>
      <c r="K1104" s="108">
        <f t="shared" si="97"/>
        <v>1</v>
      </c>
      <c r="L1104" s="107">
        <f t="shared" si="98"/>
        <v>0</v>
      </c>
    </row>
    <row r="1105" spans="1:13" ht="30.1" customHeight="1" x14ac:dyDescent="0.3">
      <c r="A1105" s="399">
        <v>650</v>
      </c>
      <c r="B1105" s="314"/>
      <c r="C1105" s="454"/>
      <c r="D1105" s="14"/>
      <c r="E1105" s="15"/>
      <c r="F1105" s="37"/>
      <c r="G1105" s="192"/>
      <c r="H1105" s="186"/>
      <c r="I1105" s="181"/>
      <c r="J1105" s="106" t="str">
        <f t="shared" si="96"/>
        <v/>
      </c>
      <c r="K1105" s="108">
        <f t="shared" si="97"/>
        <v>1</v>
      </c>
      <c r="L1105" s="107">
        <f t="shared" si="98"/>
        <v>0</v>
      </c>
    </row>
    <row r="1106" spans="1:13" ht="30.1" customHeight="1" x14ac:dyDescent="0.3">
      <c r="A1106" s="399">
        <v>651</v>
      </c>
      <c r="B1106" s="314"/>
      <c r="C1106" s="454"/>
      <c r="D1106" s="14"/>
      <c r="E1106" s="15"/>
      <c r="F1106" s="37"/>
      <c r="G1106" s="192"/>
      <c r="H1106" s="186"/>
      <c r="I1106" s="181"/>
      <c r="J1106" s="106" t="str">
        <f t="shared" si="96"/>
        <v/>
      </c>
      <c r="K1106" s="108">
        <f t="shared" si="97"/>
        <v>1</v>
      </c>
      <c r="L1106" s="107">
        <f t="shared" si="98"/>
        <v>0</v>
      </c>
    </row>
    <row r="1107" spans="1:13" ht="30.1" customHeight="1" x14ac:dyDescent="0.3">
      <c r="A1107" s="399">
        <v>652</v>
      </c>
      <c r="B1107" s="314"/>
      <c r="C1107" s="454"/>
      <c r="D1107" s="14"/>
      <c r="E1107" s="15"/>
      <c r="F1107" s="37"/>
      <c r="G1107" s="192"/>
      <c r="H1107" s="186"/>
      <c r="I1107" s="181"/>
      <c r="J1107" s="106" t="str">
        <f t="shared" si="96"/>
        <v/>
      </c>
      <c r="K1107" s="108">
        <f t="shared" si="97"/>
        <v>1</v>
      </c>
      <c r="L1107" s="107">
        <f t="shared" si="98"/>
        <v>0</v>
      </c>
    </row>
    <row r="1108" spans="1:13" ht="30.1" customHeight="1" x14ac:dyDescent="0.3">
      <c r="A1108" s="399">
        <v>653</v>
      </c>
      <c r="B1108" s="314"/>
      <c r="C1108" s="454"/>
      <c r="D1108" s="14"/>
      <c r="E1108" s="15"/>
      <c r="F1108" s="37"/>
      <c r="G1108" s="192"/>
      <c r="H1108" s="186"/>
      <c r="I1108" s="181"/>
      <c r="J1108" s="106" t="str">
        <f t="shared" si="96"/>
        <v/>
      </c>
      <c r="K1108" s="108">
        <f t="shared" si="97"/>
        <v>1</v>
      </c>
      <c r="L1108" s="107">
        <f t="shared" si="98"/>
        <v>0</v>
      </c>
    </row>
    <row r="1109" spans="1:13" ht="30.1" customHeight="1" x14ac:dyDescent="0.3">
      <c r="A1109" s="399">
        <v>654</v>
      </c>
      <c r="B1109" s="314"/>
      <c r="C1109" s="454"/>
      <c r="D1109" s="14"/>
      <c r="E1109" s="15"/>
      <c r="F1109" s="37"/>
      <c r="G1109" s="192"/>
      <c r="H1109" s="186"/>
      <c r="I1109" s="181"/>
      <c r="J1109" s="106" t="str">
        <f t="shared" si="96"/>
        <v/>
      </c>
      <c r="K1109" s="108">
        <f t="shared" si="97"/>
        <v>1</v>
      </c>
      <c r="L1109" s="107">
        <f t="shared" si="98"/>
        <v>0</v>
      </c>
    </row>
    <row r="1110" spans="1:13" ht="30.1" customHeight="1" x14ac:dyDescent="0.3">
      <c r="A1110" s="399">
        <v>655</v>
      </c>
      <c r="B1110" s="314"/>
      <c r="C1110" s="454"/>
      <c r="D1110" s="14"/>
      <c r="E1110" s="15"/>
      <c r="F1110" s="37"/>
      <c r="G1110" s="192"/>
      <c r="H1110" s="186"/>
      <c r="I1110" s="181"/>
      <c r="J1110" s="106" t="str">
        <f t="shared" si="96"/>
        <v/>
      </c>
      <c r="K1110" s="108">
        <f t="shared" si="97"/>
        <v>1</v>
      </c>
      <c r="L1110" s="107">
        <f t="shared" si="98"/>
        <v>0</v>
      </c>
    </row>
    <row r="1111" spans="1:13" ht="30.1" customHeight="1" x14ac:dyDescent="0.3">
      <c r="A1111" s="399">
        <v>656</v>
      </c>
      <c r="B1111" s="314"/>
      <c r="C1111" s="454"/>
      <c r="D1111" s="14"/>
      <c r="E1111" s="15"/>
      <c r="F1111" s="37"/>
      <c r="G1111" s="192"/>
      <c r="H1111" s="186"/>
      <c r="I1111" s="181"/>
      <c r="J1111" s="106" t="str">
        <f t="shared" si="96"/>
        <v/>
      </c>
      <c r="K1111" s="108">
        <f t="shared" si="97"/>
        <v>1</v>
      </c>
      <c r="L1111" s="107">
        <f t="shared" si="98"/>
        <v>0</v>
      </c>
    </row>
    <row r="1112" spans="1:13" ht="30.1" customHeight="1" x14ac:dyDescent="0.3">
      <c r="A1112" s="399">
        <v>657</v>
      </c>
      <c r="B1112" s="314"/>
      <c r="C1112" s="454"/>
      <c r="D1112" s="14"/>
      <c r="E1112" s="15"/>
      <c r="F1112" s="37"/>
      <c r="G1112" s="192"/>
      <c r="H1112" s="186"/>
      <c r="I1112" s="181"/>
      <c r="J1112" s="106" t="str">
        <f t="shared" si="96"/>
        <v/>
      </c>
      <c r="K1112" s="108">
        <f t="shared" si="97"/>
        <v>1</v>
      </c>
      <c r="L1112" s="107">
        <f t="shared" si="98"/>
        <v>0</v>
      </c>
    </row>
    <row r="1113" spans="1:13" ht="30.1" customHeight="1" x14ac:dyDescent="0.3">
      <c r="A1113" s="399">
        <v>658</v>
      </c>
      <c r="B1113" s="314"/>
      <c r="C1113" s="454"/>
      <c r="D1113" s="14"/>
      <c r="E1113" s="15"/>
      <c r="F1113" s="37"/>
      <c r="G1113" s="192"/>
      <c r="H1113" s="186"/>
      <c r="I1113" s="181"/>
      <c r="J1113" s="106" t="str">
        <f t="shared" si="96"/>
        <v/>
      </c>
      <c r="K1113" s="108">
        <f t="shared" si="97"/>
        <v>1</v>
      </c>
      <c r="L1113" s="107">
        <f t="shared" si="98"/>
        <v>0</v>
      </c>
    </row>
    <row r="1114" spans="1:13" ht="30.1" customHeight="1" x14ac:dyDescent="0.3">
      <c r="A1114" s="399">
        <v>659</v>
      </c>
      <c r="B1114" s="314"/>
      <c r="C1114" s="454"/>
      <c r="D1114" s="14"/>
      <c r="E1114" s="15"/>
      <c r="F1114" s="37"/>
      <c r="G1114" s="192"/>
      <c r="H1114" s="186"/>
      <c r="I1114" s="181"/>
      <c r="J1114" s="106" t="str">
        <f t="shared" si="96"/>
        <v/>
      </c>
      <c r="K1114" s="108">
        <f t="shared" si="97"/>
        <v>1</v>
      </c>
      <c r="L1114" s="107">
        <f t="shared" si="98"/>
        <v>0</v>
      </c>
    </row>
    <row r="1115" spans="1:13" ht="30.1" customHeight="1" thickBot="1" x14ac:dyDescent="0.35">
      <c r="A1115" s="400">
        <v>660</v>
      </c>
      <c r="B1115" s="86"/>
      <c r="C1115" s="455"/>
      <c r="D1115" s="16"/>
      <c r="E1115" s="17"/>
      <c r="F1115" s="39"/>
      <c r="G1115" s="193"/>
      <c r="H1115" s="187"/>
      <c r="I1115" s="182"/>
      <c r="J1115" s="106" t="str">
        <f t="shared" si="96"/>
        <v/>
      </c>
      <c r="K1115" s="108">
        <f t="shared" si="97"/>
        <v>1</v>
      </c>
      <c r="L1115" s="107">
        <f t="shared" si="98"/>
        <v>0</v>
      </c>
    </row>
    <row r="1116" spans="1:13" ht="30.1" customHeight="1" thickBot="1" x14ac:dyDescent="0.35">
      <c r="A1116" s="41"/>
      <c r="B1116" s="41"/>
      <c r="C1116" s="456"/>
      <c r="D1116" s="41"/>
      <c r="E1116" s="41"/>
      <c r="F1116" s="41"/>
      <c r="G1116" s="380" t="s">
        <v>33</v>
      </c>
      <c r="H1116" s="183">
        <f>SUM(H1096:H1115)+H1082</f>
        <v>0</v>
      </c>
      <c r="I1116" s="183">
        <f>SUM(I1096:I1115)+I1082</f>
        <v>0</v>
      </c>
      <c r="J1116" s="63"/>
      <c r="K1116" s="105">
        <f>IF(H1116&gt;H1082,ROW(A1122),0)</f>
        <v>0</v>
      </c>
      <c r="L1116" s="34"/>
      <c r="M1116" s="102">
        <f>IF(H1116&gt;H1082,ROW(A1122),0)</f>
        <v>0</v>
      </c>
    </row>
    <row r="1117" spans="1:13" ht="30.1" customHeight="1" x14ac:dyDescent="0.3">
      <c r="A1117" s="41"/>
      <c r="B1117" s="41"/>
      <c r="C1117" s="456"/>
      <c r="D1117" s="41"/>
      <c r="E1117" s="41"/>
      <c r="F1117" s="41"/>
      <c r="G1117" s="41"/>
      <c r="H1117" s="41"/>
      <c r="I1117" s="41"/>
      <c r="J1117" s="63"/>
      <c r="K1117" s="34"/>
      <c r="L1117" s="34"/>
    </row>
    <row r="1118" spans="1:13" ht="30.1" customHeight="1" x14ac:dyDescent="0.3">
      <c r="A1118" s="135" t="s">
        <v>132</v>
      </c>
      <c r="B1118" s="41"/>
      <c r="C1118" s="456"/>
      <c r="D1118" s="41"/>
      <c r="E1118" s="41"/>
      <c r="F1118" s="41"/>
      <c r="G1118" s="41"/>
      <c r="H1118" s="41"/>
      <c r="I1118" s="41"/>
      <c r="J1118" s="63"/>
      <c r="K1118" s="34"/>
      <c r="L1118" s="34"/>
    </row>
    <row r="1119" spans="1:13" ht="30.1" customHeight="1" x14ac:dyDescent="0.3">
      <c r="A1119" s="41"/>
      <c r="B1119" s="41"/>
      <c r="C1119" s="456"/>
      <c r="D1119" s="41"/>
      <c r="E1119" s="41"/>
      <c r="F1119" s="41"/>
      <c r="G1119" s="41"/>
      <c r="H1119" s="41"/>
      <c r="I1119" s="41"/>
      <c r="J1119" s="63"/>
      <c r="K1119" s="34"/>
      <c r="L1119" s="34"/>
    </row>
    <row r="1120" spans="1:13" ht="30.1" customHeight="1" x14ac:dyDescent="0.35">
      <c r="A1120" s="370" t="s">
        <v>30</v>
      </c>
      <c r="B1120" s="372">
        <f ca="1">imzatarihi</f>
        <v>45653</v>
      </c>
      <c r="C1120" s="459"/>
      <c r="D1120" s="251" t="s">
        <v>31</v>
      </c>
      <c r="E1120" s="373" t="str">
        <f>IF(kurulusyetkilisi&gt;0,kurulusyetkilisi,"")</f>
        <v/>
      </c>
      <c r="F1120" s="41"/>
      <c r="G1120" s="41"/>
      <c r="H1120" s="41"/>
      <c r="I1120" s="41"/>
      <c r="J1120" s="63"/>
      <c r="K1120" s="34"/>
      <c r="L1120" s="34"/>
    </row>
    <row r="1121" spans="1:14" ht="30.1" customHeight="1" x14ac:dyDescent="0.35">
      <c r="A1121" s="41"/>
      <c r="B1121" s="213"/>
      <c r="C1121" s="460"/>
      <c r="D1121" s="251" t="s">
        <v>32</v>
      </c>
      <c r="E1121" s="41"/>
      <c r="F1121" s="41"/>
      <c r="G1121" s="212"/>
      <c r="H1121" s="41"/>
      <c r="I1121" s="41"/>
      <c r="J1121" s="63"/>
      <c r="K1121" s="34"/>
      <c r="L1121" s="34"/>
    </row>
    <row r="1122" spans="1:14" ht="30.1" customHeight="1" x14ac:dyDescent="0.3">
      <c r="A1122" s="41"/>
      <c r="B1122" s="41"/>
      <c r="C1122" s="456"/>
      <c r="D1122" s="41"/>
      <c r="E1122" s="41"/>
      <c r="F1122" s="41"/>
      <c r="G1122" s="41"/>
      <c r="H1122" s="41"/>
      <c r="I1122" s="41"/>
      <c r="J1122" s="63"/>
      <c r="K1122" s="34"/>
      <c r="L1122" s="34"/>
    </row>
    <row r="1123" spans="1:14" ht="30.1" customHeight="1" x14ac:dyDescent="0.3">
      <c r="A1123" s="609" t="s">
        <v>102</v>
      </c>
      <c r="B1123" s="609"/>
      <c r="C1123" s="609"/>
      <c r="D1123" s="609"/>
      <c r="E1123" s="609"/>
      <c r="F1123" s="609"/>
      <c r="G1123" s="609"/>
      <c r="H1123" s="609"/>
      <c r="I1123" s="609"/>
      <c r="J1123" s="61"/>
      <c r="K1123" s="34"/>
      <c r="L1123" s="34"/>
    </row>
    <row r="1124" spans="1:14" ht="30.1" customHeight="1" x14ac:dyDescent="0.3">
      <c r="A1124" s="573" t="str">
        <f>IF(YilDonem&lt;&gt;"",CONCATENATE(YilDonem," dönemine aittir."),"")</f>
        <v/>
      </c>
      <c r="B1124" s="573"/>
      <c r="C1124" s="573"/>
      <c r="D1124" s="573"/>
      <c r="E1124" s="573"/>
      <c r="F1124" s="573"/>
      <c r="G1124" s="573"/>
      <c r="H1124" s="573"/>
      <c r="I1124" s="573"/>
      <c r="J1124" s="61"/>
      <c r="K1124" s="34"/>
      <c r="L1124" s="34"/>
    </row>
    <row r="1125" spans="1:14" ht="30.1" customHeight="1" thickBot="1" x14ac:dyDescent="0.35">
      <c r="A1125" s="610" t="s">
        <v>125</v>
      </c>
      <c r="B1125" s="610"/>
      <c r="C1125" s="610"/>
      <c r="D1125" s="610"/>
      <c r="E1125" s="610"/>
      <c r="F1125" s="610"/>
      <c r="G1125" s="610"/>
      <c r="H1125" s="610"/>
      <c r="I1125" s="610"/>
      <c r="J1125" s="61"/>
      <c r="K1125" s="34"/>
      <c r="L1125" s="34"/>
    </row>
    <row r="1126" spans="1:14" ht="30.1" customHeight="1" thickBot="1" x14ac:dyDescent="0.35">
      <c r="A1126" s="441" t="s">
        <v>212</v>
      </c>
      <c r="B1126" s="618" t="str">
        <f>IF(ProjeNo&gt;0,ProjeNo,"")</f>
        <v/>
      </c>
      <c r="C1126" s="619"/>
      <c r="D1126" s="619"/>
      <c r="E1126" s="619"/>
      <c r="F1126" s="619"/>
      <c r="G1126" s="619"/>
      <c r="H1126" s="619"/>
      <c r="I1126" s="620"/>
      <c r="J1126" s="61"/>
      <c r="K1126" s="34"/>
      <c r="L1126" s="34"/>
    </row>
    <row r="1127" spans="1:14" ht="30.1" customHeight="1" thickBot="1" x14ac:dyDescent="0.35">
      <c r="A1127" s="441" t="s">
        <v>213</v>
      </c>
      <c r="B1127" s="615" t="str">
        <f>IF(ProjeAdi&gt;0,ProjeAdi,"")</f>
        <v/>
      </c>
      <c r="C1127" s="616"/>
      <c r="D1127" s="616"/>
      <c r="E1127" s="616"/>
      <c r="F1127" s="616"/>
      <c r="G1127" s="616"/>
      <c r="H1127" s="616"/>
      <c r="I1127" s="617"/>
      <c r="J1127" s="61"/>
      <c r="K1127" s="34"/>
      <c r="L1127" s="34"/>
    </row>
    <row r="1128" spans="1:14" s="21" customFormat="1" ht="30.1" customHeight="1" thickBot="1" x14ac:dyDescent="0.35">
      <c r="A1128" s="613" t="s">
        <v>3</v>
      </c>
      <c r="B1128" s="613" t="s">
        <v>99</v>
      </c>
      <c r="C1128" s="613" t="s">
        <v>175</v>
      </c>
      <c r="D1128" s="613" t="s">
        <v>100</v>
      </c>
      <c r="E1128" s="613" t="s">
        <v>101</v>
      </c>
      <c r="F1128" s="613" t="s">
        <v>79</v>
      </c>
      <c r="G1128" s="613" t="s">
        <v>80</v>
      </c>
      <c r="H1128" s="392" t="s">
        <v>81</v>
      </c>
      <c r="I1128" s="392" t="s">
        <v>81</v>
      </c>
      <c r="J1128" s="62"/>
      <c r="K1128" s="35"/>
      <c r="L1128" s="35"/>
      <c r="M1128" s="65"/>
      <c r="N1128" s="65"/>
    </row>
    <row r="1129" spans="1:14" ht="30.1" customHeight="1" thickBot="1" x14ac:dyDescent="0.35">
      <c r="A1129" s="621"/>
      <c r="B1129" s="621"/>
      <c r="C1129" s="614"/>
      <c r="D1129" s="621"/>
      <c r="E1129" s="621"/>
      <c r="F1129" s="621"/>
      <c r="G1129" s="621"/>
      <c r="H1129" s="403" t="s">
        <v>82</v>
      </c>
      <c r="I1129" s="403" t="s">
        <v>85</v>
      </c>
      <c r="J1129" s="61"/>
      <c r="K1129" s="34"/>
      <c r="L1129" s="34"/>
    </row>
    <row r="1130" spans="1:14" ht="30.1" customHeight="1" x14ac:dyDescent="0.3">
      <c r="A1130" s="198">
        <v>661</v>
      </c>
      <c r="B1130" s="464"/>
      <c r="C1130" s="465"/>
      <c r="D1130" s="22"/>
      <c r="E1130" s="36"/>
      <c r="F1130" s="23"/>
      <c r="G1130" s="191"/>
      <c r="H1130" s="185"/>
      <c r="I1130" s="177"/>
      <c r="J1130" s="106" t="str">
        <f>IF(AND(COUNTA(B1130:E1130)&gt;0,K1130=1),"Belge Tarihi,Belge Numarası ve KDV Dahil Tutar doldurulduktan sonra KDV Hariç Tutar doldurulabilir.","")</f>
        <v/>
      </c>
      <c r="K1130" s="108">
        <f>IF(COUNTA(F1130:G1130)+COUNTA(I1130)=3,0,1)</f>
        <v>1</v>
      </c>
      <c r="L1130" s="107">
        <f>IF(K1130=1,0,100000000)</f>
        <v>0</v>
      </c>
    </row>
    <row r="1131" spans="1:14" ht="30.1" customHeight="1" x14ac:dyDescent="0.3">
      <c r="A1131" s="399">
        <v>662</v>
      </c>
      <c r="B1131" s="314"/>
      <c r="C1131" s="454"/>
      <c r="D1131" s="14"/>
      <c r="E1131" s="15"/>
      <c r="F1131" s="37"/>
      <c r="G1131" s="192"/>
      <c r="H1131" s="186"/>
      <c r="I1131" s="181"/>
      <c r="J1131" s="106" t="str">
        <f t="shared" ref="J1131:J1149" si="99">IF(AND(COUNTA(B1131:E1131)&gt;0,K1131=1),"Belge Tarihi,Belge Numarası ve KDV Dahil Tutar doldurulduktan sonra KDV Hariç Tutar doldurulabilir.","")</f>
        <v/>
      </c>
      <c r="K1131" s="108">
        <f t="shared" ref="K1131:K1149" si="100">IF(COUNTA(F1131:G1131)+COUNTA(I1131)=3,0,1)</f>
        <v>1</v>
      </c>
      <c r="L1131" s="107">
        <f t="shared" ref="L1131:L1149" si="101">IF(K1131=1,0,100000000)</f>
        <v>0</v>
      </c>
    </row>
    <row r="1132" spans="1:14" ht="30.1" customHeight="1" x14ac:dyDescent="0.3">
      <c r="A1132" s="399">
        <v>663</v>
      </c>
      <c r="B1132" s="314"/>
      <c r="C1132" s="454"/>
      <c r="D1132" s="14"/>
      <c r="E1132" s="15"/>
      <c r="F1132" s="37"/>
      <c r="G1132" s="192"/>
      <c r="H1132" s="186"/>
      <c r="I1132" s="181"/>
      <c r="J1132" s="106" t="str">
        <f t="shared" si="99"/>
        <v/>
      </c>
      <c r="K1132" s="108">
        <f t="shared" si="100"/>
        <v>1</v>
      </c>
      <c r="L1132" s="107">
        <f t="shared" si="101"/>
        <v>0</v>
      </c>
    </row>
    <row r="1133" spans="1:14" ht="30.1" customHeight="1" x14ac:dyDescent="0.3">
      <c r="A1133" s="399">
        <v>664</v>
      </c>
      <c r="B1133" s="314"/>
      <c r="C1133" s="454"/>
      <c r="D1133" s="14"/>
      <c r="E1133" s="15"/>
      <c r="F1133" s="37"/>
      <c r="G1133" s="192"/>
      <c r="H1133" s="186"/>
      <c r="I1133" s="181"/>
      <c r="J1133" s="106" t="str">
        <f t="shared" si="99"/>
        <v/>
      </c>
      <c r="K1133" s="108">
        <f t="shared" si="100"/>
        <v>1</v>
      </c>
      <c r="L1133" s="107">
        <f t="shared" si="101"/>
        <v>0</v>
      </c>
    </row>
    <row r="1134" spans="1:14" ht="30.1" customHeight="1" x14ac:dyDescent="0.3">
      <c r="A1134" s="399">
        <v>665</v>
      </c>
      <c r="B1134" s="314"/>
      <c r="C1134" s="454"/>
      <c r="D1134" s="14"/>
      <c r="E1134" s="15"/>
      <c r="F1134" s="37"/>
      <c r="G1134" s="192"/>
      <c r="H1134" s="186"/>
      <c r="I1134" s="181"/>
      <c r="J1134" s="106" t="str">
        <f t="shared" si="99"/>
        <v/>
      </c>
      <c r="K1134" s="108">
        <f t="shared" si="100"/>
        <v>1</v>
      </c>
      <c r="L1134" s="107">
        <f t="shared" si="101"/>
        <v>0</v>
      </c>
    </row>
    <row r="1135" spans="1:14" ht="30.1" customHeight="1" x14ac:dyDescent="0.3">
      <c r="A1135" s="399">
        <v>666</v>
      </c>
      <c r="B1135" s="314"/>
      <c r="C1135" s="454"/>
      <c r="D1135" s="14"/>
      <c r="E1135" s="15"/>
      <c r="F1135" s="37"/>
      <c r="G1135" s="192"/>
      <c r="H1135" s="186"/>
      <c r="I1135" s="181"/>
      <c r="J1135" s="106" t="str">
        <f t="shared" si="99"/>
        <v/>
      </c>
      <c r="K1135" s="108">
        <f t="shared" si="100"/>
        <v>1</v>
      </c>
      <c r="L1135" s="107">
        <f t="shared" si="101"/>
        <v>0</v>
      </c>
    </row>
    <row r="1136" spans="1:14" ht="30.1" customHeight="1" x14ac:dyDescent="0.3">
      <c r="A1136" s="399">
        <v>667</v>
      </c>
      <c r="B1136" s="314"/>
      <c r="C1136" s="454"/>
      <c r="D1136" s="14"/>
      <c r="E1136" s="15"/>
      <c r="F1136" s="37"/>
      <c r="G1136" s="192"/>
      <c r="H1136" s="186"/>
      <c r="I1136" s="181"/>
      <c r="J1136" s="106" t="str">
        <f t="shared" si="99"/>
        <v/>
      </c>
      <c r="K1136" s="108">
        <f t="shared" si="100"/>
        <v>1</v>
      </c>
      <c r="L1136" s="107">
        <f t="shared" si="101"/>
        <v>0</v>
      </c>
    </row>
    <row r="1137" spans="1:13" ht="30.1" customHeight="1" x14ac:dyDescent="0.3">
      <c r="A1137" s="399">
        <v>668</v>
      </c>
      <c r="B1137" s="314"/>
      <c r="C1137" s="454"/>
      <c r="D1137" s="14"/>
      <c r="E1137" s="15"/>
      <c r="F1137" s="37"/>
      <c r="G1137" s="192"/>
      <c r="H1137" s="186"/>
      <c r="I1137" s="181"/>
      <c r="J1137" s="106" t="str">
        <f t="shared" si="99"/>
        <v/>
      </c>
      <c r="K1137" s="108">
        <f t="shared" si="100"/>
        <v>1</v>
      </c>
      <c r="L1137" s="107">
        <f t="shared" si="101"/>
        <v>0</v>
      </c>
    </row>
    <row r="1138" spans="1:13" ht="30.1" customHeight="1" x14ac:dyDescent="0.3">
      <c r="A1138" s="399">
        <v>669</v>
      </c>
      <c r="B1138" s="314"/>
      <c r="C1138" s="454"/>
      <c r="D1138" s="14"/>
      <c r="E1138" s="15"/>
      <c r="F1138" s="37"/>
      <c r="G1138" s="192"/>
      <c r="H1138" s="186"/>
      <c r="I1138" s="181"/>
      <c r="J1138" s="106" t="str">
        <f t="shared" si="99"/>
        <v/>
      </c>
      <c r="K1138" s="108">
        <f t="shared" si="100"/>
        <v>1</v>
      </c>
      <c r="L1138" s="107">
        <f t="shared" si="101"/>
        <v>0</v>
      </c>
    </row>
    <row r="1139" spans="1:13" ht="30.1" customHeight="1" x14ac:dyDescent="0.3">
      <c r="A1139" s="399">
        <v>670</v>
      </c>
      <c r="B1139" s="314"/>
      <c r="C1139" s="454"/>
      <c r="D1139" s="14"/>
      <c r="E1139" s="15"/>
      <c r="F1139" s="37"/>
      <c r="G1139" s="192"/>
      <c r="H1139" s="186"/>
      <c r="I1139" s="181"/>
      <c r="J1139" s="106" t="str">
        <f t="shared" si="99"/>
        <v/>
      </c>
      <c r="K1139" s="108">
        <f t="shared" si="100"/>
        <v>1</v>
      </c>
      <c r="L1139" s="107">
        <f t="shared" si="101"/>
        <v>0</v>
      </c>
    </row>
    <row r="1140" spans="1:13" ht="30.1" customHeight="1" x14ac:dyDescent="0.3">
      <c r="A1140" s="399">
        <v>671</v>
      </c>
      <c r="B1140" s="314"/>
      <c r="C1140" s="454"/>
      <c r="D1140" s="14"/>
      <c r="E1140" s="15"/>
      <c r="F1140" s="37"/>
      <c r="G1140" s="192"/>
      <c r="H1140" s="186"/>
      <c r="I1140" s="181"/>
      <c r="J1140" s="106" t="str">
        <f t="shared" si="99"/>
        <v/>
      </c>
      <c r="K1140" s="108">
        <f t="shared" si="100"/>
        <v>1</v>
      </c>
      <c r="L1140" s="107">
        <f t="shared" si="101"/>
        <v>0</v>
      </c>
    </row>
    <row r="1141" spans="1:13" ht="30.1" customHeight="1" x14ac:dyDescent="0.3">
      <c r="A1141" s="399">
        <v>672</v>
      </c>
      <c r="B1141" s="314"/>
      <c r="C1141" s="454"/>
      <c r="D1141" s="14"/>
      <c r="E1141" s="15"/>
      <c r="F1141" s="37"/>
      <c r="G1141" s="192"/>
      <c r="H1141" s="186"/>
      <c r="I1141" s="181"/>
      <c r="J1141" s="106" t="str">
        <f t="shared" si="99"/>
        <v/>
      </c>
      <c r="K1141" s="108">
        <f t="shared" si="100"/>
        <v>1</v>
      </c>
      <c r="L1141" s="107">
        <f t="shared" si="101"/>
        <v>0</v>
      </c>
    </row>
    <row r="1142" spans="1:13" ht="30.1" customHeight="1" x14ac:dyDescent="0.3">
      <c r="A1142" s="399">
        <v>673</v>
      </c>
      <c r="B1142" s="314"/>
      <c r="C1142" s="454"/>
      <c r="D1142" s="14"/>
      <c r="E1142" s="15"/>
      <c r="F1142" s="37"/>
      <c r="G1142" s="192"/>
      <c r="H1142" s="186"/>
      <c r="I1142" s="181"/>
      <c r="J1142" s="106" t="str">
        <f t="shared" si="99"/>
        <v/>
      </c>
      <c r="K1142" s="108">
        <f t="shared" si="100"/>
        <v>1</v>
      </c>
      <c r="L1142" s="107">
        <f t="shared" si="101"/>
        <v>0</v>
      </c>
    </row>
    <row r="1143" spans="1:13" ht="30.1" customHeight="1" x14ac:dyDescent="0.3">
      <c r="A1143" s="399">
        <v>674</v>
      </c>
      <c r="B1143" s="314"/>
      <c r="C1143" s="454"/>
      <c r="D1143" s="14"/>
      <c r="E1143" s="15"/>
      <c r="F1143" s="37"/>
      <c r="G1143" s="192"/>
      <c r="H1143" s="186"/>
      <c r="I1143" s="181"/>
      <c r="J1143" s="106" t="str">
        <f t="shared" si="99"/>
        <v/>
      </c>
      <c r="K1143" s="108">
        <f t="shared" si="100"/>
        <v>1</v>
      </c>
      <c r="L1143" s="107">
        <f t="shared" si="101"/>
        <v>0</v>
      </c>
    </row>
    <row r="1144" spans="1:13" ht="30.1" customHeight="1" x14ac:dyDescent="0.3">
      <c r="A1144" s="399">
        <v>675</v>
      </c>
      <c r="B1144" s="314"/>
      <c r="C1144" s="454"/>
      <c r="D1144" s="14"/>
      <c r="E1144" s="15"/>
      <c r="F1144" s="37"/>
      <c r="G1144" s="192"/>
      <c r="H1144" s="186"/>
      <c r="I1144" s="181"/>
      <c r="J1144" s="106" t="str">
        <f t="shared" si="99"/>
        <v/>
      </c>
      <c r="K1144" s="108">
        <f t="shared" si="100"/>
        <v>1</v>
      </c>
      <c r="L1144" s="107">
        <f t="shared" si="101"/>
        <v>0</v>
      </c>
    </row>
    <row r="1145" spans="1:13" ht="30.1" customHeight="1" x14ac:dyDescent="0.3">
      <c r="A1145" s="399">
        <v>676</v>
      </c>
      <c r="B1145" s="314"/>
      <c r="C1145" s="454"/>
      <c r="D1145" s="14"/>
      <c r="E1145" s="15"/>
      <c r="F1145" s="37"/>
      <c r="G1145" s="192"/>
      <c r="H1145" s="186"/>
      <c r="I1145" s="181"/>
      <c r="J1145" s="106" t="str">
        <f t="shared" si="99"/>
        <v/>
      </c>
      <c r="K1145" s="108">
        <f t="shared" si="100"/>
        <v>1</v>
      </c>
      <c r="L1145" s="107">
        <f t="shared" si="101"/>
        <v>0</v>
      </c>
    </row>
    <row r="1146" spans="1:13" ht="30.1" customHeight="1" x14ac:dyDescent="0.3">
      <c r="A1146" s="399">
        <v>677</v>
      </c>
      <c r="B1146" s="314"/>
      <c r="C1146" s="454"/>
      <c r="D1146" s="14"/>
      <c r="E1146" s="15"/>
      <c r="F1146" s="37"/>
      <c r="G1146" s="192"/>
      <c r="H1146" s="186"/>
      <c r="I1146" s="181"/>
      <c r="J1146" s="106" t="str">
        <f t="shared" si="99"/>
        <v/>
      </c>
      <c r="K1146" s="108">
        <f t="shared" si="100"/>
        <v>1</v>
      </c>
      <c r="L1146" s="107">
        <f t="shared" si="101"/>
        <v>0</v>
      </c>
    </row>
    <row r="1147" spans="1:13" ht="30.1" customHeight="1" x14ac:dyDescent="0.3">
      <c r="A1147" s="399">
        <v>678</v>
      </c>
      <c r="B1147" s="314"/>
      <c r="C1147" s="454"/>
      <c r="D1147" s="14"/>
      <c r="E1147" s="15"/>
      <c r="F1147" s="37"/>
      <c r="G1147" s="192"/>
      <c r="H1147" s="186"/>
      <c r="I1147" s="181"/>
      <c r="J1147" s="106" t="str">
        <f t="shared" si="99"/>
        <v/>
      </c>
      <c r="K1147" s="108">
        <f t="shared" si="100"/>
        <v>1</v>
      </c>
      <c r="L1147" s="107">
        <f t="shared" si="101"/>
        <v>0</v>
      </c>
    </row>
    <row r="1148" spans="1:13" ht="30.1" customHeight="1" x14ac:dyDescent="0.3">
      <c r="A1148" s="399">
        <v>679</v>
      </c>
      <c r="B1148" s="314"/>
      <c r="C1148" s="454"/>
      <c r="D1148" s="14"/>
      <c r="E1148" s="15"/>
      <c r="F1148" s="37"/>
      <c r="G1148" s="192"/>
      <c r="H1148" s="186"/>
      <c r="I1148" s="181"/>
      <c r="J1148" s="106" t="str">
        <f t="shared" si="99"/>
        <v/>
      </c>
      <c r="K1148" s="108">
        <f t="shared" si="100"/>
        <v>1</v>
      </c>
      <c r="L1148" s="107">
        <f t="shared" si="101"/>
        <v>0</v>
      </c>
    </row>
    <row r="1149" spans="1:13" ht="30.1" customHeight="1" thickBot="1" x14ac:dyDescent="0.35">
      <c r="A1149" s="400">
        <v>680</v>
      </c>
      <c r="B1149" s="86"/>
      <c r="C1149" s="455"/>
      <c r="D1149" s="16"/>
      <c r="E1149" s="17"/>
      <c r="F1149" s="39"/>
      <c r="G1149" s="193"/>
      <c r="H1149" s="187"/>
      <c r="I1149" s="182"/>
      <c r="J1149" s="106" t="str">
        <f t="shared" si="99"/>
        <v/>
      </c>
      <c r="K1149" s="108">
        <f t="shared" si="100"/>
        <v>1</v>
      </c>
      <c r="L1149" s="107">
        <f t="shared" si="101"/>
        <v>0</v>
      </c>
      <c r="M1149" s="102">
        <f>IF(H1149&gt;J1114,ROW(A1155),0)</f>
        <v>0</v>
      </c>
    </row>
    <row r="1150" spans="1:13" ht="30.1" customHeight="1" thickBot="1" x14ac:dyDescent="0.35">
      <c r="A1150" s="41"/>
      <c r="B1150" s="41"/>
      <c r="C1150" s="456"/>
      <c r="D1150" s="41"/>
      <c r="E1150" s="41"/>
      <c r="F1150" s="41"/>
      <c r="G1150" s="380" t="s">
        <v>33</v>
      </c>
      <c r="H1150" s="183">
        <f>SUM(H1130:H1149)+H1116</f>
        <v>0</v>
      </c>
      <c r="I1150" s="183">
        <f>SUM(I1130:I1149)+I1116</f>
        <v>0</v>
      </c>
      <c r="J1150" s="63"/>
      <c r="K1150" s="105">
        <f>IF(H1150&gt;H1116,ROW(A1156),0)</f>
        <v>0</v>
      </c>
      <c r="L1150" s="34"/>
    </row>
    <row r="1151" spans="1:13" ht="30.1" customHeight="1" x14ac:dyDescent="0.3">
      <c r="A1151" s="41"/>
      <c r="B1151" s="41"/>
      <c r="C1151" s="456"/>
      <c r="D1151" s="41"/>
      <c r="E1151" s="41"/>
      <c r="F1151" s="41"/>
      <c r="G1151" s="41"/>
      <c r="H1151" s="41"/>
      <c r="I1151" s="41"/>
      <c r="J1151" s="63"/>
      <c r="K1151" s="34"/>
      <c r="L1151" s="34"/>
    </row>
    <row r="1152" spans="1:13" ht="30.1" customHeight="1" x14ac:dyDescent="0.3">
      <c r="A1152" s="135" t="s">
        <v>132</v>
      </c>
      <c r="B1152" s="41"/>
      <c r="C1152" s="456"/>
      <c r="D1152" s="41"/>
      <c r="E1152" s="41"/>
      <c r="F1152" s="41"/>
      <c r="G1152" s="41"/>
      <c r="H1152" s="41"/>
      <c r="I1152" s="41"/>
      <c r="J1152" s="63"/>
      <c r="K1152" s="34"/>
      <c r="L1152" s="34"/>
    </row>
    <row r="1153" spans="1:14" ht="30.1" customHeight="1" x14ac:dyDescent="0.3">
      <c r="A1153" s="41"/>
      <c r="B1153" s="41"/>
      <c r="C1153" s="456"/>
      <c r="D1153" s="41"/>
      <c r="E1153" s="41"/>
      <c r="F1153" s="41"/>
      <c r="G1153" s="41"/>
      <c r="H1153" s="41"/>
      <c r="I1153" s="41"/>
      <c r="J1153" s="63"/>
      <c r="K1153" s="34"/>
      <c r="L1153" s="34"/>
    </row>
    <row r="1154" spans="1:14" ht="30.1" customHeight="1" x14ac:dyDescent="0.35">
      <c r="A1154" s="370" t="s">
        <v>30</v>
      </c>
      <c r="B1154" s="372">
        <f ca="1">imzatarihi</f>
        <v>45653</v>
      </c>
      <c r="C1154" s="459"/>
      <c r="D1154" s="251" t="s">
        <v>31</v>
      </c>
      <c r="E1154" s="373" t="str">
        <f>IF(kurulusyetkilisi&gt;0,kurulusyetkilisi,"")</f>
        <v/>
      </c>
      <c r="F1154" s="41"/>
      <c r="G1154" s="41"/>
      <c r="H1154" s="41"/>
      <c r="I1154" s="41"/>
      <c r="J1154" s="63"/>
      <c r="K1154" s="34"/>
      <c r="L1154" s="34"/>
    </row>
    <row r="1155" spans="1:14" ht="30.1" customHeight="1" x14ac:dyDescent="0.35">
      <c r="A1155" s="41"/>
      <c r="B1155" s="213"/>
      <c r="C1155" s="460"/>
      <c r="D1155" s="251" t="s">
        <v>32</v>
      </c>
      <c r="E1155" s="41"/>
      <c r="F1155" s="41"/>
      <c r="G1155" s="212"/>
      <c r="H1155" s="41"/>
      <c r="I1155" s="41"/>
      <c r="J1155" s="63"/>
      <c r="K1155" s="34"/>
      <c r="L1155" s="34"/>
    </row>
    <row r="1156" spans="1:14" ht="30.1" customHeight="1" x14ac:dyDescent="0.3">
      <c r="A1156" s="41"/>
      <c r="B1156" s="41"/>
      <c r="C1156" s="456"/>
      <c r="D1156" s="41"/>
      <c r="E1156" s="41"/>
      <c r="F1156" s="41"/>
      <c r="G1156" s="41"/>
      <c r="H1156" s="41"/>
      <c r="I1156" s="41"/>
      <c r="J1156" s="63"/>
      <c r="K1156" s="34"/>
      <c r="L1156" s="34"/>
    </row>
    <row r="1157" spans="1:14" ht="30.1" customHeight="1" x14ac:dyDescent="0.3">
      <c r="A1157" s="609" t="s">
        <v>102</v>
      </c>
      <c r="B1157" s="609"/>
      <c r="C1157" s="609"/>
      <c r="D1157" s="609"/>
      <c r="E1157" s="609"/>
      <c r="F1157" s="609"/>
      <c r="G1157" s="609"/>
      <c r="H1157" s="609"/>
      <c r="I1157" s="609"/>
      <c r="J1157" s="61"/>
      <c r="K1157" s="34"/>
      <c r="L1157" s="34"/>
    </row>
    <row r="1158" spans="1:14" ht="30.1" customHeight="1" x14ac:dyDescent="0.3">
      <c r="A1158" s="573" t="str">
        <f>IF(YilDonem&lt;&gt;"",CONCATENATE(YilDonem," dönemine aittir."),"")</f>
        <v/>
      </c>
      <c r="B1158" s="573"/>
      <c r="C1158" s="573"/>
      <c r="D1158" s="573"/>
      <c r="E1158" s="573"/>
      <c r="F1158" s="573"/>
      <c r="G1158" s="573"/>
      <c r="H1158" s="573"/>
      <c r="I1158" s="573"/>
      <c r="J1158" s="61"/>
      <c r="K1158" s="34"/>
      <c r="L1158" s="34"/>
    </row>
    <row r="1159" spans="1:14" ht="30.1" customHeight="1" thickBot="1" x14ac:dyDescent="0.35">
      <c r="A1159" s="610" t="s">
        <v>125</v>
      </c>
      <c r="B1159" s="610"/>
      <c r="C1159" s="610"/>
      <c r="D1159" s="610"/>
      <c r="E1159" s="610"/>
      <c r="F1159" s="610"/>
      <c r="G1159" s="610"/>
      <c r="H1159" s="610"/>
      <c r="I1159" s="610"/>
      <c r="J1159" s="61"/>
      <c r="K1159" s="34"/>
      <c r="L1159" s="34"/>
    </row>
    <row r="1160" spans="1:14" ht="30.1" customHeight="1" thickBot="1" x14ac:dyDescent="0.35">
      <c r="A1160" s="441" t="s">
        <v>212</v>
      </c>
      <c r="B1160" s="618" t="str">
        <f>IF(ProjeNo&gt;0,ProjeNo,"")</f>
        <v/>
      </c>
      <c r="C1160" s="619"/>
      <c r="D1160" s="619"/>
      <c r="E1160" s="619"/>
      <c r="F1160" s="619"/>
      <c r="G1160" s="619"/>
      <c r="H1160" s="619"/>
      <c r="I1160" s="620"/>
      <c r="J1160" s="61"/>
      <c r="K1160" s="34"/>
      <c r="L1160" s="34"/>
    </row>
    <row r="1161" spans="1:14" ht="30.1" customHeight="1" thickBot="1" x14ac:dyDescent="0.35">
      <c r="A1161" s="441" t="s">
        <v>213</v>
      </c>
      <c r="B1161" s="615" t="str">
        <f>IF(ProjeAdi&gt;0,ProjeAdi,"")</f>
        <v/>
      </c>
      <c r="C1161" s="616"/>
      <c r="D1161" s="616"/>
      <c r="E1161" s="616"/>
      <c r="F1161" s="616"/>
      <c r="G1161" s="616"/>
      <c r="H1161" s="616"/>
      <c r="I1161" s="617"/>
      <c r="J1161" s="61"/>
      <c r="K1161" s="34"/>
      <c r="L1161" s="34"/>
    </row>
    <row r="1162" spans="1:14" s="21" customFormat="1" ht="30.1" customHeight="1" thickBot="1" x14ac:dyDescent="0.35">
      <c r="A1162" s="613" t="s">
        <v>3</v>
      </c>
      <c r="B1162" s="613" t="s">
        <v>99</v>
      </c>
      <c r="C1162" s="613" t="s">
        <v>175</v>
      </c>
      <c r="D1162" s="613" t="s">
        <v>100</v>
      </c>
      <c r="E1162" s="613" t="s">
        <v>101</v>
      </c>
      <c r="F1162" s="613" t="s">
        <v>79</v>
      </c>
      <c r="G1162" s="613" t="s">
        <v>80</v>
      </c>
      <c r="H1162" s="392" t="s">
        <v>81</v>
      </c>
      <c r="I1162" s="392" t="s">
        <v>81</v>
      </c>
      <c r="J1162" s="62"/>
      <c r="K1162" s="35"/>
      <c r="L1162" s="35"/>
      <c r="M1162" s="66"/>
      <c r="N1162" s="66"/>
    </row>
    <row r="1163" spans="1:14" ht="30.1" customHeight="1" thickBot="1" x14ac:dyDescent="0.35">
      <c r="A1163" s="621"/>
      <c r="B1163" s="621"/>
      <c r="C1163" s="614"/>
      <c r="D1163" s="621"/>
      <c r="E1163" s="621"/>
      <c r="F1163" s="621"/>
      <c r="G1163" s="621"/>
      <c r="H1163" s="403" t="s">
        <v>82</v>
      </c>
      <c r="I1163" s="403" t="s">
        <v>85</v>
      </c>
      <c r="J1163" s="61"/>
      <c r="K1163" s="34"/>
      <c r="L1163" s="34"/>
    </row>
    <row r="1164" spans="1:14" ht="30.1" customHeight="1" x14ac:dyDescent="0.3">
      <c r="A1164" s="198">
        <v>681</v>
      </c>
      <c r="B1164" s="464"/>
      <c r="C1164" s="465"/>
      <c r="D1164" s="22"/>
      <c r="E1164" s="36"/>
      <c r="F1164" s="23"/>
      <c r="G1164" s="191"/>
      <c r="H1164" s="185"/>
      <c r="I1164" s="177"/>
      <c r="J1164" s="106" t="str">
        <f>IF(AND(COUNTA(B1164:E1164)&gt;0,K1164=1),"Belge Tarihi,Belge Numarası ve KDV Dahil Tutar doldurulduktan sonra KDV Hariç Tutar doldurulabilir.","")</f>
        <v/>
      </c>
      <c r="K1164" s="108">
        <f>IF(COUNTA(F1164:G1164)+COUNTA(I1164)=3,0,1)</f>
        <v>1</v>
      </c>
      <c r="L1164" s="107">
        <f>IF(K1164=1,0,100000000)</f>
        <v>0</v>
      </c>
    </row>
    <row r="1165" spans="1:14" ht="30.1" customHeight="1" x14ac:dyDescent="0.3">
      <c r="A1165" s="399">
        <v>682</v>
      </c>
      <c r="B1165" s="314"/>
      <c r="C1165" s="454"/>
      <c r="D1165" s="14"/>
      <c r="E1165" s="15"/>
      <c r="F1165" s="37"/>
      <c r="G1165" s="192"/>
      <c r="H1165" s="186"/>
      <c r="I1165" s="181"/>
      <c r="J1165" s="106" t="str">
        <f t="shared" ref="J1165:J1183" si="102">IF(AND(COUNTA(B1165:E1165)&gt;0,K1165=1),"Belge Tarihi,Belge Numarası ve KDV Dahil Tutar doldurulduktan sonra KDV Hariç Tutar doldurulabilir.","")</f>
        <v/>
      </c>
      <c r="K1165" s="108">
        <f t="shared" ref="K1165:K1183" si="103">IF(COUNTA(F1165:G1165)+COUNTA(I1165)=3,0,1)</f>
        <v>1</v>
      </c>
      <c r="L1165" s="107">
        <f t="shared" ref="L1165:L1183" si="104">IF(K1165=1,0,100000000)</f>
        <v>0</v>
      </c>
    </row>
    <row r="1166" spans="1:14" ht="30.1" customHeight="1" x14ac:dyDescent="0.3">
      <c r="A1166" s="399">
        <v>683</v>
      </c>
      <c r="B1166" s="314"/>
      <c r="C1166" s="454"/>
      <c r="D1166" s="14"/>
      <c r="E1166" s="15"/>
      <c r="F1166" s="37"/>
      <c r="G1166" s="192"/>
      <c r="H1166" s="186"/>
      <c r="I1166" s="181"/>
      <c r="J1166" s="106" t="str">
        <f t="shared" si="102"/>
        <v/>
      </c>
      <c r="K1166" s="108">
        <f t="shared" si="103"/>
        <v>1</v>
      </c>
      <c r="L1166" s="107">
        <f t="shared" si="104"/>
        <v>0</v>
      </c>
    </row>
    <row r="1167" spans="1:14" ht="30.1" customHeight="1" x14ac:dyDescent="0.3">
      <c r="A1167" s="399">
        <v>684</v>
      </c>
      <c r="B1167" s="314"/>
      <c r="C1167" s="454"/>
      <c r="D1167" s="14"/>
      <c r="E1167" s="15"/>
      <c r="F1167" s="37"/>
      <c r="G1167" s="192"/>
      <c r="H1167" s="186"/>
      <c r="I1167" s="181"/>
      <c r="J1167" s="106" t="str">
        <f t="shared" si="102"/>
        <v/>
      </c>
      <c r="K1167" s="108">
        <f t="shared" si="103"/>
        <v>1</v>
      </c>
      <c r="L1167" s="107">
        <f t="shared" si="104"/>
        <v>0</v>
      </c>
    </row>
    <row r="1168" spans="1:14" ht="30.1" customHeight="1" x14ac:dyDescent="0.3">
      <c r="A1168" s="399">
        <v>685</v>
      </c>
      <c r="B1168" s="314"/>
      <c r="C1168" s="454"/>
      <c r="D1168" s="14"/>
      <c r="E1168" s="15"/>
      <c r="F1168" s="37"/>
      <c r="G1168" s="192"/>
      <c r="H1168" s="186"/>
      <c r="I1168" s="181"/>
      <c r="J1168" s="106" t="str">
        <f t="shared" si="102"/>
        <v/>
      </c>
      <c r="K1168" s="108">
        <f t="shared" si="103"/>
        <v>1</v>
      </c>
      <c r="L1168" s="107">
        <f t="shared" si="104"/>
        <v>0</v>
      </c>
    </row>
    <row r="1169" spans="1:13" ht="30.1" customHeight="1" x14ac:dyDescent="0.3">
      <c r="A1169" s="399">
        <v>686</v>
      </c>
      <c r="B1169" s="314"/>
      <c r="C1169" s="454"/>
      <c r="D1169" s="14"/>
      <c r="E1169" s="15"/>
      <c r="F1169" s="37"/>
      <c r="G1169" s="192"/>
      <c r="H1169" s="186"/>
      <c r="I1169" s="181"/>
      <c r="J1169" s="106" t="str">
        <f t="shared" si="102"/>
        <v/>
      </c>
      <c r="K1169" s="108">
        <f t="shared" si="103"/>
        <v>1</v>
      </c>
      <c r="L1169" s="107">
        <f t="shared" si="104"/>
        <v>0</v>
      </c>
    </row>
    <row r="1170" spans="1:13" ht="30.1" customHeight="1" x14ac:dyDescent="0.3">
      <c r="A1170" s="399">
        <v>687</v>
      </c>
      <c r="B1170" s="314"/>
      <c r="C1170" s="454"/>
      <c r="D1170" s="14"/>
      <c r="E1170" s="15"/>
      <c r="F1170" s="37"/>
      <c r="G1170" s="192"/>
      <c r="H1170" s="186"/>
      <c r="I1170" s="181"/>
      <c r="J1170" s="106" t="str">
        <f t="shared" si="102"/>
        <v/>
      </c>
      <c r="K1170" s="108">
        <f t="shared" si="103"/>
        <v>1</v>
      </c>
      <c r="L1170" s="107">
        <f t="shared" si="104"/>
        <v>0</v>
      </c>
    </row>
    <row r="1171" spans="1:13" ht="30.1" customHeight="1" x14ac:dyDescent="0.3">
      <c r="A1171" s="399">
        <v>688</v>
      </c>
      <c r="B1171" s="314"/>
      <c r="C1171" s="454"/>
      <c r="D1171" s="14"/>
      <c r="E1171" s="15"/>
      <c r="F1171" s="37"/>
      <c r="G1171" s="192"/>
      <c r="H1171" s="186"/>
      <c r="I1171" s="181"/>
      <c r="J1171" s="106" t="str">
        <f t="shared" si="102"/>
        <v/>
      </c>
      <c r="K1171" s="108">
        <f t="shared" si="103"/>
        <v>1</v>
      </c>
      <c r="L1171" s="107">
        <f t="shared" si="104"/>
        <v>0</v>
      </c>
    </row>
    <row r="1172" spans="1:13" ht="30.1" customHeight="1" x14ac:dyDescent="0.3">
      <c r="A1172" s="399">
        <v>689</v>
      </c>
      <c r="B1172" s="314"/>
      <c r="C1172" s="454"/>
      <c r="D1172" s="14"/>
      <c r="E1172" s="15"/>
      <c r="F1172" s="37"/>
      <c r="G1172" s="192"/>
      <c r="H1172" s="186"/>
      <c r="I1172" s="181"/>
      <c r="J1172" s="106" t="str">
        <f t="shared" si="102"/>
        <v/>
      </c>
      <c r="K1172" s="108">
        <f t="shared" si="103"/>
        <v>1</v>
      </c>
      <c r="L1172" s="107">
        <f t="shared" si="104"/>
        <v>0</v>
      </c>
    </row>
    <row r="1173" spans="1:13" ht="30.1" customHeight="1" x14ac:dyDescent="0.3">
      <c r="A1173" s="399">
        <v>690</v>
      </c>
      <c r="B1173" s="314"/>
      <c r="C1173" s="454"/>
      <c r="D1173" s="14"/>
      <c r="E1173" s="15"/>
      <c r="F1173" s="37"/>
      <c r="G1173" s="192"/>
      <c r="H1173" s="186"/>
      <c r="I1173" s="181"/>
      <c r="J1173" s="106" t="str">
        <f t="shared" si="102"/>
        <v/>
      </c>
      <c r="K1173" s="108">
        <f t="shared" si="103"/>
        <v>1</v>
      </c>
      <c r="L1173" s="107">
        <f t="shared" si="104"/>
        <v>0</v>
      </c>
    </row>
    <row r="1174" spans="1:13" ht="30.1" customHeight="1" x14ac:dyDescent="0.3">
      <c r="A1174" s="399">
        <v>691</v>
      </c>
      <c r="B1174" s="314"/>
      <c r="C1174" s="454"/>
      <c r="D1174" s="14"/>
      <c r="E1174" s="15"/>
      <c r="F1174" s="37"/>
      <c r="G1174" s="192"/>
      <c r="H1174" s="186"/>
      <c r="I1174" s="181"/>
      <c r="J1174" s="106" t="str">
        <f t="shared" si="102"/>
        <v/>
      </c>
      <c r="K1174" s="108">
        <f t="shared" si="103"/>
        <v>1</v>
      </c>
      <c r="L1174" s="107">
        <f t="shared" si="104"/>
        <v>0</v>
      </c>
    </row>
    <row r="1175" spans="1:13" ht="30.1" customHeight="1" x14ac:dyDescent="0.3">
      <c r="A1175" s="399">
        <v>692</v>
      </c>
      <c r="B1175" s="314"/>
      <c r="C1175" s="454"/>
      <c r="D1175" s="14"/>
      <c r="E1175" s="15"/>
      <c r="F1175" s="37"/>
      <c r="G1175" s="192"/>
      <c r="H1175" s="186"/>
      <c r="I1175" s="181"/>
      <c r="J1175" s="106" t="str">
        <f t="shared" si="102"/>
        <v/>
      </c>
      <c r="K1175" s="108">
        <f t="shared" si="103"/>
        <v>1</v>
      </c>
      <c r="L1175" s="107">
        <f t="shared" si="104"/>
        <v>0</v>
      </c>
    </row>
    <row r="1176" spans="1:13" ht="30.1" customHeight="1" x14ac:dyDescent="0.3">
      <c r="A1176" s="399">
        <v>693</v>
      </c>
      <c r="B1176" s="314"/>
      <c r="C1176" s="454"/>
      <c r="D1176" s="14"/>
      <c r="E1176" s="15"/>
      <c r="F1176" s="37"/>
      <c r="G1176" s="192"/>
      <c r="H1176" s="186"/>
      <c r="I1176" s="181"/>
      <c r="J1176" s="106" t="str">
        <f t="shared" si="102"/>
        <v/>
      </c>
      <c r="K1176" s="108">
        <f t="shared" si="103"/>
        <v>1</v>
      </c>
      <c r="L1176" s="107">
        <f t="shared" si="104"/>
        <v>0</v>
      </c>
    </row>
    <row r="1177" spans="1:13" ht="30.1" customHeight="1" x14ac:dyDescent="0.3">
      <c r="A1177" s="399">
        <v>694</v>
      </c>
      <c r="B1177" s="314"/>
      <c r="C1177" s="454"/>
      <c r="D1177" s="14"/>
      <c r="E1177" s="15"/>
      <c r="F1177" s="37"/>
      <c r="G1177" s="192"/>
      <c r="H1177" s="186"/>
      <c r="I1177" s="181"/>
      <c r="J1177" s="106" t="str">
        <f t="shared" si="102"/>
        <v/>
      </c>
      <c r="K1177" s="108">
        <f t="shared" si="103"/>
        <v>1</v>
      </c>
      <c r="L1177" s="107">
        <f t="shared" si="104"/>
        <v>0</v>
      </c>
    </row>
    <row r="1178" spans="1:13" ht="30.1" customHeight="1" x14ac:dyDescent="0.3">
      <c r="A1178" s="399">
        <v>695</v>
      </c>
      <c r="B1178" s="314"/>
      <c r="C1178" s="454"/>
      <c r="D1178" s="14"/>
      <c r="E1178" s="15"/>
      <c r="F1178" s="37"/>
      <c r="G1178" s="192"/>
      <c r="H1178" s="186"/>
      <c r="I1178" s="181"/>
      <c r="J1178" s="106" t="str">
        <f t="shared" si="102"/>
        <v/>
      </c>
      <c r="K1178" s="108">
        <f t="shared" si="103"/>
        <v>1</v>
      </c>
      <c r="L1178" s="107">
        <f t="shared" si="104"/>
        <v>0</v>
      </c>
    </row>
    <row r="1179" spans="1:13" ht="30.1" customHeight="1" x14ac:dyDescent="0.3">
      <c r="A1179" s="399">
        <v>696</v>
      </c>
      <c r="B1179" s="314"/>
      <c r="C1179" s="454"/>
      <c r="D1179" s="14"/>
      <c r="E1179" s="15"/>
      <c r="F1179" s="37"/>
      <c r="G1179" s="192"/>
      <c r="H1179" s="186"/>
      <c r="I1179" s="181"/>
      <c r="J1179" s="106" t="str">
        <f t="shared" si="102"/>
        <v/>
      </c>
      <c r="K1179" s="108">
        <f t="shared" si="103"/>
        <v>1</v>
      </c>
      <c r="L1179" s="107">
        <f t="shared" si="104"/>
        <v>0</v>
      </c>
    </row>
    <row r="1180" spans="1:13" ht="30.1" customHeight="1" x14ac:dyDescent="0.3">
      <c r="A1180" s="399">
        <v>697</v>
      </c>
      <c r="B1180" s="314"/>
      <c r="C1180" s="454"/>
      <c r="D1180" s="14"/>
      <c r="E1180" s="15"/>
      <c r="F1180" s="37"/>
      <c r="G1180" s="192"/>
      <c r="H1180" s="186"/>
      <c r="I1180" s="181"/>
      <c r="J1180" s="106" t="str">
        <f t="shared" si="102"/>
        <v/>
      </c>
      <c r="K1180" s="108">
        <f t="shared" si="103"/>
        <v>1</v>
      </c>
      <c r="L1180" s="107">
        <f t="shared" si="104"/>
        <v>0</v>
      </c>
    </row>
    <row r="1181" spans="1:13" ht="30.1" customHeight="1" x14ac:dyDescent="0.3">
      <c r="A1181" s="399">
        <v>698</v>
      </c>
      <c r="B1181" s="314"/>
      <c r="C1181" s="454"/>
      <c r="D1181" s="14"/>
      <c r="E1181" s="15"/>
      <c r="F1181" s="37"/>
      <c r="G1181" s="192"/>
      <c r="H1181" s="186"/>
      <c r="I1181" s="181"/>
      <c r="J1181" s="106" t="str">
        <f t="shared" si="102"/>
        <v/>
      </c>
      <c r="K1181" s="108">
        <f t="shared" si="103"/>
        <v>1</v>
      </c>
      <c r="L1181" s="107">
        <f t="shared" si="104"/>
        <v>0</v>
      </c>
    </row>
    <row r="1182" spans="1:13" ht="30.1" customHeight="1" x14ac:dyDescent="0.3">
      <c r="A1182" s="399">
        <v>699</v>
      </c>
      <c r="B1182" s="314"/>
      <c r="C1182" s="454"/>
      <c r="D1182" s="14"/>
      <c r="E1182" s="15"/>
      <c r="F1182" s="37"/>
      <c r="G1182" s="192"/>
      <c r="H1182" s="186"/>
      <c r="I1182" s="181"/>
      <c r="J1182" s="106" t="str">
        <f t="shared" si="102"/>
        <v/>
      </c>
      <c r="K1182" s="108">
        <f t="shared" si="103"/>
        <v>1</v>
      </c>
      <c r="L1182" s="107">
        <f t="shared" si="104"/>
        <v>0</v>
      </c>
    </row>
    <row r="1183" spans="1:13" ht="30.1" customHeight="1" thickBot="1" x14ac:dyDescent="0.35">
      <c r="A1183" s="400">
        <v>700</v>
      </c>
      <c r="B1183" s="86"/>
      <c r="C1183" s="455"/>
      <c r="D1183" s="16"/>
      <c r="E1183" s="17"/>
      <c r="F1183" s="39"/>
      <c r="G1183" s="193"/>
      <c r="H1183" s="187"/>
      <c r="I1183" s="182"/>
      <c r="J1183" s="106" t="str">
        <f t="shared" si="102"/>
        <v/>
      </c>
      <c r="K1183" s="108">
        <f t="shared" si="103"/>
        <v>1</v>
      </c>
      <c r="L1183" s="107">
        <f t="shared" si="104"/>
        <v>0</v>
      </c>
    </row>
    <row r="1184" spans="1:13" ht="30.1" customHeight="1" thickBot="1" x14ac:dyDescent="0.35">
      <c r="A1184" s="41"/>
      <c r="B1184" s="41"/>
      <c r="C1184" s="456"/>
      <c r="D1184" s="41"/>
      <c r="E1184" s="41"/>
      <c r="F1184" s="41"/>
      <c r="G1184" s="380" t="s">
        <v>33</v>
      </c>
      <c r="H1184" s="183">
        <f>SUM(H1164:H1183)+H1150</f>
        <v>0</v>
      </c>
      <c r="I1184" s="183">
        <f>SUM(I1164:I1183)+I1150</f>
        <v>0</v>
      </c>
      <c r="J1184" s="63"/>
      <c r="K1184" s="105">
        <f>IF(H1184&gt;H1150,ROW(A1190),0)</f>
        <v>0</v>
      </c>
      <c r="L1184" s="34"/>
      <c r="M1184" s="102">
        <f>IF(H1184&gt;H1150,ROW(A1190),0)</f>
        <v>0</v>
      </c>
    </row>
    <row r="1185" spans="1:14" ht="30.1" customHeight="1" x14ac:dyDescent="0.3">
      <c r="A1185" s="41"/>
      <c r="B1185" s="41"/>
      <c r="C1185" s="456"/>
      <c r="D1185" s="41"/>
      <c r="E1185" s="41"/>
      <c r="F1185" s="41"/>
      <c r="G1185" s="41"/>
      <c r="H1185" s="41"/>
      <c r="I1185" s="41"/>
      <c r="J1185" s="63"/>
      <c r="K1185" s="34"/>
      <c r="L1185" s="34"/>
    </row>
    <row r="1186" spans="1:14" ht="30.1" customHeight="1" x14ac:dyDescent="0.3">
      <c r="A1186" s="135" t="s">
        <v>132</v>
      </c>
      <c r="B1186" s="41"/>
      <c r="C1186" s="456"/>
      <c r="D1186" s="41"/>
      <c r="E1186" s="41"/>
      <c r="F1186" s="41"/>
      <c r="G1186" s="41"/>
      <c r="H1186" s="41"/>
      <c r="I1186" s="41"/>
      <c r="J1186" s="63"/>
      <c r="K1186" s="34"/>
      <c r="L1186" s="34"/>
    </row>
    <row r="1187" spans="1:14" ht="30.1" customHeight="1" x14ac:dyDescent="0.3">
      <c r="A1187" s="41"/>
      <c r="B1187" s="41"/>
      <c r="C1187" s="456"/>
      <c r="D1187" s="41"/>
      <c r="E1187" s="41"/>
      <c r="F1187" s="41"/>
      <c r="G1187" s="41"/>
      <c r="H1187" s="41"/>
      <c r="I1187" s="41"/>
      <c r="J1187" s="63"/>
      <c r="K1187" s="34"/>
      <c r="L1187" s="34"/>
    </row>
    <row r="1188" spans="1:14" ht="30.1" customHeight="1" x14ac:dyDescent="0.35">
      <c r="A1188" s="370" t="s">
        <v>30</v>
      </c>
      <c r="B1188" s="372">
        <f ca="1">imzatarihi</f>
        <v>45653</v>
      </c>
      <c r="C1188" s="459"/>
      <c r="D1188" s="251" t="s">
        <v>31</v>
      </c>
      <c r="E1188" s="373" t="str">
        <f>IF(kurulusyetkilisi&gt;0,kurulusyetkilisi,"")</f>
        <v/>
      </c>
      <c r="F1188" s="41"/>
      <c r="G1188" s="41"/>
      <c r="H1188" s="41"/>
      <c r="I1188" s="41"/>
      <c r="J1188" s="63"/>
      <c r="K1188" s="34"/>
      <c r="L1188" s="34"/>
    </row>
    <row r="1189" spans="1:14" ht="30.1" customHeight="1" x14ac:dyDescent="0.35">
      <c r="A1189" s="41"/>
      <c r="B1189" s="213"/>
      <c r="C1189" s="460"/>
      <c r="D1189" s="251" t="s">
        <v>32</v>
      </c>
      <c r="E1189" s="41"/>
      <c r="F1189" s="41"/>
      <c r="G1189" s="212"/>
      <c r="H1189" s="41"/>
      <c r="I1189" s="41"/>
      <c r="J1189" s="63"/>
      <c r="K1189" s="34"/>
      <c r="L1189" s="34"/>
    </row>
    <row r="1190" spans="1:14" ht="30.1" customHeight="1" x14ac:dyDescent="0.3">
      <c r="A1190" s="41"/>
      <c r="B1190" s="41"/>
      <c r="C1190" s="456"/>
      <c r="D1190" s="41"/>
      <c r="E1190" s="41"/>
      <c r="F1190" s="41"/>
      <c r="G1190" s="41"/>
      <c r="H1190" s="41"/>
      <c r="I1190" s="41"/>
      <c r="J1190" s="63"/>
      <c r="K1190" s="34"/>
      <c r="L1190" s="34"/>
    </row>
    <row r="1191" spans="1:14" ht="30.1" customHeight="1" x14ac:dyDescent="0.3">
      <c r="A1191" s="609" t="s">
        <v>102</v>
      </c>
      <c r="B1191" s="609"/>
      <c r="C1191" s="609"/>
      <c r="D1191" s="609"/>
      <c r="E1191" s="609"/>
      <c r="F1191" s="609"/>
      <c r="G1191" s="609"/>
      <c r="H1191" s="609"/>
      <c r="I1191" s="609"/>
      <c r="J1191" s="61"/>
      <c r="K1191" s="34"/>
      <c r="L1191" s="34"/>
    </row>
    <row r="1192" spans="1:14" ht="30.1" customHeight="1" x14ac:dyDescent="0.3">
      <c r="A1192" s="573" t="str">
        <f>IF(YilDonem&lt;&gt;"",CONCATENATE(YilDonem," dönemine aittir."),"")</f>
        <v/>
      </c>
      <c r="B1192" s="573"/>
      <c r="C1192" s="573"/>
      <c r="D1192" s="573"/>
      <c r="E1192" s="573"/>
      <c r="F1192" s="573"/>
      <c r="G1192" s="573"/>
      <c r="H1192" s="573"/>
      <c r="I1192" s="573"/>
      <c r="J1192" s="61"/>
      <c r="K1192" s="34"/>
      <c r="L1192" s="34"/>
    </row>
    <row r="1193" spans="1:14" ht="30.1" customHeight="1" thickBot="1" x14ac:dyDescent="0.35">
      <c r="A1193" s="610" t="s">
        <v>125</v>
      </c>
      <c r="B1193" s="610"/>
      <c r="C1193" s="610"/>
      <c r="D1193" s="610"/>
      <c r="E1193" s="610"/>
      <c r="F1193" s="610"/>
      <c r="G1193" s="610"/>
      <c r="H1193" s="610"/>
      <c r="I1193" s="610"/>
      <c r="J1193" s="61"/>
      <c r="K1193" s="34"/>
      <c r="L1193" s="34"/>
    </row>
    <row r="1194" spans="1:14" ht="30.1" customHeight="1" thickBot="1" x14ac:dyDescent="0.35">
      <c r="A1194" s="441" t="s">
        <v>212</v>
      </c>
      <c r="B1194" s="618" t="str">
        <f>IF(ProjeNo&gt;0,ProjeNo,"")</f>
        <v/>
      </c>
      <c r="C1194" s="619"/>
      <c r="D1194" s="619"/>
      <c r="E1194" s="619"/>
      <c r="F1194" s="619"/>
      <c r="G1194" s="619"/>
      <c r="H1194" s="619"/>
      <c r="I1194" s="620"/>
      <c r="J1194" s="61"/>
      <c r="K1194" s="34"/>
      <c r="L1194" s="34"/>
    </row>
    <row r="1195" spans="1:14" ht="30.1" customHeight="1" thickBot="1" x14ac:dyDescent="0.35">
      <c r="A1195" s="441" t="s">
        <v>213</v>
      </c>
      <c r="B1195" s="615" t="str">
        <f>IF(ProjeAdi&gt;0,ProjeAdi,"")</f>
        <v/>
      </c>
      <c r="C1195" s="616"/>
      <c r="D1195" s="616"/>
      <c r="E1195" s="616"/>
      <c r="F1195" s="616"/>
      <c r="G1195" s="616"/>
      <c r="H1195" s="616"/>
      <c r="I1195" s="617"/>
      <c r="J1195" s="61"/>
      <c r="K1195" s="34"/>
      <c r="L1195" s="34"/>
    </row>
    <row r="1196" spans="1:14" s="21" customFormat="1" ht="30.1" customHeight="1" thickBot="1" x14ac:dyDescent="0.35">
      <c r="A1196" s="613" t="s">
        <v>3</v>
      </c>
      <c r="B1196" s="613" t="s">
        <v>99</v>
      </c>
      <c r="C1196" s="613" t="s">
        <v>175</v>
      </c>
      <c r="D1196" s="613" t="s">
        <v>100</v>
      </c>
      <c r="E1196" s="613" t="s">
        <v>101</v>
      </c>
      <c r="F1196" s="613" t="s">
        <v>79</v>
      </c>
      <c r="G1196" s="613" t="s">
        <v>80</v>
      </c>
      <c r="H1196" s="392" t="s">
        <v>81</v>
      </c>
      <c r="I1196" s="392" t="s">
        <v>81</v>
      </c>
      <c r="J1196" s="62"/>
      <c r="K1196" s="35"/>
      <c r="L1196" s="35"/>
      <c r="M1196" s="65"/>
      <c r="N1196" s="65"/>
    </row>
    <row r="1197" spans="1:14" ht="30.1" customHeight="1" thickBot="1" x14ac:dyDescent="0.35">
      <c r="A1197" s="621"/>
      <c r="B1197" s="621"/>
      <c r="C1197" s="614"/>
      <c r="D1197" s="621"/>
      <c r="E1197" s="621"/>
      <c r="F1197" s="621"/>
      <c r="G1197" s="621"/>
      <c r="H1197" s="403" t="s">
        <v>82</v>
      </c>
      <c r="I1197" s="403" t="s">
        <v>85</v>
      </c>
      <c r="J1197" s="61"/>
      <c r="K1197" s="34"/>
      <c r="L1197" s="34"/>
      <c r="M1197" s="66"/>
      <c r="N1197" s="66"/>
    </row>
    <row r="1198" spans="1:14" ht="30.1" customHeight="1" x14ac:dyDescent="0.3">
      <c r="A1198" s="198">
        <v>701</v>
      </c>
      <c r="B1198" s="464"/>
      <c r="C1198" s="465"/>
      <c r="D1198" s="22"/>
      <c r="E1198" s="36"/>
      <c r="F1198" s="23"/>
      <c r="G1198" s="191"/>
      <c r="H1198" s="185"/>
      <c r="I1198" s="177"/>
      <c r="J1198" s="106" t="str">
        <f>IF(AND(COUNTA(B1198:E1198)&gt;0,K1198=1),"Belge Tarihi,Belge Numarası ve KDV Dahil Tutar doldurulduktan sonra KDV Hariç Tutar doldurulabilir.","")</f>
        <v/>
      </c>
      <c r="K1198" s="108">
        <f>IF(COUNTA(F1198:G1198)+COUNTA(I1198)=3,0,1)</f>
        <v>1</v>
      </c>
      <c r="L1198" s="107">
        <f>IF(K1198=1,0,100000000)</f>
        <v>0</v>
      </c>
    </row>
    <row r="1199" spans="1:14" ht="30.1" customHeight="1" x14ac:dyDescent="0.3">
      <c r="A1199" s="399">
        <v>702</v>
      </c>
      <c r="B1199" s="314"/>
      <c r="C1199" s="454"/>
      <c r="D1199" s="14"/>
      <c r="E1199" s="15"/>
      <c r="F1199" s="37"/>
      <c r="G1199" s="192"/>
      <c r="H1199" s="186"/>
      <c r="I1199" s="181"/>
      <c r="J1199" s="106" t="str">
        <f t="shared" ref="J1199:J1217" si="105">IF(AND(COUNTA(B1199:E1199)&gt;0,K1199=1),"Belge Tarihi,Belge Numarası ve KDV Dahil Tutar doldurulduktan sonra KDV Hariç Tutar doldurulabilir.","")</f>
        <v/>
      </c>
      <c r="K1199" s="108">
        <f t="shared" ref="K1199:K1217" si="106">IF(COUNTA(F1199:G1199)+COUNTA(I1199)=3,0,1)</f>
        <v>1</v>
      </c>
      <c r="L1199" s="107">
        <f t="shared" ref="L1199:L1217" si="107">IF(K1199=1,0,100000000)</f>
        <v>0</v>
      </c>
    </row>
    <row r="1200" spans="1:14" ht="30.1" customHeight="1" x14ac:dyDescent="0.3">
      <c r="A1200" s="399">
        <v>703</v>
      </c>
      <c r="B1200" s="314"/>
      <c r="C1200" s="454"/>
      <c r="D1200" s="14"/>
      <c r="E1200" s="15"/>
      <c r="F1200" s="37"/>
      <c r="G1200" s="192"/>
      <c r="H1200" s="186"/>
      <c r="I1200" s="181"/>
      <c r="J1200" s="106" t="str">
        <f t="shared" si="105"/>
        <v/>
      </c>
      <c r="K1200" s="108">
        <f t="shared" si="106"/>
        <v>1</v>
      </c>
      <c r="L1200" s="107">
        <f t="shared" si="107"/>
        <v>0</v>
      </c>
    </row>
    <row r="1201" spans="1:12" ht="30.1" customHeight="1" x14ac:dyDescent="0.3">
      <c r="A1201" s="399">
        <v>704</v>
      </c>
      <c r="B1201" s="314"/>
      <c r="C1201" s="454"/>
      <c r="D1201" s="14"/>
      <c r="E1201" s="15"/>
      <c r="F1201" s="37"/>
      <c r="G1201" s="192"/>
      <c r="H1201" s="186"/>
      <c r="I1201" s="181"/>
      <c r="J1201" s="106" t="str">
        <f t="shared" si="105"/>
        <v/>
      </c>
      <c r="K1201" s="108">
        <f t="shared" si="106"/>
        <v>1</v>
      </c>
      <c r="L1201" s="107">
        <f t="shared" si="107"/>
        <v>0</v>
      </c>
    </row>
    <row r="1202" spans="1:12" ht="30.1" customHeight="1" x14ac:dyDescent="0.3">
      <c r="A1202" s="399">
        <v>705</v>
      </c>
      <c r="B1202" s="314"/>
      <c r="C1202" s="454"/>
      <c r="D1202" s="14"/>
      <c r="E1202" s="15"/>
      <c r="F1202" s="37"/>
      <c r="G1202" s="192"/>
      <c r="H1202" s="186"/>
      <c r="I1202" s="181"/>
      <c r="J1202" s="106" t="str">
        <f t="shared" si="105"/>
        <v/>
      </c>
      <c r="K1202" s="108">
        <f t="shared" si="106"/>
        <v>1</v>
      </c>
      <c r="L1202" s="107">
        <f t="shared" si="107"/>
        <v>0</v>
      </c>
    </row>
    <row r="1203" spans="1:12" ht="30.1" customHeight="1" x14ac:dyDescent="0.3">
      <c r="A1203" s="399">
        <v>706</v>
      </c>
      <c r="B1203" s="314"/>
      <c r="C1203" s="454"/>
      <c r="D1203" s="14"/>
      <c r="E1203" s="15"/>
      <c r="F1203" s="37"/>
      <c r="G1203" s="192"/>
      <c r="H1203" s="186"/>
      <c r="I1203" s="181"/>
      <c r="J1203" s="106" t="str">
        <f t="shared" si="105"/>
        <v/>
      </c>
      <c r="K1203" s="108">
        <f t="shared" si="106"/>
        <v>1</v>
      </c>
      <c r="L1203" s="107">
        <f t="shared" si="107"/>
        <v>0</v>
      </c>
    </row>
    <row r="1204" spans="1:12" ht="30.1" customHeight="1" x14ac:dyDescent="0.3">
      <c r="A1204" s="399">
        <v>707</v>
      </c>
      <c r="B1204" s="314"/>
      <c r="C1204" s="454"/>
      <c r="D1204" s="14"/>
      <c r="E1204" s="15"/>
      <c r="F1204" s="37"/>
      <c r="G1204" s="192"/>
      <c r="H1204" s="186"/>
      <c r="I1204" s="181"/>
      <c r="J1204" s="106" t="str">
        <f t="shared" si="105"/>
        <v/>
      </c>
      <c r="K1204" s="108">
        <f t="shared" si="106"/>
        <v>1</v>
      </c>
      <c r="L1204" s="107">
        <f t="shared" si="107"/>
        <v>0</v>
      </c>
    </row>
    <row r="1205" spans="1:12" ht="30.1" customHeight="1" x14ac:dyDescent="0.3">
      <c r="A1205" s="399">
        <v>708</v>
      </c>
      <c r="B1205" s="314"/>
      <c r="C1205" s="454"/>
      <c r="D1205" s="14"/>
      <c r="E1205" s="15"/>
      <c r="F1205" s="37"/>
      <c r="G1205" s="192"/>
      <c r="H1205" s="186"/>
      <c r="I1205" s="181"/>
      <c r="J1205" s="106" t="str">
        <f t="shared" si="105"/>
        <v/>
      </c>
      <c r="K1205" s="108">
        <f t="shared" si="106"/>
        <v>1</v>
      </c>
      <c r="L1205" s="107">
        <f t="shared" si="107"/>
        <v>0</v>
      </c>
    </row>
    <row r="1206" spans="1:12" ht="30.1" customHeight="1" x14ac:dyDescent="0.3">
      <c r="A1206" s="399">
        <v>709</v>
      </c>
      <c r="B1206" s="314"/>
      <c r="C1206" s="454"/>
      <c r="D1206" s="14"/>
      <c r="E1206" s="15"/>
      <c r="F1206" s="37"/>
      <c r="G1206" s="192"/>
      <c r="H1206" s="186"/>
      <c r="I1206" s="181"/>
      <c r="J1206" s="106" t="str">
        <f t="shared" si="105"/>
        <v/>
      </c>
      <c r="K1206" s="108">
        <f t="shared" si="106"/>
        <v>1</v>
      </c>
      <c r="L1206" s="107">
        <f t="shared" si="107"/>
        <v>0</v>
      </c>
    </row>
    <row r="1207" spans="1:12" ht="30.1" customHeight="1" x14ac:dyDescent="0.3">
      <c r="A1207" s="399">
        <v>710</v>
      </c>
      <c r="B1207" s="314"/>
      <c r="C1207" s="454"/>
      <c r="D1207" s="14"/>
      <c r="E1207" s="15"/>
      <c r="F1207" s="37"/>
      <c r="G1207" s="192"/>
      <c r="H1207" s="186"/>
      <c r="I1207" s="181"/>
      <c r="J1207" s="106" t="str">
        <f t="shared" si="105"/>
        <v/>
      </c>
      <c r="K1207" s="108">
        <f t="shared" si="106"/>
        <v>1</v>
      </c>
      <c r="L1207" s="107">
        <f t="shared" si="107"/>
        <v>0</v>
      </c>
    </row>
    <row r="1208" spans="1:12" ht="30.1" customHeight="1" x14ac:dyDescent="0.3">
      <c r="A1208" s="399">
        <v>711</v>
      </c>
      <c r="B1208" s="314"/>
      <c r="C1208" s="454"/>
      <c r="D1208" s="14"/>
      <c r="E1208" s="15"/>
      <c r="F1208" s="37"/>
      <c r="G1208" s="192"/>
      <c r="H1208" s="186"/>
      <c r="I1208" s="181"/>
      <c r="J1208" s="106" t="str">
        <f t="shared" si="105"/>
        <v/>
      </c>
      <c r="K1208" s="108">
        <f t="shared" si="106"/>
        <v>1</v>
      </c>
      <c r="L1208" s="107">
        <f t="shared" si="107"/>
        <v>0</v>
      </c>
    </row>
    <row r="1209" spans="1:12" ht="30.1" customHeight="1" x14ac:dyDescent="0.3">
      <c r="A1209" s="399">
        <v>712</v>
      </c>
      <c r="B1209" s="314"/>
      <c r="C1209" s="454"/>
      <c r="D1209" s="14"/>
      <c r="E1209" s="15"/>
      <c r="F1209" s="37"/>
      <c r="G1209" s="192"/>
      <c r="H1209" s="186"/>
      <c r="I1209" s="181"/>
      <c r="J1209" s="106" t="str">
        <f t="shared" si="105"/>
        <v/>
      </c>
      <c r="K1209" s="108">
        <f t="shared" si="106"/>
        <v>1</v>
      </c>
      <c r="L1209" s="107">
        <f t="shared" si="107"/>
        <v>0</v>
      </c>
    </row>
    <row r="1210" spans="1:12" ht="30.1" customHeight="1" x14ac:dyDescent="0.3">
      <c r="A1210" s="399">
        <v>713</v>
      </c>
      <c r="B1210" s="314"/>
      <c r="C1210" s="454"/>
      <c r="D1210" s="14"/>
      <c r="E1210" s="15"/>
      <c r="F1210" s="37"/>
      <c r="G1210" s="192"/>
      <c r="H1210" s="186"/>
      <c r="I1210" s="181"/>
      <c r="J1210" s="106" t="str">
        <f t="shared" si="105"/>
        <v/>
      </c>
      <c r="K1210" s="108">
        <f t="shared" si="106"/>
        <v>1</v>
      </c>
      <c r="L1210" s="107">
        <f t="shared" si="107"/>
        <v>0</v>
      </c>
    </row>
    <row r="1211" spans="1:12" ht="30.1" customHeight="1" x14ac:dyDescent="0.3">
      <c r="A1211" s="399">
        <v>714</v>
      </c>
      <c r="B1211" s="314"/>
      <c r="C1211" s="454"/>
      <c r="D1211" s="14"/>
      <c r="E1211" s="15"/>
      <c r="F1211" s="37"/>
      <c r="G1211" s="192"/>
      <c r="H1211" s="186"/>
      <c r="I1211" s="181"/>
      <c r="J1211" s="106" t="str">
        <f t="shared" si="105"/>
        <v/>
      </c>
      <c r="K1211" s="108">
        <f t="shared" si="106"/>
        <v>1</v>
      </c>
      <c r="L1211" s="107">
        <f t="shared" si="107"/>
        <v>0</v>
      </c>
    </row>
    <row r="1212" spans="1:12" ht="30.1" customHeight="1" x14ac:dyDescent="0.3">
      <c r="A1212" s="399">
        <v>715</v>
      </c>
      <c r="B1212" s="314"/>
      <c r="C1212" s="454"/>
      <c r="D1212" s="14"/>
      <c r="E1212" s="15"/>
      <c r="F1212" s="37"/>
      <c r="G1212" s="192"/>
      <c r="H1212" s="186"/>
      <c r="I1212" s="181"/>
      <c r="J1212" s="106" t="str">
        <f t="shared" si="105"/>
        <v/>
      </c>
      <c r="K1212" s="108">
        <f t="shared" si="106"/>
        <v>1</v>
      </c>
      <c r="L1212" s="107">
        <f t="shared" si="107"/>
        <v>0</v>
      </c>
    </row>
    <row r="1213" spans="1:12" ht="30.1" customHeight="1" x14ac:dyDescent="0.3">
      <c r="A1213" s="399">
        <v>716</v>
      </c>
      <c r="B1213" s="314"/>
      <c r="C1213" s="454"/>
      <c r="D1213" s="14"/>
      <c r="E1213" s="15"/>
      <c r="F1213" s="37"/>
      <c r="G1213" s="192"/>
      <c r="H1213" s="186"/>
      <c r="I1213" s="181"/>
      <c r="J1213" s="106" t="str">
        <f t="shared" si="105"/>
        <v/>
      </c>
      <c r="K1213" s="108">
        <f t="shared" si="106"/>
        <v>1</v>
      </c>
      <c r="L1213" s="107">
        <f t="shared" si="107"/>
        <v>0</v>
      </c>
    </row>
    <row r="1214" spans="1:12" ht="30.1" customHeight="1" x14ac:dyDescent="0.3">
      <c r="A1214" s="399">
        <v>717</v>
      </c>
      <c r="B1214" s="314"/>
      <c r="C1214" s="454"/>
      <c r="D1214" s="14"/>
      <c r="E1214" s="15"/>
      <c r="F1214" s="37"/>
      <c r="G1214" s="192"/>
      <c r="H1214" s="186"/>
      <c r="I1214" s="181"/>
      <c r="J1214" s="106" t="str">
        <f t="shared" si="105"/>
        <v/>
      </c>
      <c r="K1214" s="108">
        <f t="shared" si="106"/>
        <v>1</v>
      </c>
      <c r="L1214" s="107">
        <f t="shared" si="107"/>
        <v>0</v>
      </c>
    </row>
    <row r="1215" spans="1:12" ht="30.1" customHeight="1" x14ac:dyDescent="0.3">
      <c r="A1215" s="399">
        <v>718</v>
      </c>
      <c r="B1215" s="314"/>
      <c r="C1215" s="454"/>
      <c r="D1215" s="14"/>
      <c r="E1215" s="15"/>
      <c r="F1215" s="37"/>
      <c r="G1215" s="192"/>
      <c r="H1215" s="186"/>
      <c r="I1215" s="181"/>
      <c r="J1215" s="106" t="str">
        <f t="shared" si="105"/>
        <v/>
      </c>
      <c r="K1215" s="108">
        <f t="shared" si="106"/>
        <v>1</v>
      </c>
      <c r="L1215" s="107">
        <f t="shared" si="107"/>
        <v>0</v>
      </c>
    </row>
    <row r="1216" spans="1:12" ht="30.1" customHeight="1" x14ac:dyDescent="0.3">
      <c r="A1216" s="399">
        <v>719</v>
      </c>
      <c r="B1216" s="314"/>
      <c r="C1216" s="454"/>
      <c r="D1216" s="14"/>
      <c r="E1216" s="15"/>
      <c r="F1216" s="37"/>
      <c r="G1216" s="192"/>
      <c r="H1216" s="186"/>
      <c r="I1216" s="181"/>
      <c r="J1216" s="106" t="str">
        <f t="shared" si="105"/>
        <v/>
      </c>
      <c r="K1216" s="108">
        <f t="shared" si="106"/>
        <v>1</v>
      </c>
      <c r="L1216" s="107">
        <f t="shared" si="107"/>
        <v>0</v>
      </c>
    </row>
    <row r="1217" spans="1:14" ht="30.1" customHeight="1" thickBot="1" x14ac:dyDescent="0.35">
      <c r="A1217" s="400">
        <v>720</v>
      </c>
      <c r="B1217" s="86"/>
      <c r="C1217" s="455"/>
      <c r="D1217" s="16"/>
      <c r="E1217" s="17"/>
      <c r="F1217" s="39"/>
      <c r="G1217" s="193"/>
      <c r="H1217" s="187"/>
      <c r="I1217" s="182"/>
      <c r="J1217" s="106" t="str">
        <f t="shared" si="105"/>
        <v/>
      </c>
      <c r="K1217" s="108">
        <f t="shared" si="106"/>
        <v>1</v>
      </c>
      <c r="L1217" s="107">
        <f t="shared" si="107"/>
        <v>0</v>
      </c>
    </row>
    <row r="1218" spans="1:14" ht="30.1" customHeight="1" thickBot="1" x14ac:dyDescent="0.35">
      <c r="A1218" s="41"/>
      <c r="B1218" s="41"/>
      <c r="C1218" s="456"/>
      <c r="D1218" s="41"/>
      <c r="E1218" s="41"/>
      <c r="F1218" s="41"/>
      <c r="G1218" s="380" t="s">
        <v>33</v>
      </c>
      <c r="H1218" s="183">
        <f>SUM(H1198:H1217)+H1184</f>
        <v>0</v>
      </c>
      <c r="I1218" s="183">
        <f>SUM(I1198:I1217)+I1184</f>
        <v>0</v>
      </c>
      <c r="J1218" s="63"/>
      <c r="K1218" s="105">
        <f>IF(H1218&gt;H1184,ROW(A1224),0)</f>
        <v>0</v>
      </c>
      <c r="L1218" s="34"/>
      <c r="M1218" s="102">
        <f>IF(H1218&gt;H1184,ROW(A1224),0)</f>
        <v>0</v>
      </c>
    </row>
    <row r="1219" spans="1:14" ht="30.1" customHeight="1" x14ac:dyDescent="0.3">
      <c r="A1219" s="41"/>
      <c r="B1219" s="41"/>
      <c r="C1219" s="456"/>
      <c r="D1219" s="41"/>
      <c r="E1219" s="41"/>
      <c r="F1219" s="41"/>
      <c r="G1219" s="41"/>
      <c r="H1219" s="41"/>
      <c r="I1219" s="41"/>
      <c r="J1219" s="63"/>
      <c r="K1219" s="34"/>
      <c r="L1219" s="34"/>
    </row>
    <row r="1220" spans="1:14" ht="30.1" customHeight="1" x14ac:dyDescent="0.3">
      <c r="A1220" s="135" t="s">
        <v>132</v>
      </c>
      <c r="B1220" s="41"/>
      <c r="C1220" s="456"/>
      <c r="D1220" s="41"/>
      <c r="E1220" s="41"/>
      <c r="F1220" s="41"/>
      <c r="G1220" s="41"/>
      <c r="H1220" s="41"/>
      <c r="I1220" s="41"/>
      <c r="J1220" s="63"/>
      <c r="K1220" s="34"/>
      <c r="L1220" s="34"/>
    </row>
    <row r="1221" spans="1:14" ht="30.1" customHeight="1" x14ac:dyDescent="0.3">
      <c r="A1221" s="41"/>
      <c r="B1221" s="41"/>
      <c r="C1221" s="456"/>
      <c r="D1221" s="41"/>
      <c r="E1221" s="41"/>
      <c r="F1221" s="41"/>
      <c r="G1221" s="41"/>
      <c r="H1221" s="41"/>
      <c r="I1221" s="41"/>
      <c r="J1221" s="63"/>
      <c r="K1221" s="34"/>
      <c r="L1221" s="34"/>
    </row>
    <row r="1222" spans="1:14" ht="30.1" customHeight="1" x14ac:dyDescent="0.35">
      <c r="A1222" s="370" t="s">
        <v>30</v>
      </c>
      <c r="B1222" s="372">
        <f ca="1">imzatarihi</f>
        <v>45653</v>
      </c>
      <c r="C1222" s="459"/>
      <c r="D1222" s="251" t="s">
        <v>31</v>
      </c>
      <c r="E1222" s="373" t="str">
        <f>IF(kurulusyetkilisi&gt;0,kurulusyetkilisi,"")</f>
        <v/>
      </c>
      <c r="F1222" s="41"/>
      <c r="G1222" s="41"/>
      <c r="H1222" s="41"/>
      <c r="I1222" s="41"/>
      <c r="J1222" s="63"/>
      <c r="K1222" s="34"/>
      <c r="L1222" s="34"/>
    </row>
    <row r="1223" spans="1:14" ht="30.1" customHeight="1" x14ac:dyDescent="0.35">
      <c r="A1223" s="41"/>
      <c r="B1223" s="213"/>
      <c r="C1223" s="460"/>
      <c r="D1223" s="251" t="s">
        <v>32</v>
      </c>
      <c r="E1223" s="41"/>
      <c r="F1223" s="41"/>
      <c r="G1223" s="212"/>
      <c r="H1223" s="41"/>
      <c r="I1223" s="41"/>
      <c r="J1223" s="63"/>
      <c r="K1223" s="34"/>
      <c r="L1223" s="34"/>
    </row>
    <row r="1224" spans="1:14" ht="30.1" customHeight="1" x14ac:dyDescent="0.3">
      <c r="A1224" s="41"/>
      <c r="B1224" s="41"/>
      <c r="C1224" s="456"/>
      <c r="D1224" s="41"/>
      <c r="E1224" s="41"/>
      <c r="F1224" s="41"/>
      <c r="G1224" s="41"/>
      <c r="H1224" s="41"/>
      <c r="I1224" s="41"/>
      <c r="J1224" s="63"/>
      <c r="K1224" s="34"/>
      <c r="L1224" s="34"/>
    </row>
    <row r="1225" spans="1:14" ht="30.1" customHeight="1" x14ac:dyDescent="0.3">
      <c r="A1225" s="609" t="s">
        <v>102</v>
      </c>
      <c r="B1225" s="609"/>
      <c r="C1225" s="609"/>
      <c r="D1225" s="609"/>
      <c r="E1225" s="609"/>
      <c r="F1225" s="609"/>
      <c r="G1225" s="609"/>
      <c r="H1225" s="609"/>
      <c r="I1225" s="609"/>
      <c r="J1225" s="61"/>
      <c r="K1225" s="34"/>
      <c r="L1225" s="34"/>
    </row>
    <row r="1226" spans="1:14" ht="30.1" customHeight="1" x14ac:dyDescent="0.3">
      <c r="A1226" s="573" t="str">
        <f>IF(YilDonem&lt;&gt;"",CONCATENATE(YilDonem," dönemine aittir."),"")</f>
        <v/>
      </c>
      <c r="B1226" s="573"/>
      <c r="C1226" s="573"/>
      <c r="D1226" s="573"/>
      <c r="E1226" s="573"/>
      <c r="F1226" s="573"/>
      <c r="G1226" s="573"/>
      <c r="H1226" s="573"/>
      <c r="I1226" s="573"/>
      <c r="J1226" s="61"/>
      <c r="K1226" s="34"/>
      <c r="L1226" s="34"/>
    </row>
    <row r="1227" spans="1:14" ht="30.1" customHeight="1" thickBot="1" x14ac:dyDescent="0.35">
      <c r="A1227" s="610" t="s">
        <v>125</v>
      </c>
      <c r="B1227" s="610"/>
      <c r="C1227" s="610"/>
      <c r="D1227" s="610"/>
      <c r="E1227" s="610"/>
      <c r="F1227" s="610"/>
      <c r="G1227" s="610"/>
      <c r="H1227" s="610"/>
      <c r="I1227" s="610"/>
      <c r="J1227" s="61"/>
      <c r="K1227" s="34"/>
      <c r="L1227" s="34"/>
    </row>
    <row r="1228" spans="1:14" ht="30.1" customHeight="1" thickBot="1" x14ac:dyDescent="0.35">
      <c r="A1228" s="441" t="s">
        <v>212</v>
      </c>
      <c r="B1228" s="618" t="str">
        <f>IF(ProjeNo&gt;0,ProjeNo,"")</f>
        <v/>
      </c>
      <c r="C1228" s="619"/>
      <c r="D1228" s="619"/>
      <c r="E1228" s="619"/>
      <c r="F1228" s="619"/>
      <c r="G1228" s="619"/>
      <c r="H1228" s="619"/>
      <c r="I1228" s="620"/>
      <c r="J1228" s="61"/>
      <c r="K1228" s="34"/>
      <c r="L1228" s="34"/>
    </row>
    <row r="1229" spans="1:14" ht="30.1" customHeight="1" thickBot="1" x14ac:dyDescent="0.35">
      <c r="A1229" s="441" t="s">
        <v>213</v>
      </c>
      <c r="B1229" s="615" t="str">
        <f>IF(ProjeAdi&gt;0,ProjeAdi,"")</f>
        <v/>
      </c>
      <c r="C1229" s="616"/>
      <c r="D1229" s="616"/>
      <c r="E1229" s="616"/>
      <c r="F1229" s="616"/>
      <c r="G1229" s="616"/>
      <c r="H1229" s="616"/>
      <c r="I1229" s="617"/>
      <c r="J1229" s="61"/>
      <c r="K1229" s="34"/>
      <c r="L1229" s="34"/>
    </row>
    <row r="1230" spans="1:14" s="21" customFormat="1" ht="30.1" customHeight="1" thickBot="1" x14ac:dyDescent="0.35">
      <c r="A1230" s="613" t="s">
        <v>3</v>
      </c>
      <c r="B1230" s="613" t="s">
        <v>99</v>
      </c>
      <c r="C1230" s="613" t="s">
        <v>175</v>
      </c>
      <c r="D1230" s="613" t="s">
        <v>100</v>
      </c>
      <c r="E1230" s="613" t="s">
        <v>101</v>
      </c>
      <c r="F1230" s="613" t="s">
        <v>79</v>
      </c>
      <c r="G1230" s="613" t="s">
        <v>80</v>
      </c>
      <c r="H1230" s="392" t="s">
        <v>81</v>
      </c>
      <c r="I1230" s="392" t="s">
        <v>81</v>
      </c>
      <c r="J1230" s="62"/>
      <c r="K1230" s="35"/>
      <c r="L1230" s="35"/>
      <c r="M1230" s="65"/>
      <c r="N1230" s="65"/>
    </row>
    <row r="1231" spans="1:14" ht="30.1" customHeight="1" thickBot="1" x14ac:dyDescent="0.35">
      <c r="A1231" s="621"/>
      <c r="B1231" s="621"/>
      <c r="C1231" s="614"/>
      <c r="D1231" s="621"/>
      <c r="E1231" s="621"/>
      <c r="F1231" s="621"/>
      <c r="G1231" s="621"/>
      <c r="H1231" s="403" t="s">
        <v>82</v>
      </c>
      <c r="I1231" s="403" t="s">
        <v>85</v>
      </c>
      <c r="J1231" s="61"/>
      <c r="K1231" s="34"/>
      <c r="L1231" s="34"/>
    </row>
    <row r="1232" spans="1:14" ht="30.1" customHeight="1" x14ac:dyDescent="0.3">
      <c r="A1232" s="198">
        <v>721</v>
      </c>
      <c r="B1232" s="464"/>
      <c r="C1232" s="465"/>
      <c r="D1232" s="22"/>
      <c r="E1232" s="36"/>
      <c r="F1232" s="23"/>
      <c r="G1232" s="191"/>
      <c r="H1232" s="185"/>
      <c r="I1232" s="177"/>
      <c r="J1232" s="106" t="str">
        <f>IF(AND(COUNTA(B1232:E1232)&gt;0,K1232=1),"Belge Tarihi,Belge Numarası ve KDV Dahil Tutar doldurulduktan sonra KDV Hariç Tutar doldurulabilir.","")</f>
        <v/>
      </c>
      <c r="K1232" s="108">
        <f>IF(COUNTA(F1232:G1232)+COUNTA(I1232)=3,0,1)</f>
        <v>1</v>
      </c>
      <c r="L1232" s="107">
        <f>IF(K1232=1,0,100000000)</f>
        <v>0</v>
      </c>
      <c r="M1232" s="66"/>
      <c r="N1232" s="66"/>
    </row>
    <row r="1233" spans="1:12" ht="30.1" customHeight="1" x14ac:dyDescent="0.3">
      <c r="A1233" s="399">
        <v>722</v>
      </c>
      <c r="B1233" s="314"/>
      <c r="C1233" s="454"/>
      <c r="D1233" s="14"/>
      <c r="E1233" s="15"/>
      <c r="F1233" s="37"/>
      <c r="G1233" s="192"/>
      <c r="H1233" s="186"/>
      <c r="I1233" s="181"/>
      <c r="J1233" s="106" t="str">
        <f t="shared" ref="J1233:J1251" si="108">IF(AND(COUNTA(B1233:E1233)&gt;0,K1233=1),"Belge Tarihi,Belge Numarası ve KDV Dahil Tutar doldurulduktan sonra KDV Hariç Tutar doldurulabilir.","")</f>
        <v/>
      </c>
      <c r="K1233" s="108">
        <f t="shared" ref="K1233:K1251" si="109">IF(COUNTA(F1233:G1233)+COUNTA(I1233)=3,0,1)</f>
        <v>1</v>
      </c>
      <c r="L1233" s="107">
        <f t="shared" ref="L1233:L1251" si="110">IF(K1233=1,0,100000000)</f>
        <v>0</v>
      </c>
    </row>
    <row r="1234" spans="1:12" ht="30.1" customHeight="1" x14ac:dyDescent="0.3">
      <c r="A1234" s="399">
        <v>723</v>
      </c>
      <c r="B1234" s="314"/>
      <c r="C1234" s="454"/>
      <c r="D1234" s="14"/>
      <c r="E1234" s="15"/>
      <c r="F1234" s="37"/>
      <c r="G1234" s="192"/>
      <c r="H1234" s="186"/>
      <c r="I1234" s="181"/>
      <c r="J1234" s="106" t="str">
        <f t="shared" si="108"/>
        <v/>
      </c>
      <c r="K1234" s="108">
        <f t="shared" si="109"/>
        <v>1</v>
      </c>
      <c r="L1234" s="107">
        <f t="shared" si="110"/>
        <v>0</v>
      </c>
    </row>
    <row r="1235" spans="1:12" ht="30.1" customHeight="1" x14ac:dyDescent="0.3">
      <c r="A1235" s="399">
        <v>724</v>
      </c>
      <c r="B1235" s="314"/>
      <c r="C1235" s="454"/>
      <c r="D1235" s="14"/>
      <c r="E1235" s="15"/>
      <c r="F1235" s="37"/>
      <c r="G1235" s="192"/>
      <c r="H1235" s="186"/>
      <c r="I1235" s="181"/>
      <c r="J1235" s="106" t="str">
        <f t="shared" si="108"/>
        <v/>
      </c>
      <c r="K1235" s="108">
        <f t="shared" si="109"/>
        <v>1</v>
      </c>
      <c r="L1235" s="107">
        <f t="shared" si="110"/>
        <v>0</v>
      </c>
    </row>
    <row r="1236" spans="1:12" ht="30.1" customHeight="1" x14ac:dyDescent="0.3">
      <c r="A1236" s="399">
        <v>725</v>
      </c>
      <c r="B1236" s="314"/>
      <c r="C1236" s="454"/>
      <c r="D1236" s="14"/>
      <c r="E1236" s="15"/>
      <c r="F1236" s="37"/>
      <c r="G1236" s="192"/>
      <c r="H1236" s="186"/>
      <c r="I1236" s="181"/>
      <c r="J1236" s="106" t="str">
        <f t="shared" si="108"/>
        <v/>
      </c>
      <c r="K1236" s="108">
        <f t="shared" si="109"/>
        <v>1</v>
      </c>
      <c r="L1236" s="107">
        <f t="shared" si="110"/>
        <v>0</v>
      </c>
    </row>
    <row r="1237" spans="1:12" ht="30.1" customHeight="1" x14ac:dyDescent="0.3">
      <c r="A1237" s="399">
        <v>726</v>
      </c>
      <c r="B1237" s="314"/>
      <c r="C1237" s="454"/>
      <c r="D1237" s="14"/>
      <c r="E1237" s="15"/>
      <c r="F1237" s="37"/>
      <c r="G1237" s="192"/>
      <c r="H1237" s="186"/>
      <c r="I1237" s="181"/>
      <c r="J1237" s="106" t="str">
        <f t="shared" si="108"/>
        <v/>
      </c>
      <c r="K1237" s="108">
        <f t="shared" si="109"/>
        <v>1</v>
      </c>
      <c r="L1237" s="107">
        <f t="shared" si="110"/>
        <v>0</v>
      </c>
    </row>
    <row r="1238" spans="1:12" ht="30.1" customHeight="1" x14ac:dyDescent="0.3">
      <c r="A1238" s="399">
        <v>727</v>
      </c>
      <c r="B1238" s="314"/>
      <c r="C1238" s="454"/>
      <c r="D1238" s="14"/>
      <c r="E1238" s="15"/>
      <c r="F1238" s="37"/>
      <c r="G1238" s="192"/>
      <c r="H1238" s="186"/>
      <c r="I1238" s="181"/>
      <c r="J1238" s="106" t="str">
        <f t="shared" si="108"/>
        <v/>
      </c>
      <c r="K1238" s="108">
        <f t="shared" si="109"/>
        <v>1</v>
      </c>
      <c r="L1238" s="107">
        <f t="shared" si="110"/>
        <v>0</v>
      </c>
    </row>
    <row r="1239" spans="1:12" ht="30.1" customHeight="1" x14ac:dyDescent="0.3">
      <c r="A1239" s="399">
        <v>728</v>
      </c>
      <c r="B1239" s="314"/>
      <c r="C1239" s="454"/>
      <c r="D1239" s="14"/>
      <c r="E1239" s="15"/>
      <c r="F1239" s="37"/>
      <c r="G1239" s="192"/>
      <c r="H1239" s="186"/>
      <c r="I1239" s="181"/>
      <c r="J1239" s="106" t="str">
        <f t="shared" si="108"/>
        <v/>
      </c>
      <c r="K1239" s="108">
        <f t="shared" si="109"/>
        <v>1</v>
      </c>
      <c r="L1239" s="107">
        <f t="shared" si="110"/>
        <v>0</v>
      </c>
    </row>
    <row r="1240" spans="1:12" ht="30.1" customHeight="1" x14ac:dyDescent="0.3">
      <c r="A1240" s="399">
        <v>729</v>
      </c>
      <c r="B1240" s="314"/>
      <c r="C1240" s="454"/>
      <c r="D1240" s="14"/>
      <c r="E1240" s="15"/>
      <c r="F1240" s="37"/>
      <c r="G1240" s="192"/>
      <c r="H1240" s="186"/>
      <c r="I1240" s="181"/>
      <c r="J1240" s="106" t="str">
        <f t="shared" si="108"/>
        <v/>
      </c>
      <c r="K1240" s="108">
        <f t="shared" si="109"/>
        <v>1</v>
      </c>
      <c r="L1240" s="107">
        <f t="shared" si="110"/>
        <v>0</v>
      </c>
    </row>
    <row r="1241" spans="1:12" ht="30.1" customHeight="1" x14ac:dyDescent="0.3">
      <c r="A1241" s="399">
        <v>730</v>
      </c>
      <c r="B1241" s="314"/>
      <c r="C1241" s="454"/>
      <c r="D1241" s="14"/>
      <c r="E1241" s="15"/>
      <c r="F1241" s="37"/>
      <c r="G1241" s="192"/>
      <c r="H1241" s="186"/>
      <c r="I1241" s="181"/>
      <c r="J1241" s="106" t="str">
        <f t="shared" si="108"/>
        <v/>
      </c>
      <c r="K1241" s="108">
        <f t="shared" si="109"/>
        <v>1</v>
      </c>
      <c r="L1241" s="107">
        <f t="shared" si="110"/>
        <v>0</v>
      </c>
    </row>
    <row r="1242" spans="1:12" ht="30.1" customHeight="1" x14ac:dyDescent="0.3">
      <c r="A1242" s="399">
        <v>731</v>
      </c>
      <c r="B1242" s="314"/>
      <c r="C1242" s="454"/>
      <c r="D1242" s="14"/>
      <c r="E1242" s="15"/>
      <c r="F1242" s="37"/>
      <c r="G1242" s="192"/>
      <c r="H1242" s="186"/>
      <c r="I1242" s="181"/>
      <c r="J1242" s="106" t="str">
        <f t="shared" si="108"/>
        <v/>
      </c>
      <c r="K1242" s="108">
        <f t="shared" si="109"/>
        <v>1</v>
      </c>
      <c r="L1242" s="107">
        <f t="shared" si="110"/>
        <v>0</v>
      </c>
    </row>
    <row r="1243" spans="1:12" ht="30.1" customHeight="1" x14ac:dyDescent="0.3">
      <c r="A1243" s="399">
        <v>732</v>
      </c>
      <c r="B1243" s="314"/>
      <c r="C1243" s="454"/>
      <c r="D1243" s="14"/>
      <c r="E1243" s="15"/>
      <c r="F1243" s="37"/>
      <c r="G1243" s="192"/>
      <c r="H1243" s="186"/>
      <c r="I1243" s="181"/>
      <c r="J1243" s="106" t="str">
        <f t="shared" si="108"/>
        <v/>
      </c>
      <c r="K1243" s="108">
        <f t="shared" si="109"/>
        <v>1</v>
      </c>
      <c r="L1243" s="107">
        <f t="shared" si="110"/>
        <v>0</v>
      </c>
    </row>
    <row r="1244" spans="1:12" ht="30.1" customHeight="1" x14ac:dyDescent="0.3">
      <c r="A1244" s="399">
        <v>733</v>
      </c>
      <c r="B1244" s="314"/>
      <c r="C1244" s="454"/>
      <c r="D1244" s="14"/>
      <c r="E1244" s="15"/>
      <c r="F1244" s="37"/>
      <c r="G1244" s="192"/>
      <c r="H1244" s="186"/>
      <c r="I1244" s="181"/>
      <c r="J1244" s="106" t="str">
        <f t="shared" si="108"/>
        <v/>
      </c>
      <c r="K1244" s="108">
        <f t="shared" si="109"/>
        <v>1</v>
      </c>
      <c r="L1244" s="107">
        <f t="shared" si="110"/>
        <v>0</v>
      </c>
    </row>
    <row r="1245" spans="1:12" ht="30.1" customHeight="1" x14ac:dyDescent="0.3">
      <c r="A1245" s="399">
        <v>734</v>
      </c>
      <c r="B1245" s="314"/>
      <c r="C1245" s="454"/>
      <c r="D1245" s="14"/>
      <c r="E1245" s="15"/>
      <c r="F1245" s="37"/>
      <c r="G1245" s="192"/>
      <c r="H1245" s="186"/>
      <c r="I1245" s="181"/>
      <c r="J1245" s="106" t="str">
        <f t="shared" si="108"/>
        <v/>
      </c>
      <c r="K1245" s="108">
        <f t="shared" si="109"/>
        <v>1</v>
      </c>
      <c r="L1245" s="107">
        <f t="shared" si="110"/>
        <v>0</v>
      </c>
    </row>
    <row r="1246" spans="1:12" ht="30.1" customHeight="1" x14ac:dyDescent="0.3">
      <c r="A1246" s="399">
        <v>735</v>
      </c>
      <c r="B1246" s="314"/>
      <c r="C1246" s="454"/>
      <c r="D1246" s="14"/>
      <c r="E1246" s="15"/>
      <c r="F1246" s="37"/>
      <c r="G1246" s="192"/>
      <c r="H1246" s="186"/>
      <c r="I1246" s="181"/>
      <c r="J1246" s="106" t="str">
        <f t="shared" si="108"/>
        <v/>
      </c>
      <c r="K1246" s="108">
        <f t="shared" si="109"/>
        <v>1</v>
      </c>
      <c r="L1246" s="107">
        <f t="shared" si="110"/>
        <v>0</v>
      </c>
    </row>
    <row r="1247" spans="1:12" ht="30.1" customHeight="1" x14ac:dyDescent="0.3">
      <c r="A1247" s="399">
        <v>736</v>
      </c>
      <c r="B1247" s="314"/>
      <c r="C1247" s="454"/>
      <c r="D1247" s="14"/>
      <c r="E1247" s="15"/>
      <c r="F1247" s="37"/>
      <c r="G1247" s="192"/>
      <c r="H1247" s="186"/>
      <c r="I1247" s="181"/>
      <c r="J1247" s="106" t="str">
        <f t="shared" si="108"/>
        <v/>
      </c>
      <c r="K1247" s="108">
        <f t="shared" si="109"/>
        <v>1</v>
      </c>
      <c r="L1247" s="107">
        <f t="shared" si="110"/>
        <v>0</v>
      </c>
    </row>
    <row r="1248" spans="1:12" ht="30.1" customHeight="1" x14ac:dyDescent="0.3">
      <c r="A1248" s="399">
        <v>737</v>
      </c>
      <c r="B1248" s="314"/>
      <c r="C1248" s="454"/>
      <c r="D1248" s="14"/>
      <c r="E1248" s="15"/>
      <c r="F1248" s="37"/>
      <c r="G1248" s="192"/>
      <c r="H1248" s="186"/>
      <c r="I1248" s="181"/>
      <c r="J1248" s="106" t="str">
        <f t="shared" si="108"/>
        <v/>
      </c>
      <c r="K1248" s="108">
        <f t="shared" si="109"/>
        <v>1</v>
      </c>
      <c r="L1248" s="107">
        <f t="shared" si="110"/>
        <v>0</v>
      </c>
    </row>
    <row r="1249" spans="1:14" ht="30.1" customHeight="1" x14ac:dyDescent="0.3">
      <c r="A1249" s="399">
        <v>738</v>
      </c>
      <c r="B1249" s="314"/>
      <c r="C1249" s="454"/>
      <c r="D1249" s="14"/>
      <c r="E1249" s="15"/>
      <c r="F1249" s="37"/>
      <c r="G1249" s="192"/>
      <c r="H1249" s="186"/>
      <c r="I1249" s="181"/>
      <c r="J1249" s="106" t="str">
        <f t="shared" si="108"/>
        <v/>
      </c>
      <c r="K1249" s="108">
        <f t="shared" si="109"/>
        <v>1</v>
      </c>
      <c r="L1249" s="107">
        <f t="shared" si="110"/>
        <v>0</v>
      </c>
    </row>
    <row r="1250" spans="1:14" ht="30.1" customHeight="1" x14ac:dyDescent="0.3">
      <c r="A1250" s="399">
        <v>739</v>
      </c>
      <c r="B1250" s="314"/>
      <c r="C1250" s="454"/>
      <c r="D1250" s="14"/>
      <c r="E1250" s="15"/>
      <c r="F1250" s="37"/>
      <c r="G1250" s="192"/>
      <c r="H1250" s="186"/>
      <c r="I1250" s="181"/>
      <c r="J1250" s="106" t="str">
        <f t="shared" si="108"/>
        <v/>
      </c>
      <c r="K1250" s="108">
        <f t="shared" si="109"/>
        <v>1</v>
      </c>
      <c r="L1250" s="107">
        <f t="shared" si="110"/>
        <v>0</v>
      </c>
    </row>
    <row r="1251" spans="1:14" ht="30.1" customHeight="1" thickBot="1" x14ac:dyDescent="0.35">
      <c r="A1251" s="400">
        <v>740</v>
      </c>
      <c r="B1251" s="86"/>
      <c r="C1251" s="455"/>
      <c r="D1251" s="16"/>
      <c r="E1251" s="17"/>
      <c r="F1251" s="39"/>
      <c r="G1251" s="193"/>
      <c r="H1251" s="187"/>
      <c r="I1251" s="182"/>
      <c r="J1251" s="106" t="str">
        <f t="shared" si="108"/>
        <v/>
      </c>
      <c r="K1251" s="108">
        <f t="shared" si="109"/>
        <v>1</v>
      </c>
      <c r="L1251" s="107">
        <f t="shared" si="110"/>
        <v>0</v>
      </c>
    </row>
    <row r="1252" spans="1:14" ht="30.1" customHeight="1" thickBot="1" x14ac:dyDescent="0.35">
      <c r="A1252" s="41"/>
      <c r="B1252" s="41"/>
      <c r="C1252" s="456"/>
      <c r="D1252" s="41"/>
      <c r="E1252" s="41"/>
      <c r="F1252" s="41"/>
      <c r="G1252" s="380" t="s">
        <v>33</v>
      </c>
      <c r="H1252" s="183">
        <f>SUM(H1232:H1251)+H1218</f>
        <v>0</v>
      </c>
      <c r="I1252" s="183">
        <f>SUM(I1232:I1251)+I1218</f>
        <v>0</v>
      </c>
      <c r="J1252" s="63"/>
      <c r="K1252" s="105">
        <f>IF(H1252&gt;H1218,ROW(A1258),0)</f>
        <v>0</v>
      </c>
      <c r="L1252" s="34"/>
      <c r="M1252" s="102">
        <f>IF(H1252&gt;H1218,ROW(A1258),0)</f>
        <v>0</v>
      </c>
    </row>
    <row r="1253" spans="1:14" ht="30.1" customHeight="1" x14ac:dyDescent="0.3">
      <c r="A1253" s="41"/>
      <c r="B1253" s="41"/>
      <c r="C1253" s="456"/>
      <c r="D1253" s="41"/>
      <c r="E1253" s="41"/>
      <c r="F1253" s="41"/>
      <c r="G1253" s="41"/>
      <c r="H1253" s="41"/>
      <c r="I1253" s="41"/>
      <c r="J1253" s="63"/>
      <c r="K1253" s="34"/>
      <c r="L1253" s="34"/>
    </row>
    <row r="1254" spans="1:14" ht="30.1" customHeight="1" x14ac:dyDescent="0.3">
      <c r="A1254" s="135" t="s">
        <v>132</v>
      </c>
      <c r="B1254" s="41"/>
      <c r="C1254" s="456"/>
      <c r="D1254" s="41"/>
      <c r="E1254" s="41"/>
      <c r="F1254" s="41"/>
      <c r="G1254" s="41"/>
      <c r="H1254" s="41"/>
      <c r="I1254" s="41"/>
      <c r="J1254" s="63"/>
      <c r="K1254" s="34"/>
      <c r="L1254" s="34"/>
    </row>
    <row r="1255" spans="1:14" ht="30.1" customHeight="1" x14ac:dyDescent="0.3">
      <c r="A1255" s="41"/>
      <c r="B1255" s="41"/>
      <c r="C1255" s="456"/>
      <c r="D1255" s="41"/>
      <c r="E1255" s="41"/>
      <c r="F1255" s="41"/>
      <c r="G1255" s="41"/>
      <c r="H1255" s="41"/>
      <c r="I1255" s="41"/>
      <c r="J1255" s="63"/>
      <c r="K1255" s="34"/>
      <c r="L1255" s="34"/>
    </row>
    <row r="1256" spans="1:14" ht="30.1" customHeight="1" x14ac:dyDescent="0.35">
      <c r="A1256" s="370" t="s">
        <v>30</v>
      </c>
      <c r="B1256" s="372">
        <f ca="1">imzatarihi</f>
        <v>45653</v>
      </c>
      <c r="C1256" s="459"/>
      <c r="D1256" s="251" t="s">
        <v>31</v>
      </c>
      <c r="E1256" s="373" t="str">
        <f>IF(kurulusyetkilisi&gt;0,kurulusyetkilisi,"")</f>
        <v/>
      </c>
      <c r="F1256" s="41"/>
      <c r="G1256" s="41"/>
      <c r="H1256" s="41"/>
      <c r="I1256" s="41"/>
      <c r="J1256" s="63"/>
      <c r="K1256" s="34"/>
      <c r="L1256" s="34"/>
    </row>
    <row r="1257" spans="1:14" ht="30.1" customHeight="1" x14ac:dyDescent="0.35">
      <c r="A1257" s="41"/>
      <c r="B1257" s="213"/>
      <c r="C1257" s="460"/>
      <c r="D1257" s="251" t="s">
        <v>32</v>
      </c>
      <c r="E1257" s="41"/>
      <c r="F1257" s="41"/>
      <c r="G1257" s="212"/>
      <c r="H1257" s="41"/>
      <c r="I1257" s="41"/>
      <c r="J1257" s="63"/>
      <c r="K1257" s="34"/>
      <c r="L1257" s="34"/>
    </row>
    <row r="1258" spans="1:14" ht="30.1" customHeight="1" x14ac:dyDescent="0.3">
      <c r="A1258" s="41"/>
      <c r="B1258" s="41"/>
      <c r="C1258" s="456"/>
      <c r="D1258" s="41"/>
      <c r="E1258" s="41"/>
      <c r="F1258" s="41"/>
      <c r="G1258" s="41"/>
      <c r="H1258" s="41"/>
      <c r="I1258" s="41"/>
      <c r="J1258" s="63"/>
      <c r="K1258" s="34"/>
      <c r="L1258" s="34"/>
    </row>
    <row r="1259" spans="1:14" ht="30.1" customHeight="1" x14ac:dyDescent="0.3">
      <c r="A1259" s="609" t="s">
        <v>102</v>
      </c>
      <c r="B1259" s="609"/>
      <c r="C1259" s="609"/>
      <c r="D1259" s="609"/>
      <c r="E1259" s="609"/>
      <c r="F1259" s="609"/>
      <c r="G1259" s="609"/>
      <c r="H1259" s="609"/>
      <c r="I1259" s="609"/>
      <c r="J1259" s="61"/>
      <c r="K1259" s="34"/>
      <c r="L1259" s="34"/>
    </row>
    <row r="1260" spans="1:14" ht="30.1" customHeight="1" x14ac:dyDescent="0.3">
      <c r="A1260" s="573" t="str">
        <f>IF(YilDonem&lt;&gt;"",CONCATENATE(YilDonem," dönemine aittir."),"")</f>
        <v/>
      </c>
      <c r="B1260" s="573"/>
      <c r="C1260" s="573"/>
      <c r="D1260" s="573"/>
      <c r="E1260" s="573"/>
      <c r="F1260" s="573"/>
      <c r="G1260" s="573"/>
      <c r="H1260" s="573"/>
      <c r="I1260" s="573"/>
      <c r="J1260" s="61"/>
      <c r="K1260" s="34"/>
      <c r="L1260" s="34"/>
    </row>
    <row r="1261" spans="1:14" ht="30.1" customHeight="1" thickBot="1" x14ac:dyDescent="0.35">
      <c r="A1261" s="610" t="s">
        <v>125</v>
      </c>
      <c r="B1261" s="610"/>
      <c r="C1261" s="610"/>
      <c r="D1261" s="610"/>
      <c r="E1261" s="610"/>
      <c r="F1261" s="610"/>
      <c r="G1261" s="610"/>
      <c r="H1261" s="610"/>
      <c r="I1261" s="610"/>
      <c r="J1261" s="61"/>
      <c r="K1261" s="34"/>
      <c r="L1261" s="34"/>
    </row>
    <row r="1262" spans="1:14" ht="30.1" customHeight="1" thickBot="1" x14ac:dyDescent="0.35">
      <c r="A1262" s="441" t="s">
        <v>212</v>
      </c>
      <c r="B1262" s="618" t="str">
        <f>IF(ProjeNo&gt;0,ProjeNo,"")</f>
        <v/>
      </c>
      <c r="C1262" s="619"/>
      <c r="D1262" s="619"/>
      <c r="E1262" s="619"/>
      <c r="F1262" s="619"/>
      <c r="G1262" s="619"/>
      <c r="H1262" s="619"/>
      <c r="I1262" s="620"/>
      <c r="J1262" s="61"/>
      <c r="K1262" s="34"/>
      <c r="L1262" s="34"/>
    </row>
    <row r="1263" spans="1:14" ht="30.1" customHeight="1" thickBot="1" x14ac:dyDescent="0.35">
      <c r="A1263" s="441" t="s">
        <v>213</v>
      </c>
      <c r="B1263" s="615" t="str">
        <f>IF(ProjeAdi&gt;0,ProjeAdi,"")</f>
        <v/>
      </c>
      <c r="C1263" s="616"/>
      <c r="D1263" s="616"/>
      <c r="E1263" s="616"/>
      <c r="F1263" s="616"/>
      <c r="G1263" s="616"/>
      <c r="H1263" s="616"/>
      <c r="I1263" s="617"/>
      <c r="J1263" s="61"/>
      <c r="K1263" s="34"/>
      <c r="L1263" s="34"/>
    </row>
    <row r="1264" spans="1:14" s="21" customFormat="1" ht="30.1" customHeight="1" thickBot="1" x14ac:dyDescent="0.35">
      <c r="A1264" s="613" t="s">
        <v>3</v>
      </c>
      <c r="B1264" s="613" t="s">
        <v>99</v>
      </c>
      <c r="C1264" s="613" t="s">
        <v>175</v>
      </c>
      <c r="D1264" s="613" t="s">
        <v>100</v>
      </c>
      <c r="E1264" s="613" t="s">
        <v>101</v>
      </c>
      <c r="F1264" s="613" t="s">
        <v>79</v>
      </c>
      <c r="G1264" s="613" t="s">
        <v>80</v>
      </c>
      <c r="H1264" s="392" t="s">
        <v>81</v>
      </c>
      <c r="I1264" s="392" t="s">
        <v>81</v>
      </c>
      <c r="J1264" s="62"/>
      <c r="K1264" s="35"/>
      <c r="L1264" s="35"/>
      <c r="M1264" s="65"/>
      <c r="N1264" s="65"/>
    </row>
    <row r="1265" spans="1:14" ht="30.1" customHeight="1" thickBot="1" x14ac:dyDescent="0.35">
      <c r="A1265" s="621"/>
      <c r="B1265" s="621"/>
      <c r="C1265" s="614"/>
      <c r="D1265" s="621"/>
      <c r="E1265" s="621"/>
      <c r="F1265" s="621"/>
      <c r="G1265" s="621"/>
      <c r="H1265" s="403" t="s">
        <v>82</v>
      </c>
      <c r="I1265" s="403" t="s">
        <v>85</v>
      </c>
      <c r="J1265" s="61"/>
      <c r="K1265" s="34"/>
      <c r="L1265" s="34"/>
    </row>
    <row r="1266" spans="1:14" ht="30.1" customHeight="1" x14ac:dyDescent="0.3">
      <c r="A1266" s="198">
        <v>741</v>
      </c>
      <c r="B1266" s="464"/>
      <c r="C1266" s="465"/>
      <c r="D1266" s="22"/>
      <c r="E1266" s="36"/>
      <c r="F1266" s="23"/>
      <c r="G1266" s="191"/>
      <c r="H1266" s="185"/>
      <c r="I1266" s="177"/>
      <c r="J1266" s="106" t="str">
        <f>IF(AND(COUNTA(B1266:E1266)&gt;0,K1266=1),"Belge Tarihi,Belge Numarası ve KDV Dahil Tutar doldurulduktan sonra KDV Hariç Tutar doldurulabilir.","")</f>
        <v/>
      </c>
      <c r="K1266" s="108">
        <f>IF(COUNTA(F1266:G1266)+COUNTA(I1266)=3,0,1)</f>
        <v>1</v>
      </c>
      <c r="L1266" s="107">
        <f>IF(K1266=1,0,100000000)</f>
        <v>0</v>
      </c>
    </row>
    <row r="1267" spans="1:14" ht="30.1" customHeight="1" x14ac:dyDescent="0.3">
      <c r="A1267" s="399">
        <v>742</v>
      </c>
      <c r="B1267" s="314"/>
      <c r="C1267" s="454"/>
      <c r="D1267" s="14"/>
      <c r="E1267" s="15"/>
      <c r="F1267" s="37"/>
      <c r="G1267" s="192"/>
      <c r="H1267" s="186"/>
      <c r="I1267" s="181"/>
      <c r="J1267" s="106" t="str">
        <f t="shared" ref="J1267:J1285" si="111">IF(AND(COUNTA(B1267:E1267)&gt;0,K1267=1),"Belge Tarihi,Belge Numarası ve KDV Dahil Tutar doldurulduktan sonra KDV Hariç Tutar doldurulabilir.","")</f>
        <v/>
      </c>
      <c r="K1267" s="108">
        <f t="shared" ref="K1267:K1285" si="112">IF(COUNTA(F1267:G1267)+COUNTA(I1267)=3,0,1)</f>
        <v>1</v>
      </c>
      <c r="L1267" s="107">
        <f t="shared" ref="L1267:L1285" si="113">IF(K1267=1,0,100000000)</f>
        <v>0</v>
      </c>
      <c r="M1267" s="66"/>
      <c r="N1267" s="66"/>
    </row>
    <row r="1268" spans="1:14" ht="30.1" customHeight="1" x14ac:dyDescent="0.3">
      <c r="A1268" s="399">
        <v>743</v>
      </c>
      <c r="B1268" s="314"/>
      <c r="C1268" s="454"/>
      <c r="D1268" s="14"/>
      <c r="E1268" s="15"/>
      <c r="F1268" s="37"/>
      <c r="G1268" s="192"/>
      <c r="H1268" s="186"/>
      <c r="I1268" s="181"/>
      <c r="J1268" s="106" t="str">
        <f t="shared" si="111"/>
        <v/>
      </c>
      <c r="K1268" s="108">
        <f t="shared" si="112"/>
        <v>1</v>
      </c>
      <c r="L1268" s="107">
        <f t="shared" si="113"/>
        <v>0</v>
      </c>
    </row>
    <row r="1269" spans="1:14" ht="30.1" customHeight="1" x14ac:dyDescent="0.3">
      <c r="A1269" s="399">
        <v>744</v>
      </c>
      <c r="B1269" s="314"/>
      <c r="C1269" s="454"/>
      <c r="D1269" s="14"/>
      <c r="E1269" s="15"/>
      <c r="F1269" s="37"/>
      <c r="G1269" s="192"/>
      <c r="H1269" s="186"/>
      <c r="I1269" s="181"/>
      <c r="J1269" s="106" t="str">
        <f t="shared" si="111"/>
        <v/>
      </c>
      <c r="K1269" s="108">
        <f t="shared" si="112"/>
        <v>1</v>
      </c>
      <c r="L1269" s="107">
        <f t="shared" si="113"/>
        <v>0</v>
      </c>
    </row>
    <row r="1270" spans="1:14" ht="30.1" customHeight="1" x14ac:dyDescent="0.3">
      <c r="A1270" s="399">
        <v>745</v>
      </c>
      <c r="B1270" s="314"/>
      <c r="C1270" s="454"/>
      <c r="D1270" s="14"/>
      <c r="E1270" s="15"/>
      <c r="F1270" s="37"/>
      <c r="G1270" s="192"/>
      <c r="H1270" s="186"/>
      <c r="I1270" s="181"/>
      <c r="J1270" s="106" t="str">
        <f t="shared" si="111"/>
        <v/>
      </c>
      <c r="K1270" s="108">
        <f t="shared" si="112"/>
        <v>1</v>
      </c>
      <c r="L1270" s="107">
        <f t="shared" si="113"/>
        <v>0</v>
      </c>
    </row>
    <row r="1271" spans="1:14" ht="30.1" customHeight="1" x14ac:dyDescent="0.3">
      <c r="A1271" s="399">
        <v>746</v>
      </c>
      <c r="B1271" s="314"/>
      <c r="C1271" s="454"/>
      <c r="D1271" s="14"/>
      <c r="E1271" s="15"/>
      <c r="F1271" s="37"/>
      <c r="G1271" s="192"/>
      <c r="H1271" s="186"/>
      <c r="I1271" s="181"/>
      <c r="J1271" s="106" t="str">
        <f t="shared" si="111"/>
        <v/>
      </c>
      <c r="K1271" s="108">
        <f t="shared" si="112"/>
        <v>1</v>
      </c>
      <c r="L1271" s="107">
        <f t="shared" si="113"/>
        <v>0</v>
      </c>
    </row>
    <row r="1272" spans="1:14" ht="30.1" customHeight="1" x14ac:dyDescent="0.3">
      <c r="A1272" s="399">
        <v>747</v>
      </c>
      <c r="B1272" s="314"/>
      <c r="C1272" s="454"/>
      <c r="D1272" s="14"/>
      <c r="E1272" s="15"/>
      <c r="F1272" s="37"/>
      <c r="G1272" s="192"/>
      <c r="H1272" s="186"/>
      <c r="I1272" s="181"/>
      <c r="J1272" s="106" t="str">
        <f t="shared" si="111"/>
        <v/>
      </c>
      <c r="K1272" s="108">
        <f t="shared" si="112"/>
        <v>1</v>
      </c>
      <c r="L1272" s="107">
        <f t="shared" si="113"/>
        <v>0</v>
      </c>
    </row>
    <row r="1273" spans="1:14" ht="30.1" customHeight="1" x14ac:dyDescent="0.3">
      <c r="A1273" s="399">
        <v>748</v>
      </c>
      <c r="B1273" s="314"/>
      <c r="C1273" s="454"/>
      <c r="D1273" s="14"/>
      <c r="E1273" s="15"/>
      <c r="F1273" s="37"/>
      <c r="G1273" s="192"/>
      <c r="H1273" s="186"/>
      <c r="I1273" s="181"/>
      <c r="J1273" s="106" t="str">
        <f t="shared" si="111"/>
        <v/>
      </c>
      <c r="K1273" s="108">
        <f t="shared" si="112"/>
        <v>1</v>
      </c>
      <c r="L1273" s="107">
        <f t="shared" si="113"/>
        <v>0</v>
      </c>
    </row>
    <row r="1274" spans="1:14" ht="30.1" customHeight="1" x14ac:dyDescent="0.3">
      <c r="A1274" s="399">
        <v>749</v>
      </c>
      <c r="B1274" s="314"/>
      <c r="C1274" s="454"/>
      <c r="D1274" s="14"/>
      <c r="E1274" s="15"/>
      <c r="F1274" s="37"/>
      <c r="G1274" s="192"/>
      <c r="H1274" s="186"/>
      <c r="I1274" s="181"/>
      <c r="J1274" s="106" t="str">
        <f t="shared" si="111"/>
        <v/>
      </c>
      <c r="K1274" s="108">
        <f t="shared" si="112"/>
        <v>1</v>
      </c>
      <c r="L1274" s="107">
        <f t="shared" si="113"/>
        <v>0</v>
      </c>
    </row>
    <row r="1275" spans="1:14" ht="30.1" customHeight="1" x14ac:dyDescent="0.3">
      <c r="A1275" s="399">
        <v>750</v>
      </c>
      <c r="B1275" s="314"/>
      <c r="C1275" s="454"/>
      <c r="D1275" s="14"/>
      <c r="E1275" s="15"/>
      <c r="F1275" s="37"/>
      <c r="G1275" s="192"/>
      <c r="H1275" s="186"/>
      <c r="I1275" s="181"/>
      <c r="J1275" s="106" t="str">
        <f t="shared" si="111"/>
        <v/>
      </c>
      <c r="K1275" s="108">
        <f t="shared" si="112"/>
        <v>1</v>
      </c>
      <c r="L1275" s="107">
        <f t="shared" si="113"/>
        <v>0</v>
      </c>
    </row>
    <row r="1276" spans="1:14" ht="30.1" customHeight="1" x14ac:dyDescent="0.3">
      <c r="A1276" s="399">
        <v>751</v>
      </c>
      <c r="B1276" s="314"/>
      <c r="C1276" s="454"/>
      <c r="D1276" s="14"/>
      <c r="E1276" s="15"/>
      <c r="F1276" s="37"/>
      <c r="G1276" s="192"/>
      <c r="H1276" s="186"/>
      <c r="I1276" s="181"/>
      <c r="J1276" s="106" t="str">
        <f t="shared" si="111"/>
        <v/>
      </c>
      <c r="K1276" s="108">
        <f t="shared" si="112"/>
        <v>1</v>
      </c>
      <c r="L1276" s="107">
        <f t="shared" si="113"/>
        <v>0</v>
      </c>
    </row>
    <row r="1277" spans="1:14" ht="30.1" customHeight="1" x14ac:dyDescent="0.3">
      <c r="A1277" s="399">
        <v>752</v>
      </c>
      <c r="B1277" s="314"/>
      <c r="C1277" s="454"/>
      <c r="D1277" s="14"/>
      <c r="E1277" s="15"/>
      <c r="F1277" s="37"/>
      <c r="G1277" s="192"/>
      <c r="H1277" s="186"/>
      <c r="I1277" s="181"/>
      <c r="J1277" s="106" t="str">
        <f t="shared" si="111"/>
        <v/>
      </c>
      <c r="K1277" s="108">
        <f t="shared" si="112"/>
        <v>1</v>
      </c>
      <c r="L1277" s="107">
        <f t="shared" si="113"/>
        <v>0</v>
      </c>
    </row>
    <row r="1278" spans="1:14" ht="30.1" customHeight="1" x14ac:dyDescent="0.3">
      <c r="A1278" s="399">
        <v>753</v>
      </c>
      <c r="B1278" s="314"/>
      <c r="C1278" s="454"/>
      <c r="D1278" s="14"/>
      <c r="E1278" s="15"/>
      <c r="F1278" s="37"/>
      <c r="G1278" s="192"/>
      <c r="H1278" s="186"/>
      <c r="I1278" s="181"/>
      <c r="J1278" s="106" t="str">
        <f t="shared" si="111"/>
        <v/>
      </c>
      <c r="K1278" s="108">
        <f t="shared" si="112"/>
        <v>1</v>
      </c>
      <c r="L1278" s="107">
        <f t="shared" si="113"/>
        <v>0</v>
      </c>
    </row>
    <row r="1279" spans="1:14" ht="30.1" customHeight="1" x14ac:dyDescent="0.3">
      <c r="A1279" s="399">
        <v>754</v>
      </c>
      <c r="B1279" s="314"/>
      <c r="C1279" s="454"/>
      <c r="D1279" s="14"/>
      <c r="E1279" s="15"/>
      <c r="F1279" s="37"/>
      <c r="G1279" s="192"/>
      <c r="H1279" s="186"/>
      <c r="I1279" s="181"/>
      <c r="J1279" s="106" t="str">
        <f t="shared" si="111"/>
        <v/>
      </c>
      <c r="K1279" s="108">
        <f t="shared" si="112"/>
        <v>1</v>
      </c>
      <c r="L1279" s="107">
        <f t="shared" si="113"/>
        <v>0</v>
      </c>
    </row>
    <row r="1280" spans="1:14" ht="30.1" customHeight="1" x14ac:dyDescent="0.3">
      <c r="A1280" s="399">
        <v>755</v>
      </c>
      <c r="B1280" s="314"/>
      <c r="C1280" s="454"/>
      <c r="D1280" s="14"/>
      <c r="E1280" s="15"/>
      <c r="F1280" s="37"/>
      <c r="G1280" s="192"/>
      <c r="H1280" s="186"/>
      <c r="I1280" s="181"/>
      <c r="J1280" s="106" t="str">
        <f t="shared" si="111"/>
        <v/>
      </c>
      <c r="K1280" s="108">
        <f t="shared" si="112"/>
        <v>1</v>
      </c>
      <c r="L1280" s="107">
        <f t="shared" si="113"/>
        <v>0</v>
      </c>
    </row>
    <row r="1281" spans="1:13" ht="30.1" customHeight="1" x14ac:dyDescent="0.3">
      <c r="A1281" s="399">
        <v>756</v>
      </c>
      <c r="B1281" s="314"/>
      <c r="C1281" s="454"/>
      <c r="D1281" s="14"/>
      <c r="E1281" s="15"/>
      <c r="F1281" s="37"/>
      <c r="G1281" s="192"/>
      <c r="H1281" s="186"/>
      <c r="I1281" s="181"/>
      <c r="J1281" s="106" t="str">
        <f t="shared" si="111"/>
        <v/>
      </c>
      <c r="K1281" s="108">
        <f t="shared" si="112"/>
        <v>1</v>
      </c>
      <c r="L1281" s="107">
        <f t="shared" si="113"/>
        <v>0</v>
      </c>
    </row>
    <row r="1282" spans="1:13" ht="30.1" customHeight="1" x14ac:dyDescent="0.3">
      <c r="A1282" s="399">
        <v>757</v>
      </c>
      <c r="B1282" s="314"/>
      <c r="C1282" s="454"/>
      <c r="D1282" s="14"/>
      <c r="E1282" s="15"/>
      <c r="F1282" s="37"/>
      <c r="G1282" s="192"/>
      <c r="H1282" s="186"/>
      <c r="I1282" s="181"/>
      <c r="J1282" s="106" t="str">
        <f t="shared" si="111"/>
        <v/>
      </c>
      <c r="K1282" s="108">
        <f t="shared" si="112"/>
        <v>1</v>
      </c>
      <c r="L1282" s="107">
        <f t="shared" si="113"/>
        <v>0</v>
      </c>
    </row>
    <row r="1283" spans="1:13" ht="30.1" customHeight="1" x14ac:dyDescent="0.3">
      <c r="A1283" s="399">
        <v>758</v>
      </c>
      <c r="B1283" s="314"/>
      <c r="C1283" s="454"/>
      <c r="D1283" s="14"/>
      <c r="E1283" s="15"/>
      <c r="F1283" s="37"/>
      <c r="G1283" s="192"/>
      <c r="H1283" s="186"/>
      <c r="I1283" s="181"/>
      <c r="J1283" s="106" t="str">
        <f t="shared" si="111"/>
        <v/>
      </c>
      <c r="K1283" s="108">
        <f t="shared" si="112"/>
        <v>1</v>
      </c>
      <c r="L1283" s="107">
        <f t="shared" si="113"/>
        <v>0</v>
      </c>
    </row>
    <row r="1284" spans="1:13" ht="30.1" customHeight="1" x14ac:dyDescent="0.3">
      <c r="A1284" s="399">
        <v>759</v>
      </c>
      <c r="B1284" s="314"/>
      <c r="C1284" s="454"/>
      <c r="D1284" s="14"/>
      <c r="E1284" s="15"/>
      <c r="F1284" s="37"/>
      <c r="G1284" s="192"/>
      <c r="H1284" s="186"/>
      <c r="I1284" s="181"/>
      <c r="J1284" s="106" t="str">
        <f t="shared" si="111"/>
        <v/>
      </c>
      <c r="K1284" s="108">
        <f t="shared" si="112"/>
        <v>1</v>
      </c>
      <c r="L1284" s="107">
        <f t="shared" si="113"/>
        <v>0</v>
      </c>
    </row>
    <row r="1285" spans="1:13" ht="30.1" customHeight="1" thickBot="1" x14ac:dyDescent="0.35">
      <c r="A1285" s="400">
        <v>760</v>
      </c>
      <c r="B1285" s="86"/>
      <c r="C1285" s="455"/>
      <c r="D1285" s="16"/>
      <c r="E1285" s="17"/>
      <c r="F1285" s="39"/>
      <c r="G1285" s="193"/>
      <c r="H1285" s="187"/>
      <c r="I1285" s="182"/>
      <c r="J1285" s="106" t="str">
        <f t="shared" si="111"/>
        <v/>
      </c>
      <c r="K1285" s="108">
        <f t="shared" si="112"/>
        <v>1</v>
      </c>
      <c r="L1285" s="107">
        <f t="shared" si="113"/>
        <v>0</v>
      </c>
    </row>
    <row r="1286" spans="1:13" ht="30.1" customHeight="1" thickBot="1" x14ac:dyDescent="0.35">
      <c r="A1286" s="41"/>
      <c r="B1286" s="41"/>
      <c r="C1286" s="456"/>
      <c r="D1286" s="41"/>
      <c r="E1286" s="41"/>
      <c r="F1286" s="41"/>
      <c r="G1286" s="380" t="s">
        <v>33</v>
      </c>
      <c r="H1286" s="183">
        <f>SUM(H1266:H1285)+H1252</f>
        <v>0</v>
      </c>
      <c r="I1286" s="183">
        <f>SUM(I1266:I1285)+I1252</f>
        <v>0</v>
      </c>
      <c r="J1286" s="63"/>
      <c r="K1286" s="105">
        <f>IF(H1286&gt;H1252,ROW(A1292),0)</f>
        <v>0</v>
      </c>
      <c r="L1286" s="34"/>
      <c r="M1286" s="102">
        <f>IF(H1286&gt;H1252,ROW(A1292),0)</f>
        <v>0</v>
      </c>
    </row>
    <row r="1287" spans="1:13" ht="30.1" customHeight="1" x14ac:dyDescent="0.3">
      <c r="A1287" s="41"/>
      <c r="B1287" s="41"/>
      <c r="C1287" s="456"/>
      <c r="D1287" s="41"/>
      <c r="E1287" s="41"/>
      <c r="F1287" s="41"/>
      <c r="G1287" s="41"/>
      <c r="H1287" s="41"/>
      <c r="I1287" s="41"/>
      <c r="J1287" s="63"/>
      <c r="K1287" s="34"/>
      <c r="L1287" s="34"/>
    </row>
    <row r="1288" spans="1:13" ht="30.1" customHeight="1" x14ac:dyDescent="0.3">
      <c r="A1288" s="135" t="s">
        <v>132</v>
      </c>
      <c r="B1288" s="41"/>
      <c r="C1288" s="456"/>
      <c r="D1288" s="41"/>
      <c r="E1288" s="41"/>
      <c r="F1288" s="41"/>
      <c r="G1288" s="41"/>
      <c r="H1288" s="41"/>
      <c r="I1288" s="41"/>
      <c r="J1288" s="63"/>
      <c r="K1288" s="34"/>
      <c r="L1288" s="34"/>
    </row>
    <row r="1289" spans="1:13" ht="30.1" customHeight="1" x14ac:dyDescent="0.3">
      <c r="A1289" s="41"/>
      <c r="B1289" s="41"/>
      <c r="C1289" s="456"/>
      <c r="D1289" s="41"/>
      <c r="E1289" s="41"/>
      <c r="F1289" s="41"/>
      <c r="G1289" s="41"/>
      <c r="H1289" s="41"/>
      <c r="I1289" s="41"/>
      <c r="J1289" s="63"/>
      <c r="K1289" s="34"/>
      <c r="L1289" s="34"/>
    </row>
    <row r="1290" spans="1:13" ht="30.1" customHeight="1" x14ac:dyDescent="0.35">
      <c r="A1290" s="370" t="s">
        <v>30</v>
      </c>
      <c r="B1290" s="372">
        <f ca="1">imzatarihi</f>
        <v>45653</v>
      </c>
      <c r="C1290" s="459"/>
      <c r="D1290" s="251" t="s">
        <v>31</v>
      </c>
      <c r="E1290" s="373" t="str">
        <f>IF(kurulusyetkilisi&gt;0,kurulusyetkilisi,"")</f>
        <v/>
      </c>
      <c r="F1290" s="41"/>
      <c r="G1290" s="41"/>
      <c r="H1290" s="41"/>
      <c r="I1290" s="41"/>
      <c r="J1290" s="63"/>
      <c r="K1290" s="34"/>
      <c r="L1290" s="34"/>
    </row>
    <row r="1291" spans="1:13" ht="30.1" customHeight="1" x14ac:dyDescent="0.35">
      <c r="A1291" s="41"/>
      <c r="B1291" s="213"/>
      <c r="C1291" s="460"/>
      <c r="D1291" s="251" t="s">
        <v>32</v>
      </c>
      <c r="E1291" s="41"/>
      <c r="F1291" s="41"/>
      <c r="G1291" s="212"/>
      <c r="H1291" s="41"/>
      <c r="I1291" s="41"/>
      <c r="J1291" s="63"/>
      <c r="K1291" s="34"/>
      <c r="L1291" s="34"/>
    </row>
    <row r="1292" spans="1:13" ht="30.1" customHeight="1" x14ac:dyDescent="0.3">
      <c r="A1292" s="41"/>
      <c r="B1292" s="41"/>
      <c r="C1292" s="456"/>
      <c r="D1292" s="41"/>
      <c r="E1292" s="41"/>
      <c r="F1292" s="41"/>
      <c r="G1292" s="41"/>
      <c r="H1292" s="41"/>
      <c r="I1292" s="41"/>
      <c r="J1292" s="63"/>
      <c r="K1292" s="34"/>
      <c r="L1292" s="34"/>
    </row>
    <row r="1293" spans="1:13" ht="30.1" customHeight="1" x14ac:dyDescent="0.3">
      <c r="A1293" s="609" t="s">
        <v>102</v>
      </c>
      <c r="B1293" s="609"/>
      <c r="C1293" s="609"/>
      <c r="D1293" s="609"/>
      <c r="E1293" s="609"/>
      <c r="F1293" s="609"/>
      <c r="G1293" s="609"/>
      <c r="H1293" s="609"/>
      <c r="I1293" s="609"/>
      <c r="J1293" s="61"/>
      <c r="K1293" s="34"/>
      <c r="L1293" s="34"/>
    </row>
    <row r="1294" spans="1:13" ht="30.1" customHeight="1" x14ac:dyDescent="0.3">
      <c r="A1294" s="573" t="str">
        <f>IF(YilDonem&lt;&gt;"",CONCATENATE(YilDonem," dönemine aittir."),"")</f>
        <v/>
      </c>
      <c r="B1294" s="573"/>
      <c r="C1294" s="573"/>
      <c r="D1294" s="573"/>
      <c r="E1294" s="573"/>
      <c r="F1294" s="573"/>
      <c r="G1294" s="573"/>
      <c r="H1294" s="573"/>
      <c r="I1294" s="573"/>
      <c r="J1294" s="61"/>
      <c r="K1294" s="34"/>
      <c r="L1294" s="34"/>
    </row>
    <row r="1295" spans="1:13" ht="30.1" customHeight="1" thickBot="1" x14ac:dyDescent="0.35">
      <c r="A1295" s="610" t="s">
        <v>125</v>
      </c>
      <c r="B1295" s="610"/>
      <c r="C1295" s="610"/>
      <c r="D1295" s="610"/>
      <c r="E1295" s="610"/>
      <c r="F1295" s="610"/>
      <c r="G1295" s="610"/>
      <c r="H1295" s="610"/>
      <c r="I1295" s="610"/>
      <c r="J1295" s="61"/>
      <c r="K1295" s="34"/>
      <c r="L1295" s="34"/>
    </row>
    <row r="1296" spans="1:13" ht="30.1" customHeight="1" thickBot="1" x14ac:dyDescent="0.35">
      <c r="A1296" s="441" t="s">
        <v>212</v>
      </c>
      <c r="B1296" s="618" t="str">
        <f>IF(ProjeNo&gt;0,ProjeNo,"")</f>
        <v/>
      </c>
      <c r="C1296" s="619"/>
      <c r="D1296" s="619"/>
      <c r="E1296" s="619"/>
      <c r="F1296" s="619"/>
      <c r="G1296" s="619"/>
      <c r="H1296" s="619"/>
      <c r="I1296" s="620"/>
      <c r="J1296" s="61"/>
      <c r="K1296" s="34"/>
      <c r="L1296" s="34"/>
    </row>
    <row r="1297" spans="1:14" ht="30.1" customHeight="1" thickBot="1" x14ac:dyDescent="0.35">
      <c r="A1297" s="441" t="s">
        <v>213</v>
      </c>
      <c r="B1297" s="615" t="str">
        <f>IF(ProjeAdi&gt;0,ProjeAdi,"")</f>
        <v/>
      </c>
      <c r="C1297" s="616"/>
      <c r="D1297" s="616"/>
      <c r="E1297" s="616"/>
      <c r="F1297" s="616"/>
      <c r="G1297" s="616"/>
      <c r="H1297" s="616"/>
      <c r="I1297" s="617"/>
      <c r="J1297" s="61"/>
      <c r="K1297" s="34"/>
      <c r="L1297" s="34"/>
    </row>
    <row r="1298" spans="1:14" s="21" customFormat="1" ht="30.1" customHeight="1" thickBot="1" x14ac:dyDescent="0.35">
      <c r="A1298" s="613" t="s">
        <v>3</v>
      </c>
      <c r="B1298" s="613" t="s">
        <v>99</v>
      </c>
      <c r="C1298" s="613" t="s">
        <v>175</v>
      </c>
      <c r="D1298" s="613" t="s">
        <v>100</v>
      </c>
      <c r="E1298" s="613" t="s">
        <v>101</v>
      </c>
      <c r="F1298" s="613" t="s">
        <v>79</v>
      </c>
      <c r="G1298" s="613" t="s">
        <v>80</v>
      </c>
      <c r="H1298" s="392" t="s">
        <v>81</v>
      </c>
      <c r="I1298" s="392" t="s">
        <v>81</v>
      </c>
      <c r="J1298" s="62"/>
      <c r="K1298" s="35"/>
      <c r="L1298" s="35"/>
      <c r="M1298" s="65"/>
      <c r="N1298" s="65"/>
    </row>
    <row r="1299" spans="1:14" ht="30.1" customHeight="1" thickBot="1" x14ac:dyDescent="0.35">
      <c r="A1299" s="621"/>
      <c r="B1299" s="621"/>
      <c r="C1299" s="614"/>
      <c r="D1299" s="621"/>
      <c r="E1299" s="621"/>
      <c r="F1299" s="621"/>
      <c r="G1299" s="621"/>
      <c r="H1299" s="403" t="s">
        <v>82</v>
      </c>
      <c r="I1299" s="403" t="s">
        <v>85</v>
      </c>
      <c r="J1299" s="61"/>
      <c r="K1299" s="34"/>
      <c r="L1299" s="34"/>
    </row>
    <row r="1300" spans="1:14" ht="30.1" customHeight="1" x14ac:dyDescent="0.3">
      <c r="A1300" s="198">
        <v>761</v>
      </c>
      <c r="B1300" s="464"/>
      <c r="C1300" s="465"/>
      <c r="D1300" s="22"/>
      <c r="E1300" s="36"/>
      <c r="F1300" s="23"/>
      <c r="G1300" s="191"/>
      <c r="H1300" s="185"/>
      <c r="I1300" s="177"/>
      <c r="J1300" s="106" t="str">
        <f>IF(AND(COUNTA(B1300:E1300)&gt;0,K1300=1),"Belge Tarihi,Belge Numarası ve KDV Dahil Tutar doldurulduktan sonra KDV Hariç Tutar doldurulabilir.","")</f>
        <v/>
      </c>
      <c r="K1300" s="108">
        <f>IF(COUNTA(F1300:G1300)+COUNTA(I1300)=3,0,1)</f>
        <v>1</v>
      </c>
      <c r="L1300" s="107">
        <f>IF(K1300=1,0,100000000)</f>
        <v>0</v>
      </c>
    </row>
    <row r="1301" spans="1:14" ht="30.1" customHeight="1" x14ac:dyDescent="0.3">
      <c r="A1301" s="399">
        <v>762</v>
      </c>
      <c r="B1301" s="314"/>
      <c r="C1301" s="454"/>
      <c r="D1301" s="14"/>
      <c r="E1301" s="15"/>
      <c r="F1301" s="37"/>
      <c r="G1301" s="192"/>
      <c r="H1301" s="186"/>
      <c r="I1301" s="181"/>
      <c r="J1301" s="106" t="str">
        <f t="shared" ref="J1301:J1319" si="114">IF(AND(COUNTA(B1301:E1301)&gt;0,K1301=1),"Belge Tarihi,Belge Numarası ve KDV Dahil Tutar doldurulduktan sonra KDV Hariç Tutar doldurulabilir.","")</f>
        <v/>
      </c>
      <c r="K1301" s="108">
        <f t="shared" ref="K1301:K1319" si="115">IF(COUNTA(F1301:G1301)+COUNTA(I1301)=3,0,1)</f>
        <v>1</v>
      </c>
      <c r="L1301" s="107">
        <f t="shared" ref="L1301:L1319" si="116">IF(K1301=1,0,100000000)</f>
        <v>0</v>
      </c>
    </row>
    <row r="1302" spans="1:14" ht="30.1" customHeight="1" x14ac:dyDescent="0.3">
      <c r="A1302" s="399">
        <v>763</v>
      </c>
      <c r="B1302" s="314"/>
      <c r="C1302" s="454"/>
      <c r="D1302" s="14"/>
      <c r="E1302" s="15"/>
      <c r="F1302" s="37"/>
      <c r="G1302" s="192"/>
      <c r="H1302" s="186"/>
      <c r="I1302" s="181"/>
      <c r="J1302" s="106" t="str">
        <f t="shared" si="114"/>
        <v/>
      </c>
      <c r="K1302" s="108">
        <f t="shared" si="115"/>
        <v>1</v>
      </c>
      <c r="L1302" s="107">
        <f t="shared" si="116"/>
        <v>0</v>
      </c>
      <c r="M1302" s="66"/>
      <c r="N1302" s="66"/>
    </row>
    <row r="1303" spans="1:14" ht="30.1" customHeight="1" x14ac:dyDescent="0.3">
      <c r="A1303" s="399">
        <v>764</v>
      </c>
      <c r="B1303" s="314"/>
      <c r="C1303" s="454"/>
      <c r="D1303" s="14"/>
      <c r="E1303" s="15"/>
      <c r="F1303" s="37"/>
      <c r="G1303" s="192"/>
      <c r="H1303" s="186"/>
      <c r="I1303" s="181"/>
      <c r="J1303" s="106" t="str">
        <f t="shared" si="114"/>
        <v/>
      </c>
      <c r="K1303" s="108">
        <f t="shared" si="115"/>
        <v>1</v>
      </c>
      <c r="L1303" s="107">
        <f t="shared" si="116"/>
        <v>0</v>
      </c>
    </row>
    <row r="1304" spans="1:14" ht="30.1" customHeight="1" x14ac:dyDescent="0.3">
      <c r="A1304" s="399">
        <v>765</v>
      </c>
      <c r="B1304" s="314"/>
      <c r="C1304" s="454"/>
      <c r="D1304" s="14"/>
      <c r="E1304" s="15"/>
      <c r="F1304" s="37"/>
      <c r="G1304" s="192"/>
      <c r="H1304" s="186"/>
      <c r="I1304" s="181"/>
      <c r="J1304" s="106" t="str">
        <f t="shared" si="114"/>
        <v/>
      </c>
      <c r="K1304" s="108">
        <f t="shared" si="115"/>
        <v>1</v>
      </c>
      <c r="L1304" s="107">
        <f t="shared" si="116"/>
        <v>0</v>
      </c>
    </row>
    <row r="1305" spans="1:14" ht="30.1" customHeight="1" x14ac:dyDescent="0.3">
      <c r="A1305" s="399">
        <v>766</v>
      </c>
      <c r="B1305" s="314"/>
      <c r="C1305" s="454"/>
      <c r="D1305" s="14"/>
      <c r="E1305" s="15"/>
      <c r="F1305" s="37"/>
      <c r="G1305" s="192"/>
      <c r="H1305" s="186"/>
      <c r="I1305" s="181"/>
      <c r="J1305" s="106" t="str">
        <f t="shared" si="114"/>
        <v/>
      </c>
      <c r="K1305" s="108">
        <f t="shared" si="115"/>
        <v>1</v>
      </c>
      <c r="L1305" s="107">
        <f t="shared" si="116"/>
        <v>0</v>
      </c>
    </row>
    <row r="1306" spans="1:14" ht="30.1" customHeight="1" x14ac:dyDescent="0.3">
      <c r="A1306" s="399">
        <v>767</v>
      </c>
      <c r="B1306" s="314"/>
      <c r="C1306" s="454"/>
      <c r="D1306" s="14"/>
      <c r="E1306" s="15"/>
      <c r="F1306" s="37"/>
      <c r="G1306" s="192"/>
      <c r="H1306" s="186"/>
      <c r="I1306" s="181"/>
      <c r="J1306" s="106" t="str">
        <f t="shared" si="114"/>
        <v/>
      </c>
      <c r="K1306" s="108">
        <f t="shared" si="115"/>
        <v>1</v>
      </c>
      <c r="L1306" s="107">
        <f t="shared" si="116"/>
        <v>0</v>
      </c>
    </row>
    <row r="1307" spans="1:14" ht="30.1" customHeight="1" x14ac:dyDescent="0.3">
      <c r="A1307" s="399">
        <v>768</v>
      </c>
      <c r="B1307" s="314"/>
      <c r="C1307" s="454"/>
      <c r="D1307" s="14"/>
      <c r="E1307" s="15"/>
      <c r="F1307" s="37"/>
      <c r="G1307" s="192"/>
      <c r="H1307" s="186"/>
      <c r="I1307" s="181"/>
      <c r="J1307" s="106" t="str">
        <f t="shared" si="114"/>
        <v/>
      </c>
      <c r="K1307" s="108">
        <f t="shared" si="115"/>
        <v>1</v>
      </c>
      <c r="L1307" s="107">
        <f t="shared" si="116"/>
        <v>0</v>
      </c>
    </row>
    <row r="1308" spans="1:14" ht="30.1" customHeight="1" x14ac:dyDescent="0.3">
      <c r="A1308" s="399">
        <v>769</v>
      </c>
      <c r="B1308" s="314"/>
      <c r="C1308" s="454"/>
      <c r="D1308" s="14"/>
      <c r="E1308" s="15"/>
      <c r="F1308" s="37"/>
      <c r="G1308" s="192"/>
      <c r="H1308" s="186"/>
      <c r="I1308" s="181"/>
      <c r="J1308" s="106" t="str">
        <f t="shared" si="114"/>
        <v/>
      </c>
      <c r="K1308" s="108">
        <f t="shared" si="115"/>
        <v>1</v>
      </c>
      <c r="L1308" s="107">
        <f t="shared" si="116"/>
        <v>0</v>
      </c>
    </row>
    <row r="1309" spans="1:14" ht="30.1" customHeight="1" x14ac:dyDescent="0.3">
      <c r="A1309" s="399">
        <v>770</v>
      </c>
      <c r="B1309" s="314"/>
      <c r="C1309" s="454"/>
      <c r="D1309" s="14"/>
      <c r="E1309" s="15"/>
      <c r="F1309" s="37"/>
      <c r="G1309" s="192"/>
      <c r="H1309" s="186"/>
      <c r="I1309" s="181"/>
      <c r="J1309" s="106" t="str">
        <f t="shared" si="114"/>
        <v/>
      </c>
      <c r="K1309" s="108">
        <f t="shared" si="115"/>
        <v>1</v>
      </c>
      <c r="L1309" s="107">
        <f t="shared" si="116"/>
        <v>0</v>
      </c>
    </row>
    <row r="1310" spans="1:14" ht="30.1" customHeight="1" x14ac:dyDescent="0.3">
      <c r="A1310" s="399">
        <v>771</v>
      </c>
      <c r="B1310" s="314"/>
      <c r="C1310" s="454"/>
      <c r="D1310" s="14"/>
      <c r="E1310" s="15"/>
      <c r="F1310" s="37"/>
      <c r="G1310" s="192"/>
      <c r="H1310" s="186"/>
      <c r="I1310" s="181"/>
      <c r="J1310" s="106" t="str">
        <f t="shared" si="114"/>
        <v/>
      </c>
      <c r="K1310" s="108">
        <f t="shared" si="115"/>
        <v>1</v>
      </c>
      <c r="L1310" s="107">
        <f t="shared" si="116"/>
        <v>0</v>
      </c>
    </row>
    <row r="1311" spans="1:14" ht="30.1" customHeight="1" x14ac:dyDescent="0.3">
      <c r="A1311" s="399">
        <v>772</v>
      </c>
      <c r="B1311" s="314"/>
      <c r="C1311" s="454"/>
      <c r="D1311" s="14"/>
      <c r="E1311" s="15"/>
      <c r="F1311" s="37"/>
      <c r="G1311" s="192"/>
      <c r="H1311" s="186"/>
      <c r="I1311" s="181"/>
      <c r="J1311" s="106" t="str">
        <f t="shared" si="114"/>
        <v/>
      </c>
      <c r="K1311" s="108">
        <f t="shared" si="115"/>
        <v>1</v>
      </c>
      <c r="L1311" s="107">
        <f t="shared" si="116"/>
        <v>0</v>
      </c>
    </row>
    <row r="1312" spans="1:14" ht="30.1" customHeight="1" x14ac:dyDescent="0.3">
      <c r="A1312" s="399">
        <v>773</v>
      </c>
      <c r="B1312" s="314"/>
      <c r="C1312" s="454"/>
      <c r="D1312" s="14"/>
      <c r="E1312" s="15"/>
      <c r="F1312" s="37"/>
      <c r="G1312" s="192"/>
      <c r="H1312" s="186"/>
      <c r="I1312" s="181"/>
      <c r="J1312" s="106" t="str">
        <f t="shared" si="114"/>
        <v/>
      </c>
      <c r="K1312" s="108">
        <f t="shared" si="115"/>
        <v>1</v>
      </c>
      <c r="L1312" s="107">
        <f t="shared" si="116"/>
        <v>0</v>
      </c>
    </row>
    <row r="1313" spans="1:13" ht="30.1" customHeight="1" x14ac:dyDescent="0.3">
      <c r="A1313" s="399">
        <v>774</v>
      </c>
      <c r="B1313" s="314"/>
      <c r="C1313" s="454"/>
      <c r="D1313" s="14"/>
      <c r="E1313" s="15"/>
      <c r="F1313" s="37"/>
      <c r="G1313" s="192"/>
      <c r="H1313" s="186"/>
      <c r="I1313" s="181"/>
      <c r="J1313" s="106" t="str">
        <f t="shared" si="114"/>
        <v/>
      </c>
      <c r="K1313" s="108">
        <f t="shared" si="115"/>
        <v>1</v>
      </c>
      <c r="L1313" s="107">
        <f t="shared" si="116"/>
        <v>0</v>
      </c>
    </row>
    <row r="1314" spans="1:13" ht="30.1" customHeight="1" x14ac:dyDescent="0.3">
      <c r="A1314" s="399">
        <v>775</v>
      </c>
      <c r="B1314" s="314"/>
      <c r="C1314" s="454"/>
      <c r="D1314" s="14"/>
      <c r="E1314" s="15"/>
      <c r="F1314" s="37"/>
      <c r="G1314" s="192"/>
      <c r="H1314" s="186"/>
      <c r="I1314" s="181"/>
      <c r="J1314" s="106" t="str">
        <f t="shared" si="114"/>
        <v/>
      </c>
      <c r="K1314" s="108">
        <f t="shared" si="115"/>
        <v>1</v>
      </c>
      <c r="L1314" s="107">
        <f t="shared" si="116"/>
        <v>0</v>
      </c>
    </row>
    <row r="1315" spans="1:13" ht="30.1" customHeight="1" x14ac:dyDescent="0.3">
      <c r="A1315" s="399">
        <v>776</v>
      </c>
      <c r="B1315" s="314"/>
      <c r="C1315" s="454"/>
      <c r="D1315" s="14"/>
      <c r="E1315" s="15"/>
      <c r="F1315" s="37"/>
      <c r="G1315" s="192"/>
      <c r="H1315" s="186"/>
      <c r="I1315" s="181"/>
      <c r="J1315" s="106" t="str">
        <f t="shared" si="114"/>
        <v/>
      </c>
      <c r="K1315" s="108">
        <f t="shared" si="115"/>
        <v>1</v>
      </c>
      <c r="L1315" s="107">
        <f t="shared" si="116"/>
        <v>0</v>
      </c>
    </row>
    <row r="1316" spans="1:13" ht="30.1" customHeight="1" x14ac:dyDescent="0.3">
      <c r="A1316" s="399">
        <v>777</v>
      </c>
      <c r="B1316" s="314"/>
      <c r="C1316" s="454"/>
      <c r="D1316" s="14"/>
      <c r="E1316" s="15"/>
      <c r="F1316" s="37"/>
      <c r="G1316" s="192"/>
      <c r="H1316" s="186"/>
      <c r="I1316" s="181"/>
      <c r="J1316" s="106" t="str">
        <f t="shared" si="114"/>
        <v/>
      </c>
      <c r="K1316" s="108">
        <f t="shared" si="115"/>
        <v>1</v>
      </c>
      <c r="L1316" s="107">
        <f t="shared" si="116"/>
        <v>0</v>
      </c>
    </row>
    <row r="1317" spans="1:13" ht="30.1" customHeight="1" x14ac:dyDescent="0.3">
      <c r="A1317" s="399">
        <v>778</v>
      </c>
      <c r="B1317" s="314"/>
      <c r="C1317" s="454"/>
      <c r="D1317" s="14"/>
      <c r="E1317" s="15"/>
      <c r="F1317" s="37"/>
      <c r="G1317" s="192"/>
      <c r="H1317" s="186"/>
      <c r="I1317" s="181"/>
      <c r="J1317" s="106" t="str">
        <f t="shared" si="114"/>
        <v/>
      </c>
      <c r="K1317" s="108">
        <f t="shared" si="115"/>
        <v>1</v>
      </c>
      <c r="L1317" s="107">
        <f t="shared" si="116"/>
        <v>0</v>
      </c>
    </row>
    <row r="1318" spans="1:13" ht="30.1" customHeight="1" x14ac:dyDescent="0.3">
      <c r="A1318" s="399">
        <v>779</v>
      </c>
      <c r="B1318" s="314"/>
      <c r="C1318" s="454"/>
      <c r="D1318" s="14"/>
      <c r="E1318" s="15"/>
      <c r="F1318" s="37"/>
      <c r="G1318" s="192"/>
      <c r="H1318" s="186"/>
      <c r="I1318" s="181"/>
      <c r="J1318" s="106" t="str">
        <f t="shared" si="114"/>
        <v/>
      </c>
      <c r="K1318" s="108">
        <f t="shared" si="115"/>
        <v>1</v>
      </c>
      <c r="L1318" s="107">
        <f t="shared" si="116"/>
        <v>0</v>
      </c>
    </row>
    <row r="1319" spans="1:13" ht="30.1" customHeight="1" thickBot="1" x14ac:dyDescent="0.35">
      <c r="A1319" s="400">
        <v>780</v>
      </c>
      <c r="B1319" s="86"/>
      <c r="C1319" s="455"/>
      <c r="D1319" s="16"/>
      <c r="E1319" s="17"/>
      <c r="F1319" s="39"/>
      <c r="G1319" s="193"/>
      <c r="H1319" s="187"/>
      <c r="I1319" s="182"/>
      <c r="J1319" s="106" t="str">
        <f t="shared" si="114"/>
        <v/>
      </c>
      <c r="K1319" s="108">
        <f t="shared" si="115"/>
        <v>1</v>
      </c>
      <c r="L1319" s="107">
        <f t="shared" si="116"/>
        <v>0</v>
      </c>
    </row>
    <row r="1320" spans="1:13" ht="30.1" customHeight="1" thickBot="1" x14ac:dyDescent="0.35">
      <c r="A1320" s="41"/>
      <c r="B1320" s="41"/>
      <c r="C1320" s="456"/>
      <c r="D1320" s="41"/>
      <c r="E1320" s="41"/>
      <c r="F1320" s="41"/>
      <c r="G1320" s="380" t="s">
        <v>33</v>
      </c>
      <c r="H1320" s="183">
        <f>SUM(H1300:H1319)+H1286</f>
        <v>0</v>
      </c>
      <c r="I1320" s="183">
        <f>SUM(I1300:I1319)+I1286</f>
        <v>0</v>
      </c>
      <c r="J1320" s="63"/>
      <c r="K1320" s="105">
        <f>IF(H1320&gt;H1286,ROW(A1326),0)</f>
        <v>0</v>
      </c>
      <c r="L1320" s="34"/>
      <c r="M1320" s="102">
        <f>IF(H1320&gt;H1286,ROW(A1326),0)</f>
        <v>0</v>
      </c>
    </row>
    <row r="1321" spans="1:13" ht="30.1" customHeight="1" x14ac:dyDescent="0.3">
      <c r="A1321" s="41"/>
      <c r="B1321" s="41"/>
      <c r="C1321" s="456"/>
      <c r="D1321" s="41"/>
      <c r="E1321" s="41"/>
      <c r="F1321" s="41"/>
      <c r="G1321" s="41"/>
      <c r="H1321" s="41"/>
      <c r="I1321" s="41"/>
      <c r="J1321" s="63"/>
      <c r="K1321" s="34"/>
      <c r="L1321" s="34"/>
    </row>
    <row r="1322" spans="1:13" ht="30.1" customHeight="1" x14ac:dyDescent="0.3">
      <c r="A1322" s="135" t="s">
        <v>132</v>
      </c>
      <c r="B1322" s="41"/>
      <c r="C1322" s="456"/>
      <c r="D1322" s="41"/>
      <c r="E1322" s="41"/>
      <c r="F1322" s="41"/>
      <c r="G1322" s="41"/>
      <c r="H1322" s="41"/>
      <c r="I1322" s="41"/>
      <c r="J1322" s="63"/>
      <c r="K1322" s="34"/>
      <c r="L1322" s="34"/>
    </row>
    <row r="1323" spans="1:13" ht="30.1" customHeight="1" x14ac:dyDescent="0.3">
      <c r="A1323" s="41"/>
      <c r="B1323" s="41"/>
      <c r="C1323" s="456"/>
      <c r="D1323" s="41"/>
      <c r="E1323" s="41"/>
      <c r="F1323" s="41"/>
      <c r="G1323" s="41"/>
      <c r="H1323" s="41"/>
      <c r="I1323" s="41"/>
      <c r="J1323" s="63"/>
      <c r="K1323" s="34"/>
      <c r="L1323" s="34"/>
    </row>
    <row r="1324" spans="1:13" ht="30.1" customHeight="1" x14ac:dyDescent="0.35">
      <c r="A1324" s="370" t="s">
        <v>30</v>
      </c>
      <c r="B1324" s="372">
        <f ca="1">imzatarihi</f>
        <v>45653</v>
      </c>
      <c r="C1324" s="459"/>
      <c r="D1324" s="251" t="s">
        <v>31</v>
      </c>
      <c r="E1324" s="373" t="str">
        <f>IF(kurulusyetkilisi&gt;0,kurulusyetkilisi,"")</f>
        <v/>
      </c>
      <c r="F1324" s="41"/>
      <c r="G1324" s="41"/>
      <c r="H1324" s="41"/>
      <c r="I1324" s="41"/>
      <c r="J1324" s="63"/>
      <c r="K1324" s="34"/>
      <c r="L1324" s="34"/>
    </row>
    <row r="1325" spans="1:13" ht="30.1" customHeight="1" x14ac:dyDescent="0.35">
      <c r="A1325" s="41"/>
      <c r="B1325" s="213"/>
      <c r="C1325" s="460"/>
      <c r="D1325" s="251" t="s">
        <v>32</v>
      </c>
      <c r="E1325" s="41"/>
      <c r="F1325" s="41"/>
      <c r="G1325" s="212"/>
      <c r="H1325" s="41"/>
      <c r="I1325" s="41"/>
      <c r="J1325" s="63"/>
      <c r="K1325" s="34"/>
      <c r="L1325" s="34"/>
    </row>
    <row r="1326" spans="1:13" ht="30.1" customHeight="1" x14ac:dyDescent="0.3">
      <c r="A1326" s="41"/>
      <c r="B1326" s="41"/>
      <c r="C1326" s="456"/>
      <c r="D1326" s="41"/>
      <c r="E1326" s="41"/>
      <c r="F1326" s="41"/>
      <c r="G1326" s="41"/>
      <c r="H1326" s="41"/>
      <c r="I1326" s="41"/>
      <c r="J1326" s="63"/>
      <c r="K1326" s="34"/>
      <c r="L1326" s="34"/>
    </row>
    <row r="1327" spans="1:13" ht="30.1" customHeight="1" x14ac:dyDescent="0.3">
      <c r="A1327" s="609" t="s">
        <v>102</v>
      </c>
      <c r="B1327" s="609"/>
      <c r="C1327" s="609"/>
      <c r="D1327" s="609"/>
      <c r="E1327" s="609"/>
      <c r="F1327" s="609"/>
      <c r="G1327" s="609"/>
      <c r="H1327" s="609"/>
      <c r="I1327" s="609"/>
      <c r="J1327" s="61"/>
      <c r="K1327" s="34"/>
      <c r="L1327" s="34"/>
    </row>
    <row r="1328" spans="1:13" ht="30.1" customHeight="1" x14ac:dyDescent="0.3">
      <c r="A1328" s="573" t="str">
        <f>IF(YilDonem&lt;&gt;"",CONCATENATE(YilDonem," dönemine aittir."),"")</f>
        <v/>
      </c>
      <c r="B1328" s="573"/>
      <c r="C1328" s="573"/>
      <c r="D1328" s="573"/>
      <c r="E1328" s="573"/>
      <c r="F1328" s="573"/>
      <c r="G1328" s="573"/>
      <c r="H1328" s="573"/>
      <c r="I1328" s="573"/>
      <c r="J1328" s="61"/>
      <c r="K1328" s="34"/>
      <c r="L1328" s="34"/>
    </row>
    <row r="1329" spans="1:14" ht="30.1" customHeight="1" thickBot="1" x14ac:dyDescent="0.35">
      <c r="A1329" s="610" t="s">
        <v>125</v>
      </c>
      <c r="B1329" s="610"/>
      <c r="C1329" s="610"/>
      <c r="D1329" s="610"/>
      <c r="E1329" s="610"/>
      <c r="F1329" s="610"/>
      <c r="G1329" s="610"/>
      <c r="H1329" s="610"/>
      <c r="I1329" s="610"/>
      <c r="J1329" s="61"/>
      <c r="K1329" s="34"/>
      <c r="L1329" s="34"/>
    </row>
    <row r="1330" spans="1:14" ht="30.1" customHeight="1" thickBot="1" x14ac:dyDescent="0.35">
      <c r="A1330" s="441" t="s">
        <v>212</v>
      </c>
      <c r="B1330" s="618" t="str">
        <f>IF(ProjeNo&gt;0,ProjeNo,"")</f>
        <v/>
      </c>
      <c r="C1330" s="619"/>
      <c r="D1330" s="619"/>
      <c r="E1330" s="619"/>
      <c r="F1330" s="619"/>
      <c r="G1330" s="619"/>
      <c r="H1330" s="619"/>
      <c r="I1330" s="620"/>
      <c r="J1330" s="61"/>
      <c r="K1330" s="34"/>
      <c r="L1330" s="34"/>
    </row>
    <row r="1331" spans="1:14" ht="30.1" customHeight="1" thickBot="1" x14ac:dyDescent="0.35">
      <c r="A1331" s="441" t="s">
        <v>213</v>
      </c>
      <c r="B1331" s="615" t="str">
        <f>IF(ProjeAdi&gt;0,ProjeAdi,"")</f>
        <v/>
      </c>
      <c r="C1331" s="616"/>
      <c r="D1331" s="616"/>
      <c r="E1331" s="616"/>
      <c r="F1331" s="616"/>
      <c r="G1331" s="616"/>
      <c r="H1331" s="616"/>
      <c r="I1331" s="617"/>
      <c r="J1331" s="61"/>
      <c r="K1331" s="34"/>
      <c r="L1331" s="34"/>
    </row>
    <row r="1332" spans="1:14" s="21" customFormat="1" ht="30.1" customHeight="1" thickBot="1" x14ac:dyDescent="0.35">
      <c r="A1332" s="613" t="s">
        <v>3</v>
      </c>
      <c r="B1332" s="613" t="s">
        <v>99</v>
      </c>
      <c r="C1332" s="613" t="s">
        <v>175</v>
      </c>
      <c r="D1332" s="613" t="s">
        <v>100</v>
      </c>
      <c r="E1332" s="613" t="s">
        <v>101</v>
      </c>
      <c r="F1332" s="613" t="s">
        <v>79</v>
      </c>
      <c r="G1332" s="613" t="s">
        <v>80</v>
      </c>
      <c r="H1332" s="392" t="s">
        <v>81</v>
      </c>
      <c r="I1332" s="392" t="s">
        <v>81</v>
      </c>
      <c r="J1332" s="62"/>
      <c r="K1332" s="35"/>
      <c r="L1332" s="35"/>
      <c r="M1332" s="65"/>
      <c r="N1332" s="65"/>
    </row>
    <row r="1333" spans="1:14" ht="30.1" customHeight="1" thickBot="1" x14ac:dyDescent="0.35">
      <c r="A1333" s="621"/>
      <c r="B1333" s="621"/>
      <c r="C1333" s="614"/>
      <c r="D1333" s="621"/>
      <c r="E1333" s="621"/>
      <c r="F1333" s="621"/>
      <c r="G1333" s="621"/>
      <c r="H1333" s="403" t="s">
        <v>82</v>
      </c>
      <c r="I1333" s="403" t="s">
        <v>85</v>
      </c>
      <c r="J1333" s="61"/>
      <c r="K1333" s="34"/>
      <c r="L1333" s="34"/>
    </row>
    <row r="1334" spans="1:14" ht="30.1" customHeight="1" x14ac:dyDescent="0.3">
      <c r="A1334" s="198">
        <v>781</v>
      </c>
      <c r="B1334" s="464"/>
      <c r="C1334" s="465"/>
      <c r="D1334" s="22"/>
      <c r="E1334" s="36"/>
      <c r="F1334" s="23"/>
      <c r="G1334" s="191"/>
      <c r="H1334" s="185"/>
      <c r="I1334" s="177"/>
      <c r="J1334" s="106" t="str">
        <f>IF(AND(COUNTA(B1334:E1334)&gt;0,K1334=1),"Belge Tarihi,Belge Numarası ve KDV Dahil Tutar doldurulduktan sonra KDV Hariç Tutar doldurulabilir.","")</f>
        <v/>
      </c>
      <c r="K1334" s="108">
        <f>IF(COUNTA(F1334:G1334)+COUNTA(I1334)=3,0,1)</f>
        <v>1</v>
      </c>
      <c r="L1334" s="107">
        <f>IF(K1334=1,0,100000000)</f>
        <v>0</v>
      </c>
    </row>
    <row r="1335" spans="1:14" ht="30.1" customHeight="1" x14ac:dyDescent="0.3">
      <c r="A1335" s="399">
        <v>782</v>
      </c>
      <c r="B1335" s="314"/>
      <c r="C1335" s="454"/>
      <c r="D1335" s="14"/>
      <c r="E1335" s="15"/>
      <c r="F1335" s="37"/>
      <c r="G1335" s="192"/>
      <c r="H1335" s="186"/>
      <c r="I1335" s="181"/>
      <c r="J1335" s="106" t="str">
        <f t="shared" ref="J1335:J1353" si="117">IF(AND(COUNTA(B1335:E1335)&gt;0,K1335=1),"Belge Tarihi,Belge Numarası ve KDV Dahil Tutar doldurulduktan sonra KDV Hariç Tutar doldurulabilir.","")</f>
        <v/>
      </c>
      <c r="K1335" s="108">
        <f t="shared" ref="K1335:K1353" si="118">IF(COUNTA(F1335:G1335)+COUNTA(I1335)=3,0,1)</f>
        <v>1</v>
      </c>
      <c r="L1335" s="107">
        <f t="shared" ref="L1335:L1353" si="119">IF(K1335=1,0,100000000)</f>
        <v>0</v>
      </c>
    </row>
    <row r="1336" spans="1:14" ht="30.1" customHeight="1" x14ac:dyDescent="0.3">
      <c r="A1336" s="399">
        <v>783</v>
      </c>
      <c r="B1336" s="314"/>
      <c r="C1336" s="454"/>
      <c r="D1336" s="14"/>
      <c r="E1336" s="15"/>
      <c r="F1336" s="37"/>
      <c r="G1336" s="192"/>
      <c r="H1336" s="186"/>
      <c r="I1336" s="181"/>
      <c r="J1336" s="106" t="str">
        <f t="shared" si="117"/>
        <v/>
      </c>
      <c r="K1336" s="108">
        <f t="shared" si="118"/>
        <v>1</v>
      </c>
      <c r="L1336" s="107">
        <f t="shared" si="119"/>
        <v>0</v>
      </c>
    </row>
    <row r="1337" spans="1:14" ht="30.1" customHeight="1" x14ac:dyDescent="0.3">
      <c r="A1337" s="399">
        <v>784</v>
      </c>
      <c r="B1337" s="314"/>
      <c r="C1337" s="454"/>
      <c r="D1337" s="14"/>
      <c r="E1337" s="15"/>
      <c r="F1337" s="37"/>
      <c r="G1337" s="192"/>
      <c r="H1337" s="186"/>
      <c r="I1337" s="181"/>
      <c r="J1337" s="106" t="str">
        <f t="shared" si="117"/>
        <v/>
      </c>
      <c r="K1337" s="108">
        <f t="shared" si="118"/>
        <v>1</v>
      </c>
      <c r="L1337" s="107">
        <f t="shared" si="119"/>
        <v>0</v>
      </c>
    </row>
    <row r="1338" spans="1:14" ht="30.1" customHeight="1" x14ac:dyDescent="0.3">
      <c r="A1338" s="399">
        <v>785</v>
      </c>
      <c r="B1338" s="314"/>
      <c r="C1338" s="454"/>
      <c r="D1338" s="14"/>
      <c r="E1338" s="15"/>
      <c r="F1338" s="37"/>
      <c r="G1338" s="192"/>
      <c r="H1338" s="186"/>
      <c r="I1338" s="181"/>
      <c r="J1338" s="106" t="str">
        <f t="shared" si="117"/>
        <v/>
      </c>
      <c r="K1338" s="108">
        <f t="shared" si="118"/>
        <v>1</v>
      </c>
      <c r="L1338" s="107">
        <f t="shared" si="119"/>
        <v>0</v>
      </c>
    </row>
    <row r="1339" spans="1:14" ht="30.1" customHeight="1" x14ac:dyDescent="0.3">
      <c r="A1339" s="399">
        <v>786</v>
      </c>
      <c r="B1339" s="314"/>
      <c r="C1339" s="454"/>
      <c r="D1339" s="14"/>
      <c r="E1339" s="15"/>
      <c r="F1339" s="37"/>
      <c r="G1339" s="192"/>
      <c r="H1339" s="186"/>
      <c r="I1339" s="181"/>
      <c r="J1339" s="106" t="str">
        <f t="shared" si="117"/>
        <v/>
      </c>
      <c r="K1339" s="108">
        <f t="shared" si="118"/>
        <v>1</v>
      </c>
      <c r="L1339" s="107">
        <f t="shared" si="119"/>
        <v>0</v>
      </c>
    </row>
    <row r="1340" spans="1:14" ht="30.1" customHeight="1" x14ac:dyDescent="0.3">
      <c r="A1340" s="399">
        <v>787</v>
      </c>
      <c r="B1340" s="314"/>
      <c r="C1340" s="454"/>
      <c r="D1340" s="14"/>
      <c r="E1340" s="15"/>
      <c r="F1340" s="37"/>
      <c r="G1340" s="192"/>
      <c r="H1340" s="186"/>
      <c r="I1340" s="181"/>
      <c r="J1340" s="106" t="str">
        <f t="shared" si="117"/>
        <v/>
      </c>
      <c r="K1340" s="108">
        <f t="shared" si="118"/>
        <v>1</v>
      </c>
      <c r="L1340" s="107">
        <f t="shared" si="119"/>
        <v>0</v>
      </c>
    </row>
    <row r="1341" spans="1:14" ht="30.1" customHeight="1" x14ac:dyDescent="0.3">
      <c r="A1341" s="399">
        <v>788</v>
      </c>
      <c r="B1341" s="314"/>
      <c r="C1341" s="454"/>
      <c r="D1341" s="14"/>
      <c r="E1341" s="15"/>
      <c r="F1341" s="37"/>
      <c r="G1341" s="192"/>
      <c r="H1341" s="186"/>
      <c r="I1341" s="181"/>
      <c r="J1341" s="106" t="str">
        <f t="shared" si="117"/>
        <v/>
      </c>
      <c r="K1341" s="108">
        <f t="shared" si="118"/>
        <v>1</v>
      </c>
      <c r="L1341" s="107">
        <f t="shared" si="119"/>
        <v>0</v>
      </c>
    </row>
    <row r="1342" spans="1:14" ht="30.1" customHeight="1" x14ac:dyDescent="0.3">
      <c r="A1342" s="399">
        <v>789</v>
      </c>
      <c r="B1342" s="314"/>
      <c r="C1342" s="454"/>
      <c r="D1342" s="14"/>
      <c r="E1342" s="15"/>
      <c r="F1342" s="37"/>
      <c r="G1342" s="192"/>
      <c r="H1342" s="186"/>
      <c r="I1342" s="181"/>
      <c r="J1342" s="106" t="str">
        <f t="shared" si="117"/>
        <v/>
      </c>
      <c r="K1342" s="108">
        <f t="shared" si="118"/>
        <v>1</v>
      </c>
      <c r="L1342" s="107">
        <f t="shared" si="119"/>
        <v>0</v>
      </c>
    </row>
    <row r="1343" spans="1:14" ht="30.1" customHeight="1" x14ac:dyDescent="0.3">
      <c r="A1343" s="399">
        <v>790</v>
      </c>
      <c r="B1343" s="314"/>
      <c r="C1343" s="454"/>
      <c r="D1343" s="14"/>
      <c r="E1343" s="15"/>
      <c r="F1343" s="37"/>
      <c r="G1343" s="192"/>
      <c r="H1343" s="186"/>
      <c r="I1343" s="181"/>
      <c r="J1343" s="106" t="str">
        <f t="shared" si="117"/>
        <v/>
      </c>
      <c r="K1343" s="108">
        <f t="shared" si="118"/>
        <v>1</v>
      </c>
      <c r="L1343" s="107">
        <f t="shared" si="119"/>
        <v>0</v>
      </c>
    </row>
    <row r="1344" spans="1:14" ht="30.1" customHeight="1" x14ac:dyDescent="0.3">
      <c r="A1344" s="399">
        <v>791</v>
      </c>
      <c r="B1344" s="314"/>
      <c r="C1344" s="454"/>
      <c r="D1344" s="14"/>
      <c r="E1344" s="15"/>
      <c r="F1344" s="37"/>
      <c r="G1344" s="192"/>
      <c r="H1344" s="186"/>
      <c r="I1344" s="181"/>
      <c r="J1344" s="106" t="str">
        <f t="shared" si="117"/>
        <v/>
      </c>
      <c r="K1344" s="108">
        <f t="shared" si="118"/>
        <v>1</v>
      </c>
      <c r="L1344" s="107">
        <f t="shared" si="119"/>
        <v>0</v>
      </c>
    </row>
    <row r="1345" spans="1:13" ht="30.1" customHeight="1" x14ac:dyDescent="0.3">
      <c r="A1345" s="399">
        <v>792</v>
      </c>
      <c r="B1345" s="314"/>
      <c r="C1345" s="454"/>
      <c r="D1345" s="14"/>
      <c r="E1345" s="15"/>
      <c r="F1345" s="37"/>
      <c r="G1345" s="192"/>
      <c r="H1345" s="186"/>
      <c r="I1345" s="181"/>
      <c r="J1345" s="106" t="str">
        <f t="shared" si="117"/>
        <v/>
      </c>
      <c r="K1345" s="108">
        <f t="shared" si="118"/>
        <v>1</v>
      </c>
      <c r="L1345" s="107">
        <f t="shared" si="119"/>
        <v>0</v>
      </c>
    </row>
    <row r="1346" spans="1:13" ht="30.1" customHeight="1" x14ac:dyDescent="0.3">
      <c r="A1346" s="399">
        <v>793</v>
      </c>
      <c r="B1346" s="314"/>
      <c r="C1346" s="454"/>
      <c r="D1346" s="14"/>
      <c r="E1346" s="15"/>
      <c r="F1346" s="37"/>
      <c r="G1346" s="192"/>
      <c r="H1346" s="186"/>
      <c r="I1346" s="181"/>
      <c r="J1346" s="106" t="str">
        <f t="shared" si="117"/>
        <v/>
      </c>
      <c r="K1346" s="108">
        <f t="shared" si="118"/>
        <v>1</v>
      </c>
      <c r="L1346" s="107">
        <f t="shared" si="119"/>
        <v>0</v>
      </c>
    </row>
    <row r="1347" spans="1:13" ht="30.1" customHeight="1" x14ac:dyDescent="0.3">
      <c r="A1347" s="399">
        <v>794</v>
      </c>
      <c r="B1347" s="314"/>
      <c r="C1347" s="454"/>
      <c r="D1347" s="14"/>
      <c r="E1347" s="15"/>
      <c r="F1347" s="37"/>
      <c r="G1347" s="192"/>
      <c r="H1347" s="186"/>
      <c r="I1347" s="181"/>
      <c r="J1347" s="106" t="str">
        <f t="shared" si="117"/>
        <v/>
      </c>
      <c r="K1347" s="108">
        <f t="shared" si="118"/>
        <v>1</v>
      </c>
      <c r="L1347" s="107">
        <f t="shared" si="119"/>
        <v>0</v>
      </c>
    </row>
    <row r="1348" spans="1:13" ht="30.1" customHeight="1" x14ac:dyDescent="0.3">
      <c r="A1348" s="399">
        <v>795</v>
      </c>
      <c r="B1348" s="314"/>
      <c r="C1348" s="454"/>
      <c r="D1348" s="14"/>
      <c r="E1348" s="15"/>
      <c r="F1348" s="37"/>
      <c r="G1348" s="192"/>
      <c r="H1348" s="186"/>
      <c r="I1348" s="181"/>
      <c r="J1348" s="106" t="str">
        <f t="shared" si="117"/>
        <v/>
      </c>
      <c r="K1348" s="108">
        <f t="shared" si="118"/>
        <v>1</v>
      </c>
      <c r="L1348" s="107">
        <f t="shared" si="119"/>
        <v>0</v>
      </c>
    </row>
    <row r="1349" spans="1:13" ht="30.1" customHeight="1" x14ac:dyDescent="0.3">
      <c r="A1349" s="399">
        <v>796</v>
      </c>
      <c r="B1349" s="314"/>
      <c r="C1349" s="454"/>
      <c r="D1349" s="14"/>
      <c r="E1349" s="15"/>
      <c r="F1349" s="37"/>
      <c r="G1349" s="192"/>
      <c r="H1349" s="186"/>
      <c r="I1349" s="181"/>
      <c r="J1349" s="106" t="str">
        <f t="shared" si="117"/>
        <v/>
      </c>
      <c r="K1349" s="108">
        <f t="shared" si="118"/>
        <v>1</v>
      </c>
      <c r="L1349" s="107">
        <f t="shared" si="119"/>
        <v>0</v>
      </c>
    </row>
    <row r="1350" spans="1:13" ht="30.1" customHeight="1" x14ac:dyDescent="0.3">
      <c r="A1350" s="399">
        <v>797</v>
      </c>
      <c r="B1350" s="314"/>
      <c r="C1350" s="454"/>
      <c r="D1350" s="14"/>
      <c r="E1350" s="15"/>
      <c r="F1350" s="37"/>
      <c r="G1350" s="192"/>
      <c r="H1350" s="186"/>
      <c r="I1350" s="181"/>
      <c r="J1350" s="106" t="str">
        <f t="shared" si="117"/>
        <v/>
      </c>
      <c r="K1350" s="108">
        <f t="shared" si="118"/>
        <v>1</v>
      </c>
      <c r="L1350" s="107">
        <f t="shared" si="119"/>
        <v>0</v>
      </c>
    </row>
    <row r="1351" spans="1:13" ht="30.1" customHeight="1" x14ac:dyDescent="0.3">
      <c r="A1351" s="399">
        <v>798</v>
      </c>
      <c r="B1351" s="314"/>
      <c r="C1351" s="454"/>
      <c r="D1351" s="14"/>
      <c r="E1351" s="15"/>
      <c r="F1351" s="37"/>
      <c r="G1351" s="192"/>
      <c r="H1351" s="186"/>
      <c r="I1351" s="181"/>
      <c r="J1351" s="106" t="str">
        <f t="shared" si="117"/>
        <v/>
      </c>
      <c r="K1351" s="108">
        <f t="shared" si="118"/>
        <v>1</v>
      </c>
      <c r="L1351" s="107">
        <f t="shared" si="119"/>
        <v>0</v>
      </c>
    </row>
    <row r="1352" spans="1:13" ht="30.1" customHeight="1" x14ac:dyDescent="0.3">
      <c r="A1352" s="399">
        <v>799</v>
      </c>
      <c r="B1352" s="314"/>
      <c r="C1352" s="454"/>
      <c r="D1352" s="14"/>
      <c r="E1352" s="15"/>
      <c r="F1352" s="37"/>
      <c r="G1352" s="192"/>
      <c r="H1352" s="186"/>
      <c r="I1352" s="181"/>
      <c r="J1352" s="106" t="str">
        <f t="shared" si="117"/>
        <v/>
      </c>
      <c r="K1352" s="108">
        <f t="shared" si="118"/>
        <v>1</v>
      </c>
      <c r="L1352" s="107">
        <f t="shared" si="119"/>
        <v>0</v>
      </c>
    </row>
    <row r="1353" spans="1:13" ht="30.1" customHeight="1" thickBot="1" x14ac:dyDescent="0.35">
      <c r="A1353" s="400">
        <v>800</v>
      </c>
      <c r="B1353" s="86"/>
      <c r="C1353" s="455"/>
      <c r="D1353" s="16"/>
      <c r="E1353" s="17"/>
      <c r="F1353" s="39"/>
      <c r="G1353" s="193"/>
      <c r="H1353" s="187"/>
      <c r="I1353" s="182"/>
      <c r="J1353" s="106" t="str">
        <f t="shared" si="117"/>
        <v/>
      </c>
      <c r="K1353" s="108">
        <f t="shared" si="118"/>
        <v>1</v>
      </c>
      <c r="L1353" s="107">
        <f t="shared" si="119"/>
        <v>0</v>
      </c>
    </row>
    <row r="1354" spans="1:13" ht="30.1" customHeight="1" thickBot="1" x14ac:dyDescent="0.35">
      <c r="A1354" s="41"/>
      <c r="B1354" s="41"/>
      <c r="C1354" s="456"/>
      <c r="D1354" s="41"/>
      <c r="E1354" s="41"/>
      <c r="F1354" s="41"/>
      <c r="G1354" s="380" t="s">
        <v>33</v>
      </c>
      <c r="H1354" s="183">
        <f>SUM(H1334:H1353)+H1320</f>
        <v>0</v>
      </c>
      <c r="I1354" s="183">
        <f>SUM(I1334:I1353)+I1320</f>
        <v>0</v>
      </c>
      <c r="J1354" s="63"/>
      <c r="K1354" s="105">
        <f>IF(H1354&gt;H1320,ROW(A1360),0)</f>
        <v>0</v>
      </c>
      <c r="L1354" s="34"/>
      <c r="M1354" s="102">
        <f>IF(H1354&gt;H1320,ROW(A1360),0)</f>
        <v>0</v>
      </c>
    </row>
    <row r="1355" spans="1:13" ht="30.1" customHeight="1" x14ac:dyDescent="0.3">
      <c r="A1355" s="41"/>
      <c r="B1355" s="41"/>
      <c r="C1355" s="456"/>
      <c r="D1355" s="41"/>
      <c r="E1355" s="41"/>
      <c r="F1355" s="41"/>
      <c r="G1355" s="41"/>
      <c r="H1355" s="41"/>
      <c r="I1355" s="41"/>
      <c r="J1355" s="63"/>
      <c r="K1355" s="34"/>
      <c r="L1355" s="34"/>
    </row>
    <row r="1356" spans="1:13" ht="30.1" customHeight="1" x14ac:dyDescent="0.3">
      <c r="A1356" s="135" t="s">
        <v>132</v>
      </c>
      <c r="B1356" s="41"/>
      <c r="C1356" s="456"/>
      <c r="D1356" s="41"/>
      <c r="E1356" s="41"/>
      <c r="F1356" s="41"/>
      <c r="G1356" s="41"/>
      <c r="H1356" s="41"/>
      <c r="I1356" s="41"/>
      <c r="J1356" s="63"/>
      <c r="K1356" s="34"/>
      <c r="L1356" s="34"/>
    </row>
    <row r="1357" spans="1:13" ht="30.1" customHeight="1" x14ac:dyDescent="0.3">
      <c r="A1357" s="41"/>
      <c r="B1357" s="41"/>
      <c r="C1357" s="456"/>
      <c r="D1357" s="41"/>
      <c r="E1357" s="41"/>
      <c r="F1357" s="41"/>
      <c r="G1357" s="41"/>
      <c r="H1357" s="41"/>
      <c r="I1357" s="41"/>
      <c r="J1357" s="63"/>
      <c r="K1357" s="34"/>
      <c r="L1357" s="34"/>
    </row>
    <row r="1358" spans="1:13" ht="30.1" customHeight="1" x14ac:dyDescent="0.35">
      <c r="A1358" s="370" t="s">
        <v>30</v>
      </c>
      <c r="B1358" s="372">
        <f ca="1">imzatarihi</f>
        <v>45653</v>
      </c>
      <c r="C1358" s="459"/>
      <c r="D1358" s="251" t="s">
        <v>31</v>
      </c>
      <c r="E1358" s="373" t="str">
        <f>IF(kurulusyetkilisi&gt;0,kurulusyetkilisi,"")</f>
        <v/>
      </c>
      <c r="F1358" s="41"/>
      <c r="G1358" s="41"/>
      <c r="H1358" s="41"/>
      <c r="I1358" s="41"/>
      <c r="J1358" s="63"/>
      <c r="K1358" s="34"/>
      <c r="L1358" s="34"/>
    </row>
    <row r="1359" spans="1:13" ht="30.1" customHeight="1" x14ac:dyDescent="0.35">
      <c r="A1359" s="41"/>
      <c r="B1359" s="213"/>
      <c r="C1359" s="460"/>
      <c r="D1359" s="251" t="s">
        <v>32</v>
      </c>
      <c r="E1359" s="41"/>
      <c r="F1359" s="41"/>
      <c r="G1359" s="212"/>
      <c r="H1359" s="41"/>
      <c r="I1359" s="41"/>
      <c r="J1359" s="63"/>
      <c r="K1359" s="34"/>
      <c r="L1359" s="34"/>
    </row>
    <row r="1360" spans="1:13" ht="30.1" customHeight="1" x14ac:dyDescent="0.3">
      <c r="A1360" s="41"/>
      <c r="B1360" s="41"/>
      <c r="C1360" s="456"/>
      <c r="D1360" s="41"/>
      <c r="E1360" s="41"/>
      <c r="F1360" s="41"/>
      <c r="G1360" s="41"/>
      <c r="H1360" s="41"/>
      <c r="I1360" s="41"/>
      <c r="J1360" s="63"/>
      <c r="K1360" s="34"/>
      <c r="L1360" s="34"/>
    </row>
    <row r="1361" spans="1:14" ht="30.1" customHeight="1" x14ac:dyDescent="0.3">
      <c r="A1361" s="609" t="s">
        <v>102</v>
      </c>
      <c r="B1361" s="609"/>
      <c r="C1361" s="609"/>
      <c r="D1361" s="609"/>
      <c r="E1361" s="609"/>
      <c r="F1361" s="609"/>
      <c r="G1361" s="609"/>
      <c r="H1361" s="609"/>
      <c r="I1361" s="609"/>
      <c r="J1361" s="61"/>
      <c r="K1361" s="34"/>
      <c r="L1361" s="34"/>
    </row>
    <row r="1362" spans="1:14" ht="30.1" customHeight="1" x14ac:dyDescent="0.3">
      <c r="A1362" s="573" t="str">
        <f>IF(YilDonem&lt;&gt;"",CONCATENATE(YilDonem," dönemine aittir."),"")</f>
        <v/>
      </c>
      <c r="B1362" s="573"/>
      <c r="C1362" s="573"/>
      <c r="D1362" s="573"/>
      <c r="E1362" s="573"/>
      <c r="F1362" s="573"/>
      <c r="G1362" s="573"/>
      <c r="H1362" s="573"/>
      <c r="I1362" s="573"/>
      <c r="J1362" s="61"/>
      <c r="K1362" s="34"/>
      <c r="L1362" s="34"/>
    </row>
    <row r="1363" spans="1:14" ht="30.1" customHeight="1" thickBot="1" x14ac:dyDescent="0.35">
      <c r="A1363" s="610" t="s">
        <v>125</v>
      </c>
      <c r="B1363" s="610"/>
      <c r="C1363" s="610"/>
      <c r="D1363" s="610"/>
      <c r="E1363" s="610"/>
      <c r="F1363" s="610"/>
      <c r="G1363" s="610"/>
      <c r="H1363" s="610"/>
      <c r="I1363" s="610"/>
      <c r="J1363" s="61"/>
      <c r="K1363" s="34"/>
      <c r="L1363" s="34"/>
    </row>
    <row r="1364" spans="1:14" ht="30.1" customHeight="1" thickBot="1" x14ac:dyDescent="0.35">
      <c r="A1364" s="441" t="s">
        <v>212</v>
      </c>
      <c r="B1364" s="618" t="str">
        <f>IF(ProjeNo&gt;0,ProjeNo,"")</f>
        <v/>
      </c>
      <c r="C1364" s="619"/>
      <c r="D1364" s="619"/>
      <c r="E1364" s="619"/>
      <c r="F1364" s="619"/>
      <c r="G1364" s="619"/>
      <c r="H1364" s="619"/>
      <c r="I1364" s="620"/>
      <c r="J1364" s="61"/>
      <c r="K1364" s="34"/>
      <c r="L1364" s="34"/>
    </row>
    <row r="1365" spans="1:14" ht="30.1" customHeight="1" thickBot="1" x14ac:dyDescent="0.35">
      <c r="A1365" s="441" t="s">
        <v>213</v>
      </c>
      <c r="B1365" s="615" t="str">
        <f>IF(ProjeAdi&gt;0,ProjeAdi,"")</f>
        <v/>
      </c>
      <c r="C1365" s="616"/>
      <c r="D1365" s="616"/>
      <c r="E1365" s="616"/>
      <c r="F1365" s="616"/>
      <c r="G1365" s="616"/>
      <c r="H1365" s="616"/>
      <c r="I1365" s="617"/>
      <c r="J1365" s="61"/>
      <c r="K1365" s="34"/>
      <c r="L1365" s="34"/>
    </row>
    <row r="1366" spans="1:14" s="21" customFormat="1" ht="30.1" customHeight="1" thickBot="1" x14ac:dyDescent="0.35">
      <c r="A1366" s="613" t="s">
        <v>3</v>
      </c>
      <c r="B1366" s="613" t="s">
        <v>99</v>
      </c>
      <c r="C1366" s="613" t="s">
        <v>175</v>
      </c>
      <c r="D1366" s="613" t="s">
        <v>100</v>
      </c>
      <c r="E1366" s="613" t="s">
        <v>101</v>
      </c>
      <c r="F1366" s="613" t="s">
        <v>79</v>
      </c>
      <c r="G1366" s="613" t="s">
        <v>80</v>
      </c>
      <c r="H1366" s="392" t="s">
        <v>81</v>
      </c>
      <c r="I1366" s="392" t="s">
        <v>81</v>
      </c>
      <c r="J1366" s="62"/>
      <c r="K1366" s="35"/>
      <c r="L1366" s="35"/>
      <c r="M1366" s="65"/>
      <c r="N1366" s="65"/>
    </row>
    <row r="1367" spans="1:14" ht="30.1" customHeight="1" thickBot="1" x14ac:dyDescent="0.35">
      <c r="A1367" s="621"/>
      <c r="B1367" s="621"/>
      <c r="C1367" s="614"/>
      <c r="D1367" s="621"/>
      <c r="E1367" s="621"/>
      <c r="F1367" s="621"/>
      <c r="G1367" s="621"/>
      <c r="H1367" s="403" t="s">
        <v>82</v>
      </c>
      <c r="I1367" s="403" t="s">
        <v>85</v>
      </c>
      <c r="J1367" s="61"/>
      <c r="K1367" s="34"/>
      <c r="L1367" s="34"/>
    </row>
    <row r="1368" spans="1:14" ht="30.1" customHeight="1" x14ac:dyDescent="0.3">
      <c r="A1368" s="198">
        <v>801</v>
      </c>
      <c r="B1368" s="464"/>
      <c r="C1368" s="465"/>
      <c r="D1368" s="22"/>
      <c r="E1368" s="36"/>
      <c r="F1368" s="23"/>
      <c r="G1368" s="191"/>
      <c r="H1368" s="185"/>
      <c r="I1368" s="177"/>
      <c r="J1368" s="106" t="str">
        <f>IF(AND(COUNTA(B1368:E1368)&gt;0,K1368=1),"Belge Tarihi,Belge Numarası ve KDV Dahil Tutar doldurulduktan sonra KDV Hariç Tutar doldurulabilir.","")</f>
        <v/>
      </c>
      <c r="K1368" s="108">
        <f>IF(COUNTA(F1368:G1368)+COUNTA(I1368)=3,0,1)</f>
        <v>1</v>
      </c>
      <c r="L1368" s="107">
        <f>IF(K1368=1,0,100000000)</f>
        <v>0</v>
      </c>
    </row>
    <row r="1369" spans="1:14" ht="30.1" customHeight="1" x14ac:dyDescent="0.3">
      <c r="A1369" s="399">
        <v>802</v>
      </c>
      <c r="B1369" s="314"/>
      <c r="C1369" s="454"/>
      <c r="D1369" s="14"/>
      <c r="E1369" s="15"/>
      <c r="F1369" s="37"/>
      <c r="G1369" s="192"/>
      <c r="H1369" s="186"/>
      <c r="I1369" s="181"/>
      <c r="J1369" s="106" t="str">
        <f t="shared" ref="J1369:J1387" si="120">IF(AND(COUNTA(B1369:E1369)&gt;0,K1369=1),"Belge Tarihi,Belge Numarası ve KDV Dahil Tutar doldurulduktan sonra KDV Hariç Tutar doldurulabilir.","")</f>
        <v/>
      </c>
      <c r="K1369" s="108">
        <f t="shared" ref="K1369:K1387" si="121">IF(COUNTA(F1369:G1369)+COUNTA(I1369)=3,0,1)</f>
        <v>1</v>
      </c>
      <c r="L1369" s="107">
        <f t="shared" ref="L1369:L1387" si="122">IF(K1369=1,0,100000000)</f>
        <v>0</v>
      </c>
    </row>
    <row r="1370" spans="1:14" ht="30.1" customHeight="1" x14ac:dyDescent="0.3">
      <c r="A1370" s="399">
        <v>803</v>
      </c>
      <c r="B1370" s="314"/>
      <c r="C1370" s="454"/>
      <c r="D1370" s="14"/>
      <c r="E1370" s="15"/>
      <c r="F1370" s="37"/>
      <c r="G1370" s="192"/>
      <c r="H1370" s="186"/>
      <c r="I1370" s="181"/>
      <c r="J1370" s="106" t="str">
        <f t="shared" si="120"/>
        <v/>
      </c>
      <c r="K1370" s="108">
        <f t="shared" si="121"/>
        <v>1</v>
      </c>
      <c r="L1370" s="107">
        <f t="shared" si="122"/>
        <v>0</v>
      </c>
    </row>
    <row r="1371" spans="1:14" ht="30.1" customHeight="1" x14ac:dyDescent="0.3">
      <c r="A1371" s="399">
        <v>804</v>
      </c>
      <c r="B1371" s="314"/>
      <c r="C1371" s="454"/>
      <c r="D1371" s="14"/>
      <c r="E1371" s="15"/>
      <c r="F1371" s="37"/>
      <c r="G1371" s="192"/>
      <c r="H1371" s="186"/>
      <c r="I1371" s="181"/>
      <c r="J1371" s="106" t="str">
        <f t="shared" si="120"/>
        <v/>
      </c>
      <c r="K1371" s="108">
        <f t="shared" si="121"/>
        <v>1</v>
      </c>
      <c r="L1371" s="107">
        <f t="shared" si="122"/>
        <v>0</v>
      </c>
    </row>
    <row r="1372" spans="1:14" ht="30.1" customHeight="1" x14ac:dyDescent="0.3">
      <c r="A1372" s="399">
        <v>805</v>
      </c>
      <c r="B1372" s="314"/>
      <c r="C1372" s="454"/>
      <c r="D1372" s="14"/>
      <c r="E1372" s="15"/>
      <c r="F1372" s="37"/>
      <c r="G1372" s="192"/>
      <c r="H1372" s="186"/>
      <c r="I1372" s="181"/>
      <c r="J1372" s="106" t="str">
        <f t="shared" si="120"/>
        <v/>
      </c>
      <c r="K1372" s="108">
        <f t="shared" si="121"/>
        <v>1</v>
      </c>
      <c r="L1372" s="107">
        <f t="shared" si="122"/>
        <v>0</v>
      </c>
    </row>
    <row r="1373" spans="1:14" ht="30.1" customHeight="1" x14ac:dyDescent="0.3">
      <c r="A1373" s="399">
        <v>806</v>
      </c>
      <c r="B1373" s="314"/>
      <c r="C1373" s="454"/>
      <c r="D1373" s="14"/>
      <c r="E1373" s="15"/>
      <c r="F1373" s="37"/>
      <c r="G1373" s="192"/>
      <c r="H1373" s="186"/>
      <c r="I1373" s="181"/>
      <c r="J1373" s="106" t="str">
        <f t="shared" si="120"/>
        <v/>
      </c>
      <c r="K1373" s="108">
        <f t="shared" si="121"/>
        <v>1</v>
      </c>
      <c r="L1373" s="107">
        <f t="shared" si="122"/>
        <v>0</v>
      </c>
    </row>
    <row r="1374" spans="1:14" ht="30.1" customHeight="1" x14ac:dyDescent="0.3">
      <c r="A1374" s="399">
        <v>807</v>
      </c>
      <c r="B1374" s="314"/>
      <c r="C1374" s="454"/>
      <c r="D1374" s="14"/>
      <c r="E1374" s="15"/>
      <c r="F1374" s="37"/>
      <c r="G1374" s="192"/>
      <c r="H1374" s="186"/>
      <c r="I1374" s="181"/>
      <c r="J1374" s="106" t="str">
        <f t="shared" si="120"/>
        <v/>
      </c>
      <c r="K1374" s="108">
        <f t="shared" si="121"/>
        <v>1</v>
      </c>
      <c r="L1374" s="107">
        <f t="shared" si="122"/>
        <v>0</v>
      </c>
    </row>
    <row r="1375" spans="1:14" ht="30.1" customHeight="1" x14ac:dyDescent="0.3">
      <c r="A1375" s="399">
        <v>808</v>
      </c>
      <c r="B1375" s="314"/>
      <c r="C1375" s="454"/>
      <c r="D1375" s="14"/>
      <c r="E1375" s="15"/>
      <c r="F1375" s="37"/>
      <c r="G1375" s="192"/>
      <c r="H1375" s="186"/>
      <c r="I1375" s="181"/>
      <c r="J1375" s="106" t="str">
        <f t="shared" si="120"/>
        <v/>
      </c>
      <c r="K1375" s="108">
        <f t="shared" si="121"/>
        <v>1</v>
      </c>
      <c r="L1375" s="107">
        <f t="shared" si="122"/>
        <v>0</v>
      </c>
    </row>
    <row r="1376" spans="1:14" ht="30.1" customHeight="1" x14ac:dyDescent="0.3">
      <c r="A1376" s="399">
        <v>809</v>
      </c>
      <c r="B1376" s="314"/>
      <c r="C1376" s="454"/>
      <c r="D1376" s="14"/>
      <c r="E1376" s="15"/>
      <c r="F1376" s="37"/>
      <c r="G1376" s="192"/>
      <c r="H1376" s="186"/>
      <c r="I1376" s="181"/>
      <c r="J1376" s="106" t="str">
        <f t="shared" si="120"/>
        <v/>
      </c>
      <c r="K1376" s="108">
        <f t="shared" si="121"/>
        <v>1</v>
      </c>
      <c r="L1376" s="107">
        <f t="shared" si="122"/>
        <v>0</v>
      </c>
    </row>
    <row r="1377" spans="1:13" ht="30.1" customHeight="1" x14ac:dyDescent="0.3">
      <c r="A1377" s="399">
        <v>810</v>
      </c>
      <c r="B1377" s="314"/>
      <c r="C1377" s="454"/>
      <c r="D1377" s="14"/>
      <c r="E1377" s="15"/>
      <c r="F1377" s="37"/>
      <c r="G1377" s="192"/>
      <c r="H1377" s="186"/>
      <c r="I1377" s="181"/>
      <c r="J1377" s="106" t="str">
        <f t="shared" si="120"/>
        <v/>
      </c>
      <c r="K1377" s="108">
        <f t="shared" si="121"/>
        <v>1</v>
      </c>
      <c r="L1377" s="107">
        <f t="shared" si="122"/>
        <v>0</v>
      </c>
    </row>
    <row r="1378" spans="1:13" ht="30.1" customHeight="1" x14ac:dyDescent="0.3">
      <c r="A1378" s="399">
        <v>811</v>
      </c>
      <c r="B1378" s="314"/>
      <c r="C1378" s="454"/>
      <c r="D1378" s="14"/>
      <c r="E1378" s="15"/>
      <c r="F1378" s="37"/>
      <c r="G1378" s="192"/>
      <c r="H1378" s="186"/>
      <c r="I1378" s="181"/>
      <c r="J1378" s="106" t="str">
        <f t="shared" si="120"/>
        <v/>
      </c>
      <c r="K1378" s="108">
        <f t="shared" si="121"/>
        <v>1</v>
      </c>
      <c r="L1378" s="107">
        <f t="shared" si="122"/>
        <v>0</v>
      </c>
    </row>
    <row r="1379" spans="1:13" ht="30.1" customHeight="1" x14ac:dyDescent="0.3">
      <c r="A1379" s="399">
        <v>812</v>
      </c>
      <c r="B1379" s="314"/>
      <c r="C1379" s="454"/>
      <c r="D1379" s="14"/>
      <c r="E1379" s="15"/>
      <c r="F1379" s="37"/>
      <c r="G1379" s="192"/>
      <c r="H1379" s="186"/>
      <c r="I1379" s="181"/>
      <c r="J1379" s="106" t="str">
        <f t="shared" si="120"/>
        <v/>
      </c>
      <c r="K1379" s="108">
        <f t="shared" si="121"/>
        <v>1</v>
      </c>
      <c r="L1379" s="107">
        <f t="shared" si="122"/>
        <v>0</v>
      </c>
    </row>
    <row r="1380" spans="1:13" ht="30.1" customHeight="1" x14ac:dyDescent="0.3">
      <c r="A1380" s="399">
        <v>813</v>
      </c>
      <c r="B1380" s="314"/>
      <c r="C1380" s="454"/>
      <c r="D1380" s="14"/>
      <c r="E1380" s="15"/>
      <c r="F1380" s="37"/>
      <c r="G1380" s="192"/>
      <c r="H1380" s="186"/>
      <c r="I1380" s="181"/>
      <c r="J1380" s="106" t="str">
        <f t="shared" si="120"/>
        <v/>
      </c>
      <c r="K1380" s="108">
        <f t="shared" si="121"/>
        <v>1</v>
      </c>
      <c r="L1380" s="107">
        <f t="shared" si="122"/>
        <v>0</v>
      </c>
    </row>
    <row r="1381" spans="1:13" ht="30.1" customHeight="1" x14ac:dyDescent="0.3">
      <c r="A1381" s="399">
        <v>814</v>
      </c>
      <c r="B1381" s="314"/>
      <c r="C1381" s="454"/>
      <c r="D1381" s="14"/>
      <c r="E1381" s="15"/>
      <c r="F1381" s="37"/>
      <c r="G1381" s="192"/>
      <c r="H1381" s="186"/>
      <c r="I1381" s="181"/>
      <c r="J1381" s="106" t="str">
        <f t="shared" si="120"/>
        <v/>
      </c>
      <c r="K1381" s="108">
        <f t="shared" si="121"/>
        <v>1</v>
      </c>
      <c r="L1381" s="107">
        <f t="shared" si="122"/>
        <v>0</v>
      </c>
    </row>
    <row r="1382" spans="1:13" ht="30.1" customHeight="1" x14ac:dyDescent="0.3">
      <c r="A1382" s="399">
        <v>815</v>
      </c>
      <c r="B1382" s="314"/>
      <c r="C1382" s="454"/>
      <c r="D1382" s="14"/>
      <c r="E1382" s="15"/>
      <c r="F1382" s="37"/>
      <c r="G1382" s="192"/>
      <c r="H1382" s="186"/>
      <c r="I1382" s="181"/>
      <c r="J1382" s="106" t="str">
        <f t="shared" si="120"/>
        <v/>
      </c>
      <c r="K1382" s="108">
        <f t="shared" si="121"/>
        <v>1</v>
      </c>
      <c r="L1382" s="107">
        <f t="shared" si="122"/>
        <v>0</v>
      </c>
    </row>
    <row r="1383" spans="1:13" ht="30.1" customHeight="1" x14ac:dyDescent="0.3">
      <c r="A1383" s="399">
        <v>816</v>
      </c>
      <c r="B1383" s="314"/>
      <c r="C1383" s="454"/>
      <c r="D1383" s="14"/>
      <c r="E1383" s="15"/>
      <c r="F1383" s="37"/>
      <c r="G1383" s="192"/>
      <c r="H1383" s="186"/>
      <c r="I1383" s="181"/>
      <c r="J1383" s="106" t="str">
        <f t="shared" si="120"/>
        <v/>
      </c>
      <c r="K1383" s="108">
        <f t="shared" si="121"/>
        <v>1</v>
      </c>
      <c r="L1383" s="107">
        <f t="shared" si="122"/>
        <v>0</v>
      </c>
    </row>
    <row r="1384" spans="1:13" ht="30.1" customHeight="1" x14ac:dyDescent="0.3">
      <c r="A1384" s="399">
        <v>817</v>
      </c>
      <c r="B1384" s="314"/>
      <c r="C1384" s="454"/>
      <c r="D1384" s="14"/>
      <c r="E1384" s="15"/>
      <c r="F1384" s="37"/>
      <c r="G1384" s="192"/>
      <c r="H1384" s="186"/>
      <c r="I1384" s="181"/>
      <c r="J1384" s="106" t="str">
        <f t="shared" si="120"/>
        <v/>
      </c>
      <c r="K1384" s="108">
        <f t="shared" si="121"/>
        <v>1</v>
      </c>
      <c r="L1384" s="107">
        <f t="shared" si="122"/>
        <v>0</v>
      </c>
    </row>
    <row r="1385" spans="1:13" ht="30.1" customHeight="1" x14ac:dyDescent="0.3">
      <c r="A1385" s="399">
        <v>818</v>
      </c>
      <c r="B1385" s="314"/>
      <c r="C1385" s="454"/>
      <c r="D1385" s="14"/>
      <c r="E1385" s="15"/>
      <c r="F1385" s="37"/>
      <c r="G1385" s="192"/>
      <c r="H1385" s="186"/>
      <c r="I1385" s="181"/>
      <c r="J1385" s="106" t="str">
        <f t="shared" si="120"/>
        <v/>
      </c>
      <c r="K1385" s="108">
        <f t="shared" si="121"/>
        <v>1</v>
      </c>
      <c r="L1385" s="107">
        <f t="shared" si="122"/>
        <v>0</v>
      </c>
    </row>
    <row r="1386" spans="1:13" ht="30.1" customHeight="1" x14ac:dyDescent="0.3">
      <c r="A1386" s="399">
        <v>819</v>
      </c>
      <c r="B1386" s="314"/>
      <c r="C1386" s="454"/>
      <c r="D1386" s="14"/>
      <c r="E1386" s="15"/>
      <c r="F1386" s="37"/>
      <c r="G1386" s="192"/>
      <c r="H1386" s="186"/>
      <c r="I1386" s="181"/>
      <c r="J1386" s="106" t="str">
        <f t="shared" si="120"/>
        <v/>
      </c>
      <c r="K1386" s="108">
        <f t="shared" si="121"/>
        <v>1</v>
      </c>
      <c r="L1386" s="107">
        <f t="shared" si="122"/>
        <v>0</v>
      </c>
    </row>
    <row r="1387" spans="1:13" ht="30.1" customHeight="1" thickBot="1" x14ac:dyDescent="0.35">
      <c r="A1387" s="400">
        <v>820</v>
      </c>
      <c r="B1387" s="86"/>
      <c r="C1387" s="455"/>
      <c r="D1387" s="16"/>
      <c r="E1387" s="17"/>
      <c r="F1387" s="39"/>
      <c r="G1387" s="193"/>
      <c r="H1387" s="187"/>
      <c r="I1387" s="182"/>
      <c r="J1387" s="106" t="str">
        <f t="shared" si="120"/>
        <v/>
      </c>
      <c r="K1387" s="108">
        <f t="shared" si="121"/>
        <v>1</v>
      </c>
      <c r="L1387" s="107">
        <f t="shared" si="122"/>
        <v>0</v>
      </c>
    </row>
    <row r="1388" spans="1:13" ht="30.1" customHeight="1" thickBot="1" x14ac:dyDescent="0.35">
      <c r="A1388" s="41"/>
      <c r="B1388" s="41"/>
      <c r="C1388" s="456"/>
      <c r="D1388" s="41"/>
      <c r="E1388" s="41"/>
      <c r="F1388" s="41"/>
      <c r="G1388" s="380" t="s">
        <v>33</v>
      </c>
      <c r="H1388" s="183">
        <f>SUM(H1368:H1387)+H1354</f>
        <v>0</v>
      </c>
      <c r="I1388" s="183">
        <f>SUM(I1368:I1387)+I1354</f>
        <v>0</v>
      </c>
      <c r="J1388" s="63"/>
      <c r="K1388" s="105">
        <f>IF(H1388&gt;H1354,ROW(A1394),0)</f>
        <v>0</v>
      </c>
      <c r="L1388" s="34"/>
      <c r="M1388" s="102">
        <f>IF(H1388&gt;H1354,ROW(A1394),0)</f>
        <v>0</v>
      </c>
    </row>
    <row r="1389" spans="1:13" ht="30.1" customHeight="1" x14ac:dyDescent="0.3">
      <c r="A1389" s="41"/>
      <c r="B1389" s="41"/>
      <c r="C1389" s="456"/>
      <c r="D1389" s="41"/>
      <c r="E1389" s="41"/>
      <c r="F1389" s="41"/>
      <c r="G1389" s="41"/>
      <c r="H1389" s="41"/>
      <c r="I1389" s="41"/>
      <c r="J1389" s="63"/>
      <c r="K1389" s="34"/>
      <c r="L1389" s="34"/>
    </row>
    <row r="1390" spans="1:13" ht="30.1" customHeight="1" x14ac:dyDescent="0.3">
      <c r="A1390" s="135" t="s">
        <v>132</v>
      </c>
      <c r="B1390" s="41"/>
      <c r="C1390" s="456"/>
      <c r="D1390" s="41"/>
      <c r="E1390" s="41"/>
      <c r="F1390" s="41"/>
      <c r="G1390" s="41"/>
      <c r="H1390" s="41"/>
      <c r="I1390" s="41"/>
      <c r="J1390" s="63"/>
      <c r="K1390" s="34"/>
      <c r="L1390" s="34"/>
    </row>
    <row r="1391" spans="1:13" ht="30.1" customHeight="1" x14ac:dyDescent="0.3">
      <c r="A1391" s="41"/>
      <c r="B1391" s="41"/>
      <c r="C1391" s="456"/>
      <c r="D1391" s="41"/>
      <c r="E1391" s="41"/>
      <c r="F1391" s="41"/>
      <c r="G1391" s="41"/>
      <c r="H1391" s="41"/>
      <c r="I1391" s="41"/>
      <c r="J1391" s="63"/>
      <c r="K1391" s="34"/>
      <c r="L1391" s="34"/>
    </row>
    <row r="1392" spans="1:13" ht="30.1" customHeight="1" x14ac:dyDescent="0.35">
      <c r="A1392" s="370" t="s">
        <v>30</v>
      </c>
      <c r="B1392" s="372">
        <f ca="1">imzatarihi</f>
        <v>45653</v>
      </c>
      <c r="C1392" s="459"/>
      <c r="D1392" s="251" t="s">
        <v>31</v>
      </c>
      <c r="E1392" s="373" t="str">
        <f>IF(kurulusyetkilisi&gt;0,kurulusyetkilisi,"")</f>
        <v/>
      </c>
      <c r="F1392" s="41"/>
      <c r="G1392" s="41"/>
      <c r="H1392" s="41"/>
      <c r="I1392" s="41"/>
      <c r="J1392" s="63"/>
      <c r="K1392" s="34"/>
      <c r="L1392" s="34"/>
    </row>
    <row r="1393" spans="1:14" ht="30.1" customHeight="1" x14ac:dyDescent="0.35">
      <c r="A1393" s="41"/>
      <c r="B1393" s="213"/>
      <c r="C1393" s="460"/>
      <c r="D1393" s="251" t="s">
        <v>32</v>
      </c>
      <c r="E1393" s="41"/>
      <c r="F1393" s="41"/>
      <c r="G1393" s="212"/>
      <c r="H1393" s="41"/>
      <c r="I1393" s="41"/>
      <c r="J1393" s="63"/>
      <c r="K1393" s="34"/>
      <c r="L1393" s="34"/>
    </row>
    <row r="1394" spans="1:14" ht="30.1" customHeight="1" x14ac:dyDescent="0.3">
      <c r="A1394" s="41"/>
      <c r="B1394" s="41"/>
      <c r="C1394" s="456"/>
      <c r="D1394" s="41"/>
      <c r="E1394" s="41"/>
      <c r="F1394" s="41"/>
      <c r="G1394" s="41"/>
      <c r="H1394" s="41"/>
      <c r="I1394" s="41"/>
      <c r="J1394" s="63"/>
      <c r="K1394" s="34"/>
      <c r="L1394" s="34"/>
    </row>
    <row r="1395" spans="1:14" ht="30.1" customHeight="1" x14ac:dyDescent="0.3">
      <c r="A1395" s="609" t="s">
        <v>102</v>
      </c>
      <c r="B1395" s="609"/>
      <c r="C1395" s="609"/>
      <c r="D1395" s="609"/>
      <c r="E1395" s="609"/>
      <c r="F1395" s="609"/>
      <c r="G1395" s="609"/>
      <c r="H1395" s="609"/>
      <c r="I1395" s="609"/>
      <c r="J1395" s="61"/>
      <c r="K1395" s="34"/>
      <c r="L1395" s="34"/>
    </row>
    <row r="1396" spans="1:14" ht="30.1" customHeight="1" x14ac:dyDescent="0.3">
      <c r="A1396" s="573" t="str">
        <f>IF(YilDonem&lt;&gt;"",CONCATENATE(YilDonem," dönemine aittir."),"")</f>
        <v/>
      </c>
      <c r="B1396" s="573"/>
      <c r="C1396" s="573"/>
      <c r="D1396" s="573"/>
      <c r="E1396" s="573"/>
      <c r="F1396" s="573"/>
      <c r="G1396" s="573"/>
      <c r="H1396" s="573"/>
      <c r="I1396" s="573"/>
      <c r="J1396" s="61"/>
      <c r="K1396" s="34"/>
      <c r="L1396" s="34"/>
    </row>
    <row r="1397" spans="1:14" ht="30.1" customHeight="1" thickBot="1" x14ac:dyDescent="0.35">
      <c r="A1397" s="610" t="s">
        <v>125</v>
      </c>
      <c r="B1397" s="610"/>
      <c r="C1397" s="610"/>
      <c r="D1397" s="610"/>
      <c r="E1397" s="610"/>
      <c r="F1397" s="610"/>
      <c r="G1397" s="610"/>
      <c r="H1397" s="610"/>
      <c r="I1397" s="610"/>
      <c r="J1397" s="61"/>
      <c r="K1397" s="34"/>
      <c r="L1397" s="34"/>
    </row>
    <row r="1398" spans="1:14" ht="30.1" customHeight="1" thickBot="1" x14ac:dyDescent="0.35">
      <c r="A1398" s="441" t="s">
        <v>212</v>
      </c>
      <c r="B1398" s="618" t="str">
        <f>IF(ProjeNo&gt;0,ProjeNo,"")</f>
        <v/>
      </c>
      <c r="C1398" s="619"/>
      <c r="D1398" s="619"/>
      <c r="E1398" s="619"/>
      <c r="F1398" s="619"/>
      <c r="G1398" s="619"/>
      <c r="H1398" s="619"/>
      <c r="I1398" s="620"/>
      <c r="J1398" s="61"/>
      <c r="K1398" s="34"/>
      <c r="L1398" s="34"/>
    </row>
    <row r="1399" spans="1:14" ht="30.1" customHeight="1" thickBot="1" x14ac:dyDescent="0.35">
      <c r="A1399" s="441" t="s">
        <v>213</v>
      </c>
      <c r="B1399" s="615" t="str">
        <f>IF(ProjeAdi&gt;0,ProjeAdi,"")</f>
        <v/>
      </c>
      <c r="C1399" s="616"/>
      <c r="D1399" s="616"/>
      <c r="E1399" s="616"/>
      <c r="F1399" s="616"/>
      <c r="G1399" s="616"/>
      <c r="H1399" s="616"/>
      <c r="I1399" s="617"/>
      <c r="J1399" s="61"/>
      <c r="K1399" s="34"/>
      <c r="L1399" s="34"/>
    </row>
    <row r="1400" spans="1:14" s="21" customFormat="1" ht="30.1" customHeight="1" thickBot="1" x14ac:dyDescent="0.35">
      <c r="A1400" s="613" t="s">
        <v>3</v>
      </c>
      <c r="B1400" s="613" t="s">
        <v>99</v>
      </c>
      <c r="C1400" s="613" t="s">
        <v>175</v>
      </c>
      <c r="D1400" s="613" t="s">
        <v>100</v>
      </c>
      <c r="E1400" s="613" t="s">
        <v>101</v>
      </c>
      <c r="F1400" s="613" t="s">
        <v>79</v>
      </c>
      <c r="G1400" s="613" t="s">
        <v>80</v>
      </c>
      <c r="H1400" s="392" t="s">
        <v>81</v>
      </c>
      <c r="I1400" s="392" t="s">
        <v>81</v>
      </c>
      <c r="J1400" s="62"/>
      <c r="K1400" s="35"/>
      <c r="L1400" s="35"/>
      <c r="M1400" s="65"/>
      <c r="N1400" s="65"/>
    </row>
    <row r="1401" spans="1:14" ht="30.1" customHeight="1" thickBot="1" x14ac:dyDescent="0.35">
      <c r="A1401" s="621"/>
      <c r="B1401" s="621"/>
      <c r="C1401" s="614"/>
      <c r="D1401" s="621"/>
      <c r="E1401" s="621"/>
      <c r="F1401" s="621"/>
      <c r="G1401" s="621"/>
      <c r="H1401" s="403" t="s">
        <v>82</v>
      </c>
      <c r="I1401" s="403" t="s">
        <v>85</v>
      </c>
      <c r="J1401" s="61"/>
      <c r="K1401" s="34"/>
      <c r="L1401" s="34"/>
    </row>
    <row r="1402" spans="1:14" ht="30.1" customHeight="1" x14ac:dyDescent="0.3">
      <c r="A1402" s="198">
        <v>821</v>
      </c>
      <c r="B1402" s="464"/>
      <c r="C1402" s="465"/>
      <c r="D1402" s="22"/>
      <c r="E1402" s="36"/>
      <c r="F1402" s="23"/>
      <c r="G1402" s="191"/>
      <c r="H1402" s="185"/>
      <c r="I1402" s="177"/>
      <c r="J1402" s="106" t="str">
        <f>IF(AND(COUNTA(B1402:E1402)&gt;0,K1402=1),"Belge Tarihi,Belge Numarası ve KDV Dahil Tutar doldurulduktan sonra KDV Hariç Tutar doldurulabilir.","")</f>
        <v/>
      </c>
      <c r="K1402" s="108">
        <f>IF(COUNTA(F1402:G1402)+COUNTA(I1402)=3,0,1)</f>
        <v>1</v>
      </c>
      <c r="L1402" s="107">
        <f>IF(K1402=1,0,100000000)</f>
        <v>0</v>
      </c>
    </row>
    <row r="1403" spans="1:14" ht="30.1" customHeight="1" x14ac:dyDescent="0.3">
      <c r="A1403" s="399">
        <v>822</v>
      </c>
      <c r="B1403" s="314"/>
      <c r="C1403" s="454"/>
      <c r="D1403" s="14"/>
      <c r="E1403" s="15"/>
      <c r="F1403" s="37"/>
      <c r="G1403" s="192"/>
      <c r="H1403" s="186"/>
      <c r="I1403" s="181"/>
      <c r="J1403" s="106" t="str">
        <f t="shared" ref="J1403:J1421" si="123">IF(AND(COUNTA(B1403:E1403)&gt;0,K1403=1),"Belge Tarihi,Belge Numarası ve KDV Dahil Tutar doldurulduktan sonra KDV Hariç Tutar doldurulabilir.","")</f>
        <v/>
      </c>
      <c r="K1403" s="108">
        <f t="shared" ref="K1403:K1421" si="124">IF(COUNTA(F1403:G1403)+COUNTA(I1403)=3,0,1)</f>
        <v>1</v>
      </c>
      <c r="L1403" s="107">
        <f t="shared" ref="L1403:L1421" si="125">IF(K1403=1,0,100000000)</f>
        <v>0</v>
      </c>
    </row>
    <row r="1404" spans="1:14" ht="30.1" customHeight="1" x14ac:dyDescent="0.3">
      <c r="A1404" s="399">
        <v>823</v>
      </c>
      <c r="B1404" s="314"/>
      <c r="C1404" s="454"/>
      <c r="D1404" s="14"/>
      <c r="E1404" s="15"/>
      <c r="F1404" s="37"/>
      <c r="G1404" s="192"/>
      <c r="H1404" s="186"/>
      <c r="I1404" s="181"/>
      <c r="J1404" s="106" t="str">
        <f t="shared" si="123"/>
        <v/>
      </c>
      <c r="K1404" s="108">
        <f t="shared" si="124"/>
        <v>1</v>
      </c>
      <c r="L1404" s="107">
        <f t="shared" si="125"/>
        <v>0</v>
      </c>
    </row>
    <row r="1405" spans="1:14" ht="30.1" customHeight="1" x14ac:dyDescent="0.3">
      <c r="A1405" s="399">
        <v>824</v>
      </c>
      <c r="B1405" s="314"/>
      <c r="C1405" s="454"/>
      <c r="D1405" s="14"/>
      <c r="E1405" s="15"/>
      <c r="F1405" s="37"/>
      <c r="G1405" s="192"/>
      <c r="H1405" s="186"/>
      <c r="I1405" s="181"/>
      <c r="J1405" s="106" t="str">
        <f t="shared" si="123"/>
        <v/>
      </c>
      <c r="K1405" s="108">
        <f t="shared" si="124"/>
        <v>1</v>
      </c>
      <c r="L1405" s="107">
        <f t="shared" si="125"/>
        <v>0</v>
      </c>
    </row>
    <row r="1406" spans="1:14" ht="30.1" customHeight="1" x14ac:dyDescent="0.3">
      <c r="A1406" s="399">
        <v>825</v>
      </c>
      <c r="B1406" s="314"/>
      <c r="C1406" s="454"/>
      <c r="D1406" s="14"/>
      <c r="E1406" s="15"/>
      <c r="F1406" s="37"/>
      <c r="G1406" s="192"/>
      <c r="H1406" s="186"/>
      <c r="I1406" s="181"/>
      <c r="J1406" s="106" t="str">
        <f t="shared" si="123"/>
        <v/>
      </c>
      <c r="K1406" s="108">
        <f t="shared" si="124"/>
        <v>1</v>
      </c>
      <c r="L1406" s="107">
        <f t="shared" si="125"/>
        <v>0</v>
      </c>
    </row>
    <row r="1407" spans="1:14" ht="30.1" customHeight="1" x14ac:dyDescent="0.3">
      <c r="A1407" s="399">
        <v>826</v>
      </c>
      <c r="B1407" s="314"/>
      <c r="C1407" s="454"/>
      <c r="D1407" s="14"/>
      <c r="E1407" s="15"/>
      <c r="F1407" s="37"/>
      <c r="G1407" s="192"/>
      <c r="H1407" s="186"/>
      <c r="I1407" s="181"/>
      <c r="J1407" s="106" t="str">
        <f t="shared" si="123"/>
        <v/>
      </c>
      <c r="K1407" s="108">
        <f t="shared" si="124"/>
        <v>1</v>
      </c>
      <c r="L1407" s="107">
        <f t="shared" si="125"/>
        <v>0</v>
      </c>
    </row>
    <row r="1408" spans="1:14" ht="30.1" customHeight="1" x14ac:dyDescent="0.3">
      <c r="A1408" s="399">
        <v>827</v>
      </c>
      <c r="B1408" s="314"/>
      <c r="C1408" s="454"/>
      <c r="D1408" s="14"/>
      <c r="E1408" s="15"/>
      <c r="F1408" s="37"/>
      <c r="G1408" s="192"/>
      <c r="H1408" s="186"/>
      <c r="I1408" s="181"/>
      <c r="J1408" s="106" t="str">
        <f t="shared" si="123"/>
        <v/>
      </c>
      <c r="K1408" s="108">
        <f t="shared" si="124"/>
        <v>1</v>
      </c>
      <c r="L1408" s="107">
        <f t="shared" si="125"/>
        <v>0</v>
      </c>
    </row>
    <row r="1409" spans="1:13" ht="30.1" customHeight="1" x14ac:dyDescent="0.3">
      <c r="A1409" s="399">
        <v>828</v>
      </c>
      <c r="B1409" s="314"/>
      <c r="C1409" s="454"/>
      <c r="D1409" s="14"/>
      <c r="E1409" s="15"/>
      <c r="F1409" s="37"/>
      <c r="G1409" s="192"/>
      <c r="H1409" s="186"/>
      <c r="I1409" s="181"/>
      <c r="J1409" s="106" t="str">
        <f t="shared" si="123"/>
        <v/>
      </c>
      <c r="K1409" s="108">
        <f t="shared" si="124"/>
        <v>1</v>
      </c>
      <c r="L1409" s="107">
        <f t="shared" si="125"/>
        <v>0</v>
      </c>
    </row>
    <row r="1410" spans="1:13" ht="30.1" customHeight="1" x14ac:dyDescent="0.3">
      <c r="A1410" s="399">
        <v>829</v>
      </c>
      <c r="B1410" s="314"/>
      <c r="C1410" s="454"/>
      <c r="D1410" s="14"/>
      <c r="E1410" s="15"/>
      <c r="F1410" s="37"/>
      <c r="G1410" s="192"/>
      <c r="H1410" s="186"/>
      <c r="I1410" s="181"/>
      <c r="J1410" s="106" t="str">
        <f t="shared" si="123"/>
        <v/>
      </c>
      <c r="K1410" s="108">
        <f t="shared" si="124"/>
        <v>1</v>
      </c>
      <c r="L1410" s="107">
        <f t="shared" si="125"/>
        <v>0</v>
      </c>
    </row>
    <row r="1411" spans="1:13" ht="30.1" customHeight="1" x14ac:dyDescent="0.3">
      <c r="A1411" s="399">
        <v>830</v>
      </c>
      <c r="B1411" s="314"/>
      <c r="C1411" s="454"/>
      <c r="D1411" s="14"/>
      <c r="E1411" s="15"/>
      <c r="F1411" s="37"/>
      <c r="G1411" s="192"/>
      <c r="H1411" s="186"/>
      <c r="I1411" s="181"/>
      <c r="J1411" s="106" t="str">
        <f t="shared" si="123"/>
        <v/>
      </c>
      <c r="K1411" s="108">
        <f t="shared" si="124"/>
        <v>1</v>
      </c>
      <c r="L1411" s="107">
        <f t="shared" si="125"/>
        <v>0</v>
      </c>
    </row>
    <row r="1412" spans="1:13" ht="30.1" customHeight="1" x14ac:dyDescent="0.3">
      <c r="A1412" s="399">
        <v>831</v>
      </c>
      <c r="B1412" s="314"/>
      <c r="C1412" s="454"/>
      <c r="D1412" s="14"/>
      <c r="E1412" s="15"/>
      <c r="F1412" s="37"/>
      <c r="G1412" s="192"/>
      <c r="H1412" s="186"/>
      <c r="I1412" s="181"/>
      <c r="J1412" s="106" t="str">
        <f t="shared" si="123"/>
        <v/>
      </c>
      <c r="K1412" s="108">
        <f t="shared" si="124"/>
        <v>1</v>
      </c>
      <c r="L1412" s="107">
        <f t="shared" si="125"/>
        <v>0</v>
      </c>
    </row>
    <row r="1413" spans="1:13" ht="30.1" customHeight="1" x14ac:dyDescent="0.3">
      <c r="A1413" s="399">
        <v>832</v>
      </c>
      <c r="B1413" s="314"/>
      <c r="C1413" s="454"/>
      <c r="D1413" s="14"/>
      <c r="E1413" s="15"/>
      <c r="F1413" s="37"/>
      <c r="G1413" s="192"/>
      <c r="H1413" s="186"/>
      <c r="I1413" s="181"/>
      <c r="J1413" s="106" t="str">
        <f t="shared" si="123"/>
        <v/>
      </c>
      <c r="K1413" s="108">
        <f t="shared" si="124"/>
        <v>1</v>
      </c>
      <c r="L1413" s="107">
        <f t="shared" si="125"/>
        <v>0</v>
      </c>
    </row>
    <row r="1414" spans="1:13" ht="30.1" customHeight="1" x14ac:dyDescent="0.3">
      <c r="A1414" s="399">
        <v>833</v>
      </c>
      <c r="B1414" s="314"/>
      <c r="C1414" s="454"/>
      <c r="D1414" s="14"/>
      <c r="E1414" s="15"/>
      <c r="F1414" s="37"/>
      <c r="G1414" s="192"/>
      <c r="H1414" s="186"/>
      <c r="I1414" s="181"/>
      <c r="J1414" s="106" t="str">
        <f t="shared" si="123"/>
        <v/>
      </c>
      <c r="K1414" s="108">
        <f t="shared" si="124"/>
        <v>1</v>
      </c>
      <c r="L1414" s="107">
        <f t="shared" si="125"/>
        <v>0</v>
      </c>
    </row>
    <row r="1415" spans="1:13" ht="30.1" customHeight="1" x14ac:dyDescent="0.3">
      <c r="A1415" s="399">
        <v>834</v>
      </c>
      <c r="B1415" s="314"/>
      <c r="C1415" s="454"/>
      <c r="D1415" s="14"/>
      <c r="E1415" s="15"/>
      <c r="F1415" s="37"/>
      <c r="G1415" s="192"/>
      <c r="H1415" s="186"/>
      <c r="I1415" s="181"/>
      <c r="J1415" s="106" t="str">
        <f t="shared" si="123"/>
        <v/>
      </c>
      <c r="K1415" s="108">
        <f t="shared" si="124"/>
        <v>1</v>
      </c>
      <c r="L1415" s="107">
        <f t="shared" si="125"/>
        <v>0</v>
      </c>
    </row>
    <row r="1416" spans="1:13" ht="30.1" customHeight="1" x14ac:dyDescent="0.3">
      <c r="A1416" s="399">
        <v>835</v>
      </c>
      <c r="B1416" s="314"/>
      <c r="C1416" s="454"/>
      <c r="D1416" s="14"/>
      <c r="E1416" s="15"/>
      <c r="F1416" s="37"/>
      <c r="G1416" s="192"/>
      <c r="H1416" s="186"/>
      <c r="I1416" s="181"/>
      <c r="J1416" s="106" t="str">
        <f t="shared" si="123"/>
        <v/>
      </c>
      <c r="K1416" s="108">
        <f t="shared" si="124"/>
        <v>1</v>
      </c>
      <c r="L1416" s="107">
        <f t="shared" si="125"/>
        <v>0</v>
      </c>
    </row>
    <row r="1417" spans="1:13" ht="30.1" customHeight="1" x14ac:dyDescent="0.3">
      <c r="A1417" s="399">
        <v>836</v>
      </c>
      <c r="B1417" s="314"/>
      <c r="C1417" s="454"/>
      <c r="D1417" s="14"/>
      <c r="E1417" s="15"/>
      <c r="F1417" s="37"/>
      <c r="G1417" s="192"/>
      <c r="H1417" s="186"/>
      <c r="I1417" s="181"/>
      <c r="J1417" s="106" t="str">
        <f t="shared" si="123"/>
        <v/>
      </c>
      <c r="K1417" s="108">
        <f t="shared" si="124"/>
        <v>1</v>
      </c>
      <c r="L1417" s="107">
        <f t="shared" si="125"/>
        <v>0</v>
      </c>
    </row>
    <row r="1418" spans="1:13" ht="30.1" customHeight="1" x14ac:dyDescent="0.3">
      <c r="A1418" s="399">
        <v>837</v>
      </c>
      <c r="B1418" s="314"/>
      <c r="C1418" s="454"/>
      <c r="D1418" s="14"/>
      <c r="E1418" s="15"/>
      <c r="F1418" s="37"/>
      <c r="G1418" s="192"/>
      <c r="H1418" s="186"/>
      <c r="I1418" s="181"/>
      <c r="J1418" s="106" t="str">
        <f t="shared" si="123"/>
        <v/>
      </c>
      <c r="K1418" s="108">
        <f t="shared" si="124"/>
        <v>1</v>
      </c>
      <c r="L1418" s="107">
        <f t="shared" si="125"/>
        <v>0</v>
      </c>
    </row>
    <row r="1419" spans="1:13" ht="30.1" customHeight="1" x14ac:dyDescent="0.3">
      <c r="A1419" s="399">
        <v>838</v>
      </c>
      <c r="B1419" s="314"/>
      <c r="C1419" s="454"/>
      <c r="D1419" s="14"/>
      <c r="E1419" s="15"/>
      <c r="F1419" s="37"/>
      <c r="G1419" s="192"/>
      <c r="H1419" s="186"/>
      <c r="I1419" s="181"/>
      <c r="J1419" s="106" t="str">
        <f t="shared" si="123"/>
        <v/>
      </c>
      <c r="K1419" s="108">
        <f t="shared" si="124"/>
        <v>1</v>
      </c>
      <c r="L1419" s="107">
        <f t="shared" si="125"/>
        <v>0</v>
      </c>
    </row>
    <row r="1420" spans="1:13" ht="30.1" customHeight="1" x14ac:dyDescent="0.3">
      <c r="A1420" s="399">
        <v>839</v>
      </c>
      <c r="B1420" s="314"/>
      <c r="C1420" s="454"/>
      <c r="D1420" s="14"/>
      <c r="E1420" s="15"/>
      <c r="F1420" s="37"/>
      <c r="G1420" s="192"/>
      <c r="H1420" s="186"/>
      <c r="I1420" s="181"/>
      <c r="J1420" s="106" t="str">
        <f t="shared" si="123"/>
        <v/>
      </c>
      <c r="K1420" s="108">
        <f t="shared" si="124"/>
        <v>1</v>
      </c>
      <c r="L1420" s="107">
        <f t="shared" si="125"/>
        <v>0</v>
      </c>
    </row>
    <row r="1421" spans="1:13" ht="30.1" customHeight="1" thickBot="1" x14ac:dyDescent="0.35">
      <c r="A1421" s="400">
        <v>840</v>
      </c>
      <c r="B1421" s="86"/>
      <c r="C1421" s="455"/>
      <c r="D1421" s="16"/>
      <c r="E1421" s="17"/>
      <c r="F1421" s="39"/>
      <c r="G1421" s="193"/>
      <c r="H1421" s="187"/>
      <c r="I1421" s="182"/>
      <c r="J1421" s="106" t="str">
        <f t="shared" si="123"/>
        <v/>
      </c>
      <c r="K1421" s="108">
        <f t="shared" si="124"/>
        <v>1</v>
      </c>
      <c r="L1421" s="107">
        <f t="shared" si="125"/>
        <v>0</v>
      </c>
    </row>
    <row r="1422" spans="1:13" ht="30.1" customHeight="1" thickBot="1" x14ac:dyDescent="0.35">
      <c r="A1422" s="41"/>
      <c r="B1422" s="41"/>
      <c r="C1422" s="456"/>
      <c r="D1422" s="41"/>
      <c r="E1422" s="41"/>
      <c r="F1422" s="41"/>
      <c r="G1422" s="380" t="s">
        <v>33</v>
      </c>
      <c r="H1422" s="183">
        <f>SUM(H1402:H1421)+H1388</f>
        <v>0</v>
      </c>
      <c r="I1422" s="183">
        <f>SUM(I1402:I1421)+I1388</f>
        <v>0</v>
      </c>
      <c r="J1422" s="63"/>
      <c r="K1422" s="105">
        <f>IF(H1422&gt;H1388,ROW(A1428),0)</f>
        <v>0</v>
      </c>
      <c r="L1422" s="34"/>
      <c r="M1422" s="102">
        <f>IF(H1422&gt;H1388,ROW(A1428),0)</f>
        <v>0</v>
      </c>
    </row>
    <row r="1423" spans="1:13" ht="30.1" customHeight="1" x14ac:dyDescent="0.3">
      <c r="A1423" s="41"/>
      <c r="B1423" s="41"/>
      <c r="C1423" s="456"/>
      <c r="D1423" s="41"/>
      <c r="E1423" s="41"/>
      <c r="F1423" s="41"/>
      <c r="G1423" s="41"/>
      <c r="H1423" s="41"/>
      <c r="I1423" s="41"/>
      <c r="J1423" s="63"/>
      <c r="K1423" s="34"/>
      <c r="L1423" s="34"/>
    </row>
    <row r="1424" spans="1:13" ht="30.1" customHeight="1" x14ac:dyDescent="0.3">
      <c r="A1424" s="135" t="s">
        <v>132</v>
      </c>
      <c r="B1424" s="41"/>
      <c r="C1424" s="456"/>
      <c r="D1424" s="41"/>
      <c r="E1424" s="41"/>
      <c r="F1424" s="41"/>
      <c r="G1424" s="41"/>
      <c r="H1424" s="41"/>
      <c r="I1424" s="41"/>
      <c r="J1424" s="63"/>
      <c r="K1424" s="34"/>
      <c r="L1424" s="34"/>
    </row>
    <row r="1425" spans="1:14" ht="30.1" customHeight="1" x14ac:dyDescent="0.3">
      <c r="A1425" s="41"/>
      <c r="B1425" s="41"/>
      <c r="C1425" s="456"/>
      <c r="D1425" s="41"/>
      <c r="E1425" s="41"/>
      <c r="F1425" s="41"/>
      <c r="G1425" s="41"/>
      <c r="H1425" s="41"/>
      <c r="I1425" s="41"/>
      <c r="J1425" s="63"/>
      <c r="K1425" s="34"/>
      <c r="L1425" s="34"/>
    </row>
    <row r="1426" spans="1:14" ht="30.1" customHeight="1" x14ac:dyDescent="0.35">
      <c r="A1426" s="370" t="s">
        <v>30</v>
      </c>
      <c r="B1426" s="372">
        <f ca="1">imzatarihi</f>
        <v>45653</v>
      </c>
      <c r="C1426" s="459"/>
      <c r="D1426" s="251" t="s">
        <v>31</v>
      </c>
      <c r="E1426" s="373" t="str">
        <f>IF(kurulusyetkilisi&gt;0,kurulusyetkilisi,"")</f>
        <v/>
      </c>
      <c r="F1426" s="41"/>
      <c r="G1426" s="41"/>
      <c r="H1426" s="41"/>
      <c r="I1426" s="41"/>
      <c r="J1426" s="63"/>
      <c r="K1426" s="34"/>
      <c r="L1426" s="34"/>
    </row>
    <row r="1427" spans="1:14" ht="30.1" customHeight="1" x14ac:dyDescent="0.35">
      <c r="A1427" s="41"/>
      <c r="B1427" s="213"/>
      <c r="C1427" s="460"/>
      <c r="D1427" s="251" t="s">
        <v>32</v>
      </c>
      <c r="E1427" s="41"/>
      <c r="F1427" s="41"/>
      <c r="G1427" s="212"/>
      <c r="H1427" s="41"/>
      <c r="I1427" s="41"/>
      <c r="J1427" s="63"/>
      <c r="K1427" s="34"/>
      <c r="L1427" s="34"/>
    </row>
    <row r="1428" spans="1:14" ht="30.1" customHeight="1" x14ac:dyDescent="0.3">
      <c r="A1428" s="41"/>
      <c r="B1428" s="41"/>
      <c r="C1428" s="456"/>
      <c r="D1428" s="41"/>
      <c r="E1428" s="41"/>
      <c r="F1428" s="41"/>
      <c r="G1428" s="41"/>
      <c r="H1428" s="41"/>
      <c r="I1428" s="41"/>
      <c r="J1428" s="63"/>
      <c r="K1428" s="34"/>
      <c r="L1428" s="34"/>
    </row>
    <row r="1429" spans="1:14" ht="30.1" customHeight="1" x14ac:dyDescent="0.3">
      <c r="A1429" s="609" t="s">
        <v>102</v>
      </c>
      <c r="B1429" s="609"/>
      <c r="C1429" s="609"/>
      <c r="D1429" s="609"/>
      <c r="E1429" s="609"/>
      <c r="F1429" s="609"/>
      <c r="G1429" s="609"/>
      <c r="H1429" s="609"/>
      <c r="I1429" s="609"/>
      <c r="J1429" s="61"/>
      <c r="K1429" s="34"/>
      <c r="L1429" s="34"/>
    </row>
    <row r="1430" spans="1:14" ht="30.1" customHeight="1" x14ac:dyDescent="0.3">
      <c r="A1430" s="573" t="str">
        <f>IF(YilDonem&lt;&gt;"",CONCATENATE(YilDonem," dönemine aittir."),"")</f>
        <v/>
      </c>
      <c r="B1430" s="573"/>
      <c r="C1430" s="573"/>
      <c r="D1430" s="573"/>
      <c r="E1430" s="573"/>
      <c r="F1430" s="573"/>
      <c r="G1430" s="573"/>
      <c r="H1430" s="573"/>
      <c r="I1430" s="573"/>
      <c r="J1430" s="61"/>
      <c r="K1430" s="34"/>
      <c r="L1430" s="34"/>
    </row>
    <row r="1431" spans="1:14" ht="30.1" customHeight="1" thickBot="1" x14ac:dyDescent="0.35">
      <c r="A1431" s="610" t="s">
        <v>125</v>
      </c>
      <c r="B1431" s="610"/>
      <c r="C1431" s="610"/>
      <c r="D1431" s="610"/>
      <c r="E1431" s="610"/>
      <c r="F1431" s="610"/>
      <c r="G1431" s="610"/>
      <c r="H1431" s="610"/>
      <c r="I1431" s="610"/>
      <c r="J1431" s="61"/>
      <c r="K1431" s="34"/>
      <c r="L1431" s="34"/>
    </row>
    <row r="1432" spans="1:14" ht="30.1" customHeight="1" thickBot="1" x14ac:dyDescent="0.35">
      <c r="A1432" s="441" t="s">
        <v>212</v>
      </c>
      <c r="B1432" s="618" t="str">
        <f>IF(ProjeNo&gt;0,ProjeNo,"")</f>
        <v/>
      </c>
      <c r="C1432" s="619"/>
      <c r="D1432" s="619"/>
      <c r="E1432" s="619"/>
      <c r="F1432" s="619"/>
      <c r="G1432" s="619"/>
      <c r="H1432" s="619"/>
      <c r="I1432" s="620"/>
      <c r="J1432" s="61"/>
      <c r="K1432" s="34"/>
      <c r="L1432" s="34"/>
    </row>
    <row r="1433" spans="1:14" ht="30.1" customHeight="1" thickBot="1" x14ac:dyDescent="0.35">
      <c r="A1433" s="441" t="s">
        <v>213</v>
      </c>
      <c r="B1433" s="615" t="str">
        <f>IF(ProjeAdi&gt;0,ProjeAdi,"")</f>
        <v/>
      </c>
      <c r="C1433" s="616"/>
      <c r="D1433" s="616"/>
      <c r="E1433" s="616"/>
      <c r="F1433" s="616"/>
      <c r="G1433" s="616"/>
      <c r="H1433" s="616"/>
      <c r="I1433" s="617"/>
      <c r="J1433" s="61"/>
      <c r="K1433" s="34"/>
      <c r="L1433" s="34"/>
    </row>
    <row r="1434" spans="1:14" s="21" customFormat="1" ht="30.1" customHeight="1" thickBot="1" x14ac:dyDescent="0.35">
      <c r="A1434" s="613" t="s">
        <v>3</v>
      </c>
      <c r="B1434" s="613" t="s">
        <v>99</v>
      </c>
      <c r="C1434" s="613" t="s">
        <v>175</v>
      </c>
      <c r="D1434" s="613" t="s">
        <v>100</v>
      </c>
      <c r="E1434" s="613" t="s">
        <v>101</v>
      </c>
      <c r="F1434" s="613" t="s">
        <v>79</v>
      </c>
      <c r="G1434" s="613" t="s">
        <v>80</v>
      </c>
      <c r="H1434" s="392" t="s">
        <v>81</v>
      </c>
      <c r="I1434" s="392" t="s">
        <v>81</v>
      </c>
      <c r="J1434" s="62"/>
      <c r="K1434" s="35"/>
      <c r="L1434" s="35"/>
      <c r="M1434" s="65"/>
      <c r="N1434" s="65"/>
    </row>
    <row r="1435" spans="1:14" ht="30.1" customHeight="1" thickBot="1" x14ac:dyDescent="0.35">
      <c r="A1435" s="621"/>
      <c r="B1435" s="621"/>
      <c r="C1435" s="614"/>
      <c r="D1435" s="621"/>
      <c r="E1435" s="621"/>
      <c r="F1435" s="621"/>
      <c r="G1435" s="621"/>
      <c r="H1435" s="403" t="s">
        <v>82</v>
      </c>
      <c r="I1435" s="403" t="s">
        <v>85</v>
      </c>
      <c r="J1435" s="61"/>
      <c r="K1435" s="34"/>
      <c r="L1435" s="34"/>
    </row>
    <row r="1436" spans="1:14" ht="30.1" customHeight="1" x14ac:dyDescent="0.3">
      <c r="A1436" s="198">
        <v>841</v>
      </c>
      <c r="B1436" s="464"/>
      <c r="C1436" s="465"/>
      <c r="D1436" s="22"/>
      <c r="E1436" s="36"/>
      <c r="F1436" s="23"/>
      <c r="G1436" s="191"/>
      <c r="H1436" s="185"/>
      <c r="I1436" s="177"/>
      <c r="J1436" s="106" t="str">
        <f>IF(AND(COUNTA(B1436:E1436)&gt;0,K1436=1),"Belge Tarihi,Belge Numarası ve KDV Dahil Tutar doldurulduktan sonra KDV Hariç Tutar doldurulabilir.","")</f>
        <v/>
      </c>
      <c r="K1436" s="108">
        <f>IF(COUNTA(F1436:G1436)+COUNTA(I1436)=3,0,1)</f>
        <v>1</v>
      </c>
      <c r="L1436" s="107">
        <f>IF(K1436=1,0,100000000)</f>
        <v>0</v>
      </c>
    </row>
    <row r="1437" spans="1:14" ht="30.1" customHeight="1" x14ac:dyDescent="0.3">
      <c r="A1437" s="399">
        <v>842</v>
      </c>
      <c r="B1437" s="314"/>
      <c r="C1437" s="454"/>
      <c r="D1437" s="14"/>
      <c r="E1437" s="15"/>
      <c r="F1437" s="37"/>
      <c r="G1437" s="192"/>
      <c r="H1437" s="186"/>
      <c r="I1437" s="181"/>
      <c r="J1437" s="106" t="str">
        <f t="shared" ref="J1437:J1455" si="126">IF(AND(COUNTA(B1437:E1437)&gt;0,K1437=1),"Belge Tarihi,Belge Numarası ve KDV Dahil Tutar doldurulduktan sonra KDV Hariç Tutar doldurulabilir.","")</f>
        <v/>
      </c>
      <c r="K1437" s="108">
        <f t="shared" ref="K1437:K1455" si="127">IF(COUNTA(F1437:G1437)+COUNTA(I1437)=3,0,1)</f>
        <v>1</v>
      </c>
      <c r="L1437" s="107">
        <f t="shared" ref="L1437:L1455" si="128">IF(K1437=1,0,100000000)</f>
        <v>0</v>
      </c>
    </row>
    <row r="1438" spans="1:14" ht="30.1" customHeight="1" x14ac:dyDescent="0.3">
      <c r="A1438" s="399">
        <v>843</v>
      </c>
      <c r="B1438" s="314"/>
      <c r="C1438" s="454"/>
      <c r="D1438" s="14"/>
      <c r="E1438" s="15"/>
      <c r="F1438" s="37"/>
      <c r="G1438" s="192"/>
      <c r="H1438" s="186"/>
      <c r="I1438" s="181"/>
      <c r="J1438" s="106" t="str">
        <f t="shared" si="126"/>
        <v/>
      </c>
      <c r="K1438" s="108">
        <f t="shared" si="127"/>
        <v>1</v>
      </c>
      <c r="L1438" s="107">
        <f t="shared" si="128"/>
        <v>0</v>
      </c>
    </row>
    <row r="1439" spans="1:14" ht="30.1" customHeight="1" x14ac:dyDescent="0.3">
      <c r="A1439" s="399">
        <v>844</v>
      </c>
      <c r="B1439" s="314"/>
      <c r="C1439" s="454"/>
      <c r="D1439" s="14"/>
      <c r="E1439" s="15"/>
      <c r="F1439" s="37"/>
      <c r="G1439" s="192"/>
      <c r="H1439" s="186"/>
      <c r="I1439" s="181"/>
      <c r="J1439" s="106" t="str">
        <f t="shared" si="126"/>
        <v/>
      </c>
      <c r="K1439" s="108">
        <f t="shared" si="127"/>
        <v>1</v>
      </c>
      <c r="L1439" s="107">
        <f t="shared" si="128"/>
        <v>0</v>
      </c>
    </row>
    <row r="1440" spans="1:14" ht="30.1" customHeight="1" x14ac:dyDescent="0.3">
      <c r="A1440" s="399">
        <v>845</v>
      </c>
      <c r="B1440" s="314"/>
      <c r="C1440" s="454"/>
      <c r="D1440" s="14"/>
      <c r="E1440" s="15"/>
      <c r="F1440" s="37"/>
      <c r="G1440" s="192"/>
      <c r="H1440" s="186"/>
      <c r="I1440" s="181"/>
      <c r="J1440" s="106" t="str">
        <f t="shared" si="126"/>
        <v/>
      </c>
      <c r="K1440" s="108">
        <f t="shared" si="127"/>
        <v>1</v>
      </c>
      <c r="L1440" s="107">
        <f t="shared" si="128"/>
        <v>0</v>
      </c>
    </row>
    <row r="1441" spans="1:13" ht="30.1" customHeight="1" x14ac:dyDescent="0.3">
      <c r="A1441" s="399">
        <v>846</v>
      </c>
      <c r="B1441" s="314"/>
      <c r="C1441" s="454"/>
      <c r="D1441" s="14"/>
      <c r="E1441" s="15"/>
      <c r="F1441" s="37"/>
      <c r="G1441" s="192"/>
      <c r="H1441" s="186"/>
      <c r="I1441" s="181"/>
      <c r="J1441" s="106" t="str">
        <f t="shared" si="126"/>
        <v/>
      </c>
      <c r="K1441" s="108">
        <f t="shared" si="127"/>
        <v>1</v>
      </c>
      <c r="L1441" s="107">
        <f t="shared" si="128"/>
        <v>0</v>
      </c>
    </row>
    <row r="1442" spans="1:13" ht="30.1" customHeight="1" x14ac:dyDescent="0.3">
      <c r="A1442" s="399">
        <v>847</v>
      </c>
      <c r="B1442" s="314"/>
      <c r="C1442" s="454"/>
      <c r="D1442" s="14"/>
      <c r="E1442" s="15"/>
      <c r="F1442" s="37"/>
      <c r="G1442" s="192"/>
      <c r="H1442" s="186"/>
      <c r="I1442" s="181"/>
      <c r="J1442" s="106" t="str">
        <f t="shared" si="126"/>
        <v/>
      </c>
      <c r="K1442" s="108">
        <f t="shared" si="127"/>
        <v>1</v>
      </c>
      <c r="L1442" s="107">
        <f t="shared" si="128"/>
        <v>0</v>
      </c>
    </row>
    <row r="1443" spans="1:13" ht="30.1" customHeight="1" x14ac:dyDescent="0.3">
      <c r="A1443" s="399">
        <v>848</v>
      </c>
      <c r="B1443" s="314"/>
      <c r="C1443" s="454"/>
      <c r="D1443" s="14"/>
      <c r="E1443" s="15"/>
      <c r="F1443" s="37"/>
      <c r="G1443" s="192"/>
      <c r="H1443" s="186"/>
      <c r="I1443" s="181"/>
      <c r="J1443" s="106" t="str">
        <f t="shared" si="126"/>
        <v/>
      </c>
      <c r="K1443" s="108">
        <f t="shared" si="127"/>
        <v>1</v>
      </c>
      <c r="L1443" s="107">
        <f t="shared" si="128"/>
        <v>0</v>
      </c>
    </row>
    <row r="1444" spans="1:13" ht="30.1" customHeight="1" x14ac:dyDescent="0.3">
      <c r="A1444" s="399">
        <v>849</v>
      </c>
      <c r="B1444" s="314"/>
      <c r="C1444" s="454"/>
      <c r="D1444" s="14"/>
      <c r="E1444" s="15"/>
      <c r="F1444" s="37"/>
      <c r="G1444" s="192"/>
      <c r="H1444" s="186"/>
      <c r="I1444" s="181"/>
      <c r="J1444" s="106" t="str">
        <f t="shared" si="126"/>
        <v/>
      </c>
      <c r="K1444" s="108">
        <f t="shared" si="127"/>
        <v>1</v>
      </c>
      <c r="L1444" s="107">
        <f t="shared" si="128"/>
        <v>0</v>
      </c>
    </row>
    <row r="1445" spans="1:13" ht="30.1" customHeight="1" x14ac:dyDescent="0.3">
      <c r="A1445" s="399">
        <v>850</v>
      </c>
      <c r="B1445" s="314"/>
      <c r="C1445" s="454"/>
      <c r="D1445" s="14"/>
      <c r="E1445" s="15"/>
      <c r="F1445" s="37"/>
      <c r="G1445" s="192"/>
      <c r="H1445" s="186"/>
      <c r="I1445" s="181"/>
      <c r="J1445" s="106" t="str">
        <f t="shared" si="126"/>
        <v/>
      </c>
      <c r="K1445" s="108">
        <f t="shared" si="127"/>
        <v>1</v>
      </c>
      <c r="L1445" s="107">
        <f t="shared" si="128"/>
        <v>0</v>
      </c>
    </row>
    <row r="1446" spans="1:13" ht="30.1" customHeight="1" x14ac:dyDescent="0.3">
      <c r="A1446" s="399">
        <v>851</v>
      </c>
      <c r="B1446" s="314"/>
      <c r="C1446" s="454"/>
      <c r="D1446" s="14"/>
      <c r="E1446" s="15"/>
      <c r="F1446" s="37"/>
      <c r="G1446" s="192"/>
      <c r="H1446" s="186"/>
      <c r="I1446" s="181"/>
      <c r="J1446" s="106" t="str">
        <f t="shared" si="126"/>
        <v/>
      </c>
      <c r="K1446" s="108">
        <f t="shared" si="127"/>
        <v>1</v>
      </c>
      <c r="L1446" s="107">
        <f t="shared" si="128"/>
        <v>0</v>
      </c>
    </row>
    <row r="1447" spans="1:13" ht="30.1" customHeight="1" x14ac:dyDescent="0.3">
      <c r="A1447" s="399">
        <v>852</v>
      </c>
      <c r="B1447" s="314"/>
      <c r="C1447" s="454"/>
      <c r="D1447" s="14"/>
      <c r="E1447" s="15"/>
      <c r="F1447" s="37"/>
      <c r="G1447" s="192"/>
      <c r="H1447" s="186"/>
      <c r="I1447" s="181"/>
      <c r="J1447" s="106" t="str">
        <f t="shared" si="126"/>
        <v/>
      </c>
      <c r="K1447" s="108">
        <f t="shared" si="127"/>
        <v>1</v>
      </c>
      <c r="L1447" s="107">
        <f t="shared" si="128"/>
        <v>0</v>
      </c>
    </row>
    <row r="1448" spans="1:13" ht="30.1" customHeight="1" x14ac:dyDescent="0.3">
      <c r="A1448" s="399">
        <v>853</v>
      </c>
      <c r="B1448" s="314"/>
      <c r="C1448" s="454"/>
      <c r="D1448" s="14"/>
      <c r="E1448" s="15"/>
      <c r="F1448" s="37"/>
      <c r="G1448" s="192"/>
      <c r="H1448" s="186"/>
      <c r="I1448" s="181"/>
      <c r="J1448" s="106" t="str">
        <f t="shared" si="126"/>
        <v/>
      </c>
      <c r="K1448" s="108">
        <f t="shared" si="127"/>
        <v>1</v>
      </c>
      <c r="L1448" s="107">
        <f t="shared" si="128"/>
        <v>0</v>
      </c>
    </row>
    <row r="1449" spans="1:13" ht="30.1" customHeight="1" x14ac:dyDescent="0.3">
      <c r="A1449" s="399">
        <v>854</v>
      </c>
      <c r="B1449" s="314"/>
      <c r="C1449" s="454"/>
      <c r="D1449" s="14"/>
      <c r="E1449" s="15"/>
      <c r="F1449" s="37"/>
      <c r="G1449" s="192"/>
      <c r="H1449" s="186"/>
      <c r="I1449" s="181"/>
      <c r="J1449" s="106" t="str">
        <f t="shared" si="126"/>
        <v/>
      </c>
      <c r="K1449" s="108">
        <f t="shared" si="127"/>
        <v>1</v>
      </c>
      <c r="L1449" s="107">
        <f t="shared" si="128"/>
        <v>0</v>
      </c>
    </row>
    <row r="1450" spans="1:13" ht="30.1" customHeight="1" x14ac:dyDescent="0.3">
      <c r="A1450" s="399">
        <v>855</v>
      </c>
      <c r="B1450" s="314"/>
      <c r="C1450" s="454"/>
      <c r="D1450" s="14"/>
      <c r="E1450" s="15"/>
      <c r="F1450" s="37"/>
      <c r="G1450" s="192"/>
      <c r="H1450" s="186"/>
      <c r="I1450" s="181"/>
      <c r="J1450" s="106" t="str">
        <f t="shared" si="126"/>
        <v/>
      </c>
      <c r="K1450" s="108">
        <f t="shared" si="127"/>
        <v>1</v>
      </c>
      <c r="L1450" s="107">
        <f t="shared" si="128"/>
        <v>0</v>
      </c>
    </row>
    <row r="1451" spans="1:13" ht="30.1" customHeight="1" x14ac:dyDescent="0.3">
      <c r="A1451" s="399">
        <v>856</v>
      </c>
      <c r="B1451" s="314"/>
      <c r="C1451" s="454"/>
      <c r="D1451" s="14"/>
      <c r="E1451" s="15"/>
      <c r="F1451" s="37"/>
      <c r="G1451" s="192"/>
      <c r="H1451" s="186"/>
      <c r="I1451" s="181"/>
      <c r="J1451" s="106" t="str">
        <f t="shared" si="126"/>
        <v/>
      </c>
      <c r="K1451" s="108">
        <f t="shared" si="127"/>
        <v>1</v>
      </c>
      <c r="L1451" s="107">
        <f t="shared" si="128"/>
        <v>0</v>
      </c>
    </row>
    <row r="1452" spans="1:13" ht="30.1" customHeight="1" x14ac:dyDescent="0.3">
      <c r="A1452" s="399">
        <v>857</v>
      </c>
      <c r="B1452" s="314"/>
      <c r="C1452" s="454"/>
      <c r="D1452" s="14"/>
      <c r="E1452" s="15"/>
      <c r="F1452" s="37"/>
      <c r="G1452" s="192"/>
      <c r="H1452" s="186"/>
      <c r="I1452" s="181"/>
      <c r="J1452" s="106" t="str">
        <f t="shared" si="126"/>
        <v/>
      </c>
      <c r="K1452" s="108">
        <f t="shared" si="127"/>
        <v>1</v>
      </c>
      <c r="L1452" s="107">
        <f t="shared" si="128"/>
        <v>0</v>
      </c>
    </row>
    <row r="1453" spans="1:13" ht="30.1" customHeight="1" x14ac:dyDescent="0.3">
      <c r="A1453" s="399">
        <v>858</v>
      </c>
      <c r="B1453" s="314"/>
      <c r="C1453" s="454"/>
      <c r="D1453" s="14"/>
      <c r="E1453" s="15"/>
      <c r="F1453" s="37"/>
      <c r="G1453" s="192"/>
      <c r="H1453" s="186"/>
      <c r="I1453" s="181"/>
      <c r="J1453" s="106" t="str">
        <f t="shared" si="126"/>
        <v/>
      </c>
      <c r="K1453" s="108">
        <f t="shared" si="127"/>
        <v>1</v>
      </c>
      <c r="L1453" s="107">
        <f t="shared" si="128"/>
        <v>0</v>
      </c>
    </row>
    <row r="1454" spans="1:13" ht="30.1" customHeight="1" x14ac:dyDescent="0.3">
      <c r="A1454" s="399">
        <v>859</v>
      </c>
      <c r="B1454" s="314"/>
      <c r="C1454" s="454"/>
      <c r="D1454" s="14"/>
      <c r="E1454" s="15"/>
      <c r="F1454" s="37"/>
      <c r="G1454" s="192"/>
      <c r="H1454" s="186"/>
      <c r="I1454" s="181"/>
      <c r="J1454" s="106" t="str">
        <f t="shared" si="126"/>
        <v/>
      </c>
      <c r="K1454" s="108">
        <f t="shared" si="127"/>
        <v>1</v>
      </c>
      <c r="L1454" s="107">
        <f t="shared" si="128"/>
        <v>0</v>
      </c>
    </row>
    <row r="1455" spans="1:13" ht="30.1" customHeight="1" thickBot="1" x14ac:dyDescent="0.35">
      <c r="A1455" s="400">
        <v>860</v>
      </c>
      <c r="B1455" s="86"/>
      <c r="C1455" s="455"/>
      <c r="D1455" s="16"/>
      <c r="E1455" s="17"/>
      <c r="F1455" s="39"/>
      <c r="G1455" s="193"/>
      <c r="H1455" s="187"/>
      <c r="I1455" s="182"/>
      <c r="J1455" s="106" t="str">
        <f t="shared" si="126"/>
        <v/>
      </c>
      <c r="K1455" s="108">
        <f t="shared" si="127"/>
        <v>1</v>
      </c>
      <c r="L1455" s="107">
        <f t="shared" si="128"/>
        <v>0</v>
      </c>
    </row>
    <row r="1456" spans="1:13" ht="30.1" customHeight="1" thickBot="1" x14ac:dyDescent="0.35">
      <c r="A1456" s="41"/>
      <c r="B1456" s="41"/>
      <c r="C1456" s="456"/>
      <c r="D1456" s="41"/>
      <c r="E1456" s="41"/>
      <c r="F1456" s="41"/>
      <c r="G1456" s="380" t="s">
        <v>33</v>
      </c>
      <c r="H1456" s="183">
        <f>SUM(H1436:H1455)+H1422</f>
        <v>0</v>
      </c>
      <c r="I1456" s="183">
        <f>SUM(I1436:I1455)+I1422</f>
        <v>0</v>
      </c>
      <c r="J1456" s="63"/>
      <c r="K1456" s="105">
        <f>IF(H1456&gt;H1422,ROW(A1462),0)</f>
        <v>0</v>
      </c>
      <c r="L1456" s="34"/>
      <c r="M1456" s="102">
        <f>IF(H1456&gt;H1422,ROW(A1462),0)</f>
        <v>0</v>
      </c>
    </row>
    <row r="1457" spans="1:14" ht="30.1" customHeight="1" x14ac:dyDescent="0.3">
      <c r="A1457" s="41"/>
      <c r="B1457" s="41"/>
      <c r="C1457" s="456"/>
      <c r="D1457" s="41"/>
      <c r="E1457" s="41"/>
      <c r="F1457" s="41"/>
      <c r="G1457" s="41"/>
      <c r="H1457" s="41"/>
      <c r="I1457" s="41"/>
      <c r="J1457" s="63"/>
      <c r="K1457" s="34"/>
      <c r="L1457" s="34"/>
    </row>
    <row r="1458" spans="1:14" ht="30.1" customHeight="1" x14ac:dyDescent="0.3">
      <c r="A1458" s="135" t="s">
        <v>132</v>
      </c>
      <c r="B1458" s="41"/>
      <c r="C1458" s="456"/>
      <c r="D1458" s="41"/>
      <c r="E1458" s="41"/>
      <c r="F1458" s="41"/>
      <c r="G1458" s="41"/>
      <c r="H1458" s="41"/>
      <c r="I1458" s="41"/>
      <c r="J1458" s="63"/>
      <c r="K1458" s="34"/>
      <c r="L1458" s="34"/>
    </row>
    <row r="1459" spans="1:14" ht="30.1" customHeight="1" x14ac:dyDescent="0.3">
      <c r="A1459" s="41"/>
      <c r="B1459" s="41"/>
      <c r="C1459" s="456"/>
      <c r="D1459" s="41"/>
      <c r="E1459" s="41"/>
      <c r="F1459" s="41"/>
      <c r="G1459" s="41"/>
      <c r="H1459" s="41"/>
      <c r="I1459" s="41"/>
      <c r="J1459" s="63"/>
      <c r="K1459" s="34"/>
      <c r="L1459" s="34"/>
    </row>
    <row r="1460" spans="1:14" ht="30.1" customHeight="1" x14ac:dyDescent="0.35">
      <c r="A1460" s="370" t="s">
        <v>30</v>
      </c>
      <c r="B1460" s="372">
        <f ca="1">imzatarihi</f>
        <v>45653</v>
      </c>
      <c r="C1460" s="459"/>
      <c r="D1460" s="251" t="s">
        <v>31</v>
      </c>
      <c r="E1460" s="373" t="str">
        <f>IF(kurulusyetkilisi&gt;0,kurulusyetkilisi,"")</f>
        <v/>
      </c>
      <c r="F1460" s="41"/>
      <c r="G1460" s="41"/>
      <c r="H1460" s="41"/>
      <c r="I1460" s="41"/>
      <c r="J1460" s="63"/>
      <c r="K1460" s="34"/>
      <c r="L1460" s="34"/>
    </row>
    <row r="1461" spans="1:14" ht="30.1" customHeight="1" x14ac:dyDescent="0.35">
      <c r="A1461" s="41"/>
      <c r="B1461" s="213"/>
      <c r="C1461" s="460"/>
      <c r="D1461" s="251" t="s">
        <v>32</v>
      </c>
      <c r="E1461" s="41"/>
      <c r="F1461" s="41"/>
      <c r="G1461" s="212"/>
      <c r="H1461" s="41"/>
      <c r="I1461" s="41"/>
      <c r="J1461" s="63"/>
      <c r="K1461" s="34"/>
      <c r="L1461" s="34"/>
    </row>
    <row r="1462" spans="1:14" ht="30.1" customHeight="1" x14ac:dyDescent="0.3">
      <c r="A1462" s="41"/>
      <c r="B1462" s="41"/>
      <c r="C1462" s="456"/>
      <c r="D1462" s="41"/>
      <c r="E1462" s="41"/>
      <c r="F1462" s="41"/>
      <c r="G1462" s="41"/>
      <c r="H1462" s="41"/>
      <c r="I1462" s="41"/>
      <c r="J1462" s="63"/>
      <c r="K1462" s="34"/>
      <c r="L1462" s="34"/>
    </row>
    <row r="1463" spans="1:14" ht="30.1" customHeight="1" x14ac:dyDescent="0.3">
      <c r="A1463" s="609" t="s">
        <v>102</v>
      </c>
      <c r="B1463" s="609"/>
      <c r="C1463" s="609"/>
      <c r="D1463" s="609"/>
      <c r="E1463" s="609"/>
      <c r="F1463" s="609"/>
      <c r="G1463" s="609"/>
      <c r="H1463" s="609"/>
      <c r="I1463" s="609"/>
      <c r="J1463" s="61"/>
      <c r="K1463" s="34"/>
      <c r="L1463" s="34"/>
    </row>
    <row r="1464" spans="1:14" ht="30.1" customHeight="1" x14ac:dyDescent="0.3">
      <c r="A1464" s="573" t="str">
        <f>IF(YilDonem&lt;&gt;"",CONCATENATE(YilDonem," dönemine aittir."),"")</f>
        <v/>
      </c>
      <c r="B1464" s="573"/>
      <c r="C1464" s="573"/>
      <c r="D1464" s="573"/>
      <c r="E1464" s="573"/>
      <c r="F1464" s="573"/>
      <c r="G1464" s="573"/>
      <c r="H1464" s="573"/>
      <c r="I1464" s="573"/>
      <c r="J1464" s="61"/>
      <c r="K1464" s="34"/>
      <c r="L1464" s="34"/>
    </row>
    <row r="1465" spans="1:14" ht="30.1" customHeight="1" thickBot="1" x14ac:dyDescent="0.35">
      <c r="A1465" s="610" t="s">
        <v>125</v>
      </c>
      <c r="B1465" s="610"/>
      <c r="C1465" s="610"/>
      <c r="D1465" s="610"/>
      <c r="E1465" s="610"/>
      <c r="F1465" s="610"/>
      <c r="G1465" s="610"/>
      <c r="H1465" s="610"/>
      <c r="I1465" s="610"/>
      <c r="J1465" s="61"/>
      <c r="K1465" s="34"/>
      <c r="L1465" s="34"/>
    </row>
    <row r="1466" spans="1:14" ht="30.1" customHeight="1" thickBot="1" x14ac:dyDescent="0.35">
      <c r="A1466" s="441" t="s">
        <v>212</v>
      </c>
      <c r="B1466" s="618" t="str">
        <f>IF(ProjeNo&gt;0,ProjeNo,"")</f>
        <v/>
      </c>
      <c r="C1466" s="619"/>
      <c r="D1466" s="619"/>
      <c r="E1466" s="619"/>
      <c r="F1466" s="619"/>
      <c r="G1466" s="619"/>
      <c r="H1466" s="619"/>
      <c r="I1466" s="620"/>
      <c r="J1466" s="61"/>
      <c r="K1466" s="34"/>
      <c r="L1466" s="34"/>
    </row>
    <row r="1467" spans="1:14" ht="30.1" customHeight="1" thickBot="1" x14ac:dyDescent="0.35">
      <c r="A1467" s="441" t="s">
        <v>213</v>
      </c>
      <c r="B1467" s="615" t="str">
        <f>IF(ProjeAdi&gt;0,ProjeAdi,"")</f>
        <v/>
      </c>
      <c r="C1467" s="616"/>
      <c r="D1467" s="616"/>
      <c r="E1467" s="616"/>
      <c r="F1467" s="616"/>
      <c r="G1467" s="616"/>
      <c r="H1467" s="616"/>
      <c r="I1467" s="617"/>
      <c r="J1467" s="61"/>
      <c r="K1467" s="34"/>
      <c r="L1467" s="34"/>
    </row>
    <row r="1468" spans="1:14" s="21" customFormat="1" ht="30.1" customHeight="1" thickBot="1" x14ac:dyDescent="0.35">
      <c r="A1468" s="613" t="s">
        <v>3</v>
      </c>
      <c r="B1468" s="613" t="s">
        <v>99</v>
      </c>
      <c r="C1468" s="613" t="s">
        <v>175</v>
      </c>
      <c r="D1468" s="613" t="s">
        <v>100</v>
      </c>
      <c r="E1468" s="613" t="s">
        <v>101</v>
      </c>
      <c r="F1468" s="613" t="s">
        <v>79</v>
      </c>
      <c r="G1468" s="613" t="s">
        <v>80</v>
      </c>
      <c r="H1468" s="392" t="s">
        <v>81</v>
      </c>
      <c r="I1468" s="392" t="s">
        <v>81</v>
      </c>
      <c r="J1468" s="62"/>
      <c r="K1468" s="35"/>
      <c r="L1468" s="35"/>
      <c r="M1468" s="65"/>
      <c r="N1468" s="65"/>
    </row>
    <row r="1469" spans="1:14" ht="30.1" customHeight="1" thickBot="1" x14ac:dyDescent="0.35">
      <c r="A1469" s="621"/>
      <c r="B1469" s="621"/>
      <c r="C1469" s="614"/>
      <c r="D1469" s="621"/>
      <c r="E1469" s="621"/>
      <c r="F1469" s="621"/>
      <c r="G1469" s="621"/>
      <c r="H1469" s="403" t="s">
        <v>82</v>
      </c>
      <c r="I1469" s="403" t="s">
        <v>85</v>
      </c>
      <c r="J1469" s="61"/>
      <c r="K1469" s="34"/>
      <c r="L1469" s="34"/>
    </row>
    <row r="1470" spans="1:14" ht="30.1" customHeight="1" x14ac:dyDescent="0.3">
      <c r="A1470" s="198">
        <v>861</v>
      </c>
      <c r="B1470" s="464"/>
      <c r="C1470" s="465"/>
      <c r="D1470" s="22"/>
      <c r="E1470" s="36"/>
      <c r="F1470" s="23"/>
      <c r="G1470" s="191"/>
      <c r="H1470" s="185"/>
      <c r="I1470" s="177"/>
      <c r="J1470" s="106" t="str">
        <f>IF(AND(COUNTA(B1470:E1470)&gt;0,K1470=1),"Belge Tarihi,Belge Numarası ve KDV Dahil Tutar doldurulduktan sonra KDV Hariç Tutar doldurulabilir.","")</f>
        <v/>
      </c>
      <c r="K1470" s="108">
        <f>IF(COUNTA(F1470:G1470)+COUNTA(I1470)=3,0,1)</f>
        <v>1</v>
      </c>
      <c r="L1470" s="107">
        <f>IF(K1470=1,0,100000000)</f>
        <v>0</v>
      </c>
    </row>
    <row r="1471" spans="1:14" ht="30.1" customHeight="1" x14ac:dyDescent="0.3">
      <c r="A1471" s="399">
        <v>862</v>
      </c>
      <c r="B1471" s="314"/>
      <c r="C1471" s="454"/>
      <c r="D1471" s="14"/>
      <c r="E1471" s="15"/>
      <c r="F1471" s="37"/>
      <c r="G1471" s="192"/>
      <c r="H1471" s="186"/>
      <c r="I1471" s="181"/>
      <c r="J1471" s="106" t="str">
        <f t="shared" ref="J1471:J1489" si="129">IF(AND(COUNTA(B1471:E1471)&gt;0,K1471=1),"Belge Tarihi,Belge Numarası ve KDV Dahil Tutar doldurulduktan sonra KDV Hariç Tutar doldurulabilir.","")</f>
        <v/>
      </c>
      <c r="K1471" s="108">
        <f t="shared" ref="K1471:K1489" si="130">IF(COUNTA(F1471:G1471)+COUNTA(I1471)=3,0,1)</f>
        <v>1</v>
      </c>
      <c r="L1471" s="107">
        <f t="shared" ref="L1471:L1489" si="131">IF(K1471=1,0,100000000)</f>
        <v>0</v>
      </c>
    </row>
    <row r="1472" spans="1:14" ht="30.1" customHeight="1" x14ac:dyDescent="0.3">
      <c r="A1472" s="399">
        <v>863</v>
      </c>
      <c r="B1472" s="314"/>
      <c r="C1472" s="454"/>
      <c r="D1472" s="14"/>
      <c r="E1472" s="15"/>
      <c r="F1472" s="37"/>
      <c r="G1472" s="192"/>
      <c r="H1472" s="186"/>
      <c r="I1472" s="181"/>
      <c r="J1472" s="106" t="str">
        <f t="shared" si="129"/>
        <v/>
      </c>
      <c r="K1472" s="108">
        <f t="shared" si="130"/>
        <v>1</v>
      </c>
      <c r="L1472" s="107">
        <f t="shared" si="131"/>
        <v>0</v>
      </c>
    </row>
    <row r="1473" spans="1:12" ht="30.1" customHeight="1" x14ac:dyDescent="0.3">
      <c r="A1473" s="399">
        <v>864</v>
      </c>
      <c r="B1473" s="314"/>
      <c r="C1473" s="454"/>
      <c r="D1473" s="14"/>
      <c r="E1473" s="15"/>
      <c r="F1473" s="37"/>
      <c r="G1473" s="192"/>
      <c r="H1473" s="186"/>
      <c r="I1473" s="181"/>
      <c r="J1473" s="106" t="str">
        <f t="shared" si="129"/>
        <v/>
      </c>
      <c r="K1473" s="108">
        <f t="shared" si="130"/>
        <v>1</v>
      </c>
      <c r="L1473" s="107">
        <f t="shared" si="131"/>
        <v>0</v>
      </c>
    </row>
    <row r="1474" spans="1:12" ht="30.1" customHeight="1" x14ac:dyDescent="0.3">
      <c r="A1474" s="399">
        <v>865</v>
      </c>
      <c r="B1474" s="314"/>
      <c r="C1474" s="454"/>
      <c r="D1474" s="14"/>
      <c r="E1474" s="15"/>
      <c r="F1474" s="37"/>
      <c r="G1474" s="192"/>
      <c r="H1474" s="186"/>
      <c r="I1474" s="181"/>
      <c r="J1474" s="106" t="str">
        <f t="shared" si="129"/>
        <v/>
      </c>
      <c r="K1474" s="108">
        <f t="shared" si="130"/>
        <v>1</v>
      </c>
      <c r="L1474" s="107">
        <f t="shared" si="131"/>
        <v>0</v>
      </c>
    </row>
    <row r="1475" spans="1:12" ht="30.1" customHeight="1" x14ac:dyDescent="0.3">
      <c r="A1475" s="399">
        <v>866</v>
      </c>
      <c r="B1475" s="314"/>
      <c r="C1475" s="454"/>
      <c r="D1475" s="14"/>
      <c r="E1475" s="15"/>
      <c r="F1475" s="37"/>
      <c r="G1475" s="192"/>
      <c r="H1475" s="186"/>
      <c r="I1475" s="181"/>
      <c r="J1475" s="106" t="str">
        <f t="shared" si="129"/>
        <v/>
      </c>
      <c r="K1475" s="108">
        <f t="shared" si="130"/>
        <v>1</v>
      </c>
      <c r="L1475" s="107">
        <f t="shared" si="131"/>
        <v>0</v>
      </c>
    </row>
    <row r="1476" spans="1:12" ht="30.1" customHeight="1" x14ac:dyDescent="0.3">
      <c r="A1476" s="399">
        <v>867</v>
      </c>
      <c r="B1476" s="314"/>
      <c r="C1476" s="454"/>
      <c r="D1476" s="14"/>
      <c r="E1476" s="15"/>
      <c r="F1476" s="37"/>
      <c r="G1476" s="192"/>
      <c r="H1476" s="186"/>
      <c r="I1476" s="181"/>
      <c r="J1476" s="106" t="str">
        <f t="shared" si="129"/>
        <v/>
      </c>
      <c r="K1476" s="108">
        <f t="shared" si="130"/>
        <v>1</v>
      </c>
      <c r="L1476" s="107">
        <f t="shared" si="131"/>
        <v>0</v>
      </c>
    </row>
    <row r="1477" spans="1:12" ht="30.1" customHeight="1" x14ac:dyDescent="0.3">
      <c r="A1477" s="399">
        <v>868</v>
      </c>
      <c r="B1477" s="314"/>
      <c r="C1477" s="454"/>
      <c r="D1477" s="14"/>
      <c r="E1477" s="15"/>
      <c r="F1477" s="37"/>
      <c r="G1477" s="192"/>
      <c r="H1477" s="186"/>
      <c r="I1477" s="181"/>
      <c r="J1477" s="106" t="str">
        <f t="shared" si="129"/>
        <v/>
      </c>
      <c r="K1477" s="108">
        <f t="shared" si="130"/>
        <v>1</v>
      </c>
      <c r="L1477" s="107">
        <f t="shared" si="131"/>
        <v>0</v>
      </c>
    </row>
    <row r="1478" spans="1:12" ht="30.1" customHeight="1" x14ac:dyDescent="0.3">
      <c r="A1478" s="399">
        <v>869</v>
      </c>
      <c r="B1478" s="314"/>
      <c r="C1478" s="454"/>
      <c r="D1478" s="14"/>
      <c r="E1478" s="15"/>
      <c r="F1478" s="37"/>
      <c r="G1478" s="192"/>
      <c r="H1478" s="186"/>
      <c r="I1478" s="181"/>
      <c r="J1478" s="106" t="str">
        <f t="shared" si="129"/>
        <v/>
      </c>
      <c r="K1478" s="108">
        <f t="shared" si="130"/>
        <v>1</v>
      </c>
      <c r="L1478" s="107">
        <f t="shared" si="131"/>
        <v>0</v>
      </c>
    </row>
    <row r="1479" spans="1:12" ht="30.1" customHeight="1" x14ac:dyDescent="0.3">
      <c r="A1479" s="399">
        <v>870</v>
      </c>
      <c r="B1479" s="314"/>
      <c r="C1479" s="454"/>
      <c r="D1479" s="14"/>
      <c r="E1479" s="15"/>
      <c r="F1479" s="37"/>
      <c r="G1479" s="192"/>
      <c r="H1479" s="186"/>
      <c r="I1479" s="181"/>
      <c r="J1479" s="106" t="str">
        <f t="shared" si="129"/>
        <v/>
      </c>
      <c r="K1479" s="108">
        <f t="shared" si="130"/>
        <v>1</v>
      </c>
      <c r="L1479" s="107">
        <f t="shared" si="131"/>
        <v>0</v>
      </c>
    </row>
    <row r="1480" spans="1:12" ht="30.1" customHeight="1" x14ac:dyDescent="0.3">
      <c r="A1480" s="399">
        <v>871</v>
      </c>
      <c r="B1480" s="314"/>
      <c r="C1480" s="454"/>
      <c r="D1480" s="14"/>
      <c r="E1480" s="15"/>
      <c r="F1480" s="37"/>
      <c r="G1480" s="192"/>
      <c r="H1480" s="186"/>
      <c r="I1480" s="181"/>
      <c r="J1480" s="106" t="str">
        <f t="shared" si="129"/>
        <v/>
      </c>
      <c r="K1480" s="108">
        <f t="shared" si="130"/>
        <v>1</v>
      </c>
      <c r="L1480" s="107">
        <f t="shared" si="131"/>
        <v>0</v>
      </c>
    </row>
    <row r="1481" spans="1:12" ht="30.1" customHeight="1" x14ac:dyDescent="0.3">
      <c r="A1481" s="399">
        <v>872</v>
      </c>
      <c r="B1481" s="314"/>
      <c r="C1481" s="454"/>
      <c r="D1481" s="14"/>
      <c r="E1481" s="15"/>
      <c r="F1481" s="37"/>
      <c r="G1481" s="192"/>
      <c r="H1481" s="186"/>
      <c r="I1481" s="181"/>
      <c r="J1481" s="106" t="str">
        <f t="shared" si="129"/>
        <v/>
      </c>
      <c r="K1481" s="108">
        <f t="shared" si="130"/>
        <v>1</v>
      </c>
      <c r="L1481" s="107">
        <f t="shared" si="131"/>
        <v>0</v>
      </c>
    </row>
    <row r="1482" spans="1:12" ht="30.1" customHeight="1" x14ac:dyDescent="0.3">
      <c r="A1482" s="399">
        <v>873</v>
      </c>
      <c r="B1482" s="314"/>
      <c r="C1482" s="454"/>
      <c r="D1482" s="14"/>
      <c r="E1482" s="15"/>
      <c r="F1482" s="37"/>
      <c r="G1482" s="192"/>
      <c r="H1482" s="186"/>
      <c r="I1482" s="181"/>
      <c r="J1482" s="106" t="str">
        <f t="shared" si="129"/>
        <v/>
      </c>
      <c r="K1482" s="108">
        <f t="shared" si="130"/>
        <v>1</v>
      </c>
      <c r="L1482" s="107">
        <f t="shared" si="131"/>
        <v>0</v>
      </c>
    </row>
    <row r="1483" spans="1:12" ht="30.1" customHeight="1" x14ac:dyDescent="0.3">
      <c r="A1483" s="399">
        <v>874</v>
      </c>
      <c r="B1483" s="314"/>
      <c r="C1483" s="454"/>
      <c r="D1483" s="14"/>
      <c r="E1483" s="15"/>
      <c r="F1483" s="37"/>
      <c r="G1483" s="192"/>
      <c r="H1483" s="186"/>
      <c r="I1483" s="181"/>
      <c r="J1483" s="106" t="str">
        <f t="shared" si="129"/>
        <v/>
      </c>
      <c r="K1483" s="108">
        <f t="shared" si="130"/>
        <v>1</v>
      </c>
      <c r="L1483" s="107">
        <f t="shared" si="131"/>
        <v>0</v>
      </c>
    </row>
    <row r="1484" spans="1:12" ht="30.1" customHeight="1" x14ac:dyDescent="0.3">
      <c r="A1484" s="399">
        <v>875</v>
      </c>
      <c r="B1484" s="314"/>
      <c r="C1484" s="454"/>
      <c r="D1484" s="14"/>
      <c r="E1484" s="15"/>
      <c r="F1484" s="37"/>
      <c r="G1484" s="192"/>
      <c r="H1484" s="186"/>
      <c r="I1484" s="181"/>
      <c r="J1484" s="106" t="str">
        <f t="shared" si="129"/>
        <v/>
      </c>
      <c r="K1484" s="108">
        <f t="shared" si="130"/>
        <v>1</v>
      </c>
      <c r="L1484" s="107">
        <f t="shared" si="131"/>
        <v>0</v>
      </c>
    </row>
    <row r="1485" spans="1:12" ht="30.1" customHeight="1" x14ac:dyDescent="0.3">
      <c r="A1485" s="399">
        <v>876</v>
      </c>
      <c r="B1485" s="314"/>
      <c r="C1485" s="454"/>
      <c r="D1485" s="14"/>
      <c r="E1485" s="15"/>
      <c r="F1485" s="37"/>
      <c r="G1485" s="192"/>
      <c r="H1485" s="186"/>
      <c r="I1485" s="181"/>
      <c r="J1485" s="106" t="str">
        <f t="shared" si="129"/>
        <v/>
      </c>
      <c r="K1485" s="108">
        <f t="shared" si="130"/>
        <v>1</v>
      </c>
      <c r="L1485" s="107">
        <f t="shared" si="131"/>
        <v>0</v>
      </c>
    </row>
    <row r="1486" spans="1:12" ht="30.1" customHeight="1" x14ac:dyDescent="0.3">
      <c r="A1486" s="399">
        <v>877</v>
      </c>
      <c r="B1486" s="314"/>
      <c r="C1486" s="454"/>
      <c r="D1486" s="14"/>
      <c r="E1486" s="15"/>
      <c r="F1486" s="37"/>
      <c r="G1486" s="192"/>
      <c r="H1486" s="186"/>
      <c r="I1486" s="181"/>
      <c r="J1486" s="106" t="str">
        <f t="shared" si="129"/>
        <v/>
      </c>
      <c r="K1486" s="108">
        <f t="shared" si="130"/>
        <v>1</v>
      </c>
      <c r="L1486" s="107">
        <f t="shared" si="131"/>
        <v>0</v>
      </c>
    </row>
    <row r="1487" spans="1:12" ht="30.1" customHeight="1" x14ac:dyDescent="0.3">
      <c r="A1487" s="399">
        <v>878</v>
      </c>
      <c r="B1487" s="314"/>
      <c r="C1487" s="454"/>
      <c r="D1487" s="14"/>
      <c r="E1487" s="15"/>
      <c r="F1487" s="37"/>
      <c r="G1487" s="192"/>
      <c r="H1487" s="186"/>
      <c r="I1487" s="181"/>
      <c r="J1487" s="106" t="str">
        <f t="shared" si="129"/>
        <v/>
      </c>
      <c r="K1487" s="108">
        <f t="shared" si="130"/>
        <v>1</v>
      </c>
      <c r="L1487" s="107">
        <f t="shared" si="131"/>
        <v>0</v>
      </c>
    </row>
    <row r="1488" spans="1:12" ht="30.1" customHeight="1" x14ac:dyDescent="0.3">
      <c r="A1488" s="399">
        <v>879</v>
      </c>
      <c r="B1488" s="314"/>
      <c r="C1488" s="454"/>
      <c r="D1488" s="14"/>
      <c r="E1488" s="15"/>
      <c r="F1488" s="37"/>
      <c r="G1488" s="192"/>
      <c r="H1488" s="186"/>
      <c r="I1488" s="181"/>
      <c r="J1488" s="106" t="str">
        <f t="shared" si="129"/>
        <v/>
      </c>
      <c r="K1488" s="108">
        <f t="shared" si="130"/>
        <v>1</v>
      </c>
      <c r="L1488" s="107">
        <f t="shared" si="131"/>
        <v>0</v>
      </c>
    </row>
    <row r="1489" spans="1:14" ht="30.1" customHeight="1" thickBot="1" x14ac:dyDescent="0.35">
      <c r="A1489" s="400">
        <v>880</v>
      </c>
      <c r="B1489" s="86"/>
      <c r="C1489" s="455"/>
      <c r="D1489" s="16"/>
      <c r="E1489" s="17"/>
      <c r="F1489" s="39"/>
      <c r="G1489" s="193"/>
      <c r="H1489" s="187"/>
      <c r="I1489" s="182"/>
      <c r="J1489" s="106" t="str">
        <f t="shared" si="129"/>
        <v/>
      </c>
      <c r="K1489" s="108">
        <f t="shared" si="130"/>
        <v>1</v>
      </c>
      <c r="L1489" s="107">
        <f t="shared" si="131"/>
        <v>0</v>
      </c>
    </row>
    <row r="1490" spans="1:14" ht="30.1" customHeight="1" thickBot="1" x14ac:dyDescent="0.35">
      <c r="A1490" s="41"/>
      <c r="B1490" s="41"/>
      <c r="C1490" s="456"/>
      <c r="D1490" s="41"/>
      <c r="E1490" s="41"/>
      <c r="F1490" s="41"/>
      <c r="G1490" s="380" t="s">
        <v>33</v>
      </c>
      <c r="H1490" s="183">
        <f>SUM(H1470:H1489)+H1456</f>
        <v>0</v>
      </c>
      <c r="I1490" s="183">
        <f>SUM(I1470:I1489)+I1456</f>
        <v>0</v>
      </c>
      <c r="J1490" s="63"/>
      <c r="K1490" s="105">
        <f>IF(H1490&gt;H1456,ROW(A1496),0)</f>
        <v>0</v>
      </c>
      <c r="L1490" s="34"/>
      <c r="M1490" s="102">
        <f>IF(H1490&gt;H1456,ROW(A1496),0)</f>
        <v>0</v>
      </c>
    </row>
    <row r="1491" spans="1:14" ht="30.1" customHeight="1" x14ac:dyDescent="0.3">
      <c r="A1491" s="41"/>
      <c r="B1491" s="41"/>
      <c r="C1491" s="456"/>
      <c r="D1491" s="41"/>
      <c r="E1491" s="41"/>
      <c r="F1491" s="41"/>
      <c r="G1491" s="41"/>
      <c r="H1491" s="41"/>
      <c r="I1491" s="41"/>
      <c r="J1491" s="63"/>
      <c r="K1491" s="34"/>
      <c r="L1491" s="34"/>
    </row>
    <row r="1492" spans="1:14" ht="30.1" customHeight="1" x14ac:dyDescent="0.3">
      <c r="A1492" s="135" t="s">
        <v>132</v>
      </c>
      <c r="B1492" s="41"/>
      <c r="C1492" s="456"/>
      <c r="D1492" s="41"/>
      <c r="E1492" s="41"/>
      <c r="F1492" s="41"/>
      <c r="G1492" s="41"/>
      <c r="H1492" s="41"/>
      <c r="I1492" s="41"/>
      <c r="J1492" s="63"/>
      <c r="K1492" s="34"/>
      <c r="L1492" s="34"/>
    </row>
    <row r="1493" spans="1:14" ht="30.1" customHeight="1" x14ac:dyDescent="0.3">
      <c r="A1493" s="41"/>
      <c r="B1493" s="41"/>
      <c r="C1493" s="456"/>
      <c r="D1493" s="41"/>
      <c r="E1493" s="41"/>
      <c r="F1493" s="41"/>
      <c r="G1493" s="41"/>
      <c r="H1493" s="41"/>
      <c r="I1493" s="41"/>
      <c r="J1493" s="63"/>
      <c r="K1493" s="34"/>
      <c r="L1493" s="34"/>
    </row>
    <row r="1494" spans="1:14" ht="30.1" customHeight="1" x14ac:dyDescent="0.35">
      <c r="A1494" s="370" t="s">
        <v>30</v>
      </c>
      <c r="B1494" s="372">
        <f ca="1">imzatarihi</f>
        <v>45653</v>
      </c>
      <c r="C1494" s="459"/>
      <c r="D1494" s="251" t="s">
        <v>31</v>
      </c>
      <c r="E1494" s="373" t="str">
        <f>IF(kurulusyetkilisi&gt;0,kurulusyetkilisi,"")</f>
        <v/>
      </c>
      <c r="F1494" s="41"/>
      <c r="G1494" s="41"/>
      <c r="H1494" s="41"/>
      <c r="I1494" s="41"/>
      <c r="J1494" s="63"/>
      <c r="K1494" s="34"/>
      <c r="L1494" s="34"/>
    </row>
    <row r="1495" spans="1:14" ht="30.1" customHeight="1" x14ac:dyDescent="0.35">
      <c r="A1495" s="41"/>
      <c r="B1495" s="213"/>
      <c r="C1495" s="460"/>
      <c r="D1495" s="251" t="s">
        <v>32</v>
      </c>
      <c r="E1495" s="41"/>
      <c r="F1495" s="41"/>
      <c r="G1495" s="212"/>
      <c r="H1495" s="41"/>
      <c r="I1495" s="41"/>
      <c r="J1495" s="63"/>
      <c r="K1495" s="34"/>
      <c r="L1495" s="34"/>
    </row>
    <row r="1496" spans="1:14" ht="30.1" customHeight="1" x14ac:dyDescent="0.3">
      <c r="A1496" s="41"/>
      <c r="B1496" s="41"/>
      <c r="C1496" s="456"/>
      <c r="D1496" s="41"/>
      <c r="E1496" s="41"/>
      <c r="F1496" s="41"/>
      <c r="G1496" s="41"/>
      <c r="H1496" s="41"/>
      <c r="I1496" s="41"/>
      <c r="J1496" s="63"/>
      <c r="K1496" s="34"/>
      <c r="L1496" s="34"/>
    </row>
    <row r="1497" spans="1:14" ht="30.1" customHeight="1" x14ac:dyDescent="0.3">
      <c r="A1497" s="609" t="s">
        <v>102</v>
      </c>
      <c r="B1497" s="609"/>
      <c r="C1497" s="609"/>
      <c r="D1497" s="609"/>
      <c r="E1497" s="609"/>
      <c r="F1497" s="609"/>
      <c r="G1497" s="609"/>
      <c r="H1497" s="609"/>
      <c r="I1497" s="609"/>
      <c r="J1497" s="61"/>
      <c r="K1497" s="34"/>
      <c r="L1497" s="34"/>
    </row>
    <row r="1498" spans="1:14" ht="30.1" customHeight="1" x14ac:dyDescent="0.3">
      <c r="A1498" s="573" t="str">
        <f>IF(YilDonem&lt;&gt;"",CONCATENATE(YilDonem," dönemine aittir."),"")</f>
        <v/>
      </c>
      <c r="B1498" s="573"/>
      <c r="C1498" s="573"/>
      <c r="D1498" s="573"/>
      <c r="E1498" s="573"/>
      <c r="F1498" s="573"/>
      <c r="G1498" s="573"/>
      <c r="H1498" s="573"/>
      <c r="I1498" s="573"/>
      <c r="J1498" s="61"/>
      <c r="K1498" s="34"/>
      <c r="L1498" s="34"/>
    </row>
    <row r="1499" spans="1:14" ht="30.1" customHeight="1" thickBot="1" x14ac:dyDescent="0.35">
      <c r="A1499" s="610" t="s">
        <v>125</v>
      </c>
      <c r="B1499" s="610"/>
      <c r="C1499" s="610"/>
      <c r="D1499" s="610"/>
      <c r="E1499" s="610"/>
      <c r="F1499" s="610"/>
      <c r="G1499" s="610"/>
      <c r="H1499" s="610"/>
      <c r="I1499" s="610"/>
      <c r="J1499" s="61"/>
      <c r="K1499" s="34"/>
      <c r="L1499" s="34"/>
    </row>
    <row r="1500" spans="1:14" ht="30.1" customHeight="1" thickBot="1" x14ac:dyDescent="0.35">
      <c r="A1500" s="441" t="s">
        <v>212</v>
      </c>
      <c r="B1500" s="618" t="str">
        <f>IF(ProjeNo&gt;0,ProjeNo,"")</f>
        <v/>
      </c>
      <c r="C1500" s="619"/>
      <c r="D1500" s="619"/>
      <c r="E1500" s="619"/>
      <c r="F1500" s="619"/>
      <c r="G1500" s="619"/>
      <c r="H1500" s="619"/>
      <c r="I1500" s="620"/>
      <c r="J1500" s="61"/>
      <c r="K1500" s="34"/>
      <c r="L1500" s="34"/>
    </row>
    <row r="1501" spans="1:14" ht="30.1" customHeight="1" thickBot="1" x14ac:dyDescent="0.35">
      <c r="A1501" s="441" t="s">
        <v>213</v>
      </c>
      <c r="B1501" s="615" t="str">
        <f>IF(ProjeAdi&gt;0,ProjeAdi,"")</f>
        <v/>
      </c>
      <c r="C1501" s="616"/>
      <c r="D1501" s="616"/>
      <c r="E1501" s="616"/>
      <c r="F1501" s="616"/>
      <c r="G1501" s="616"/>
      <c r="H1501" s="616"/>
      <c r="I1501" s="617"/>
      <c r="J1501" s="61"/>
      <c r="K1501" s="34"/>
      <c r="L1501" s="34"/>
    </row>
    <row r="1502" spans="1:14" s="21" customFormat="1" ht="30.1" customHeight="1" thickBot="1" x14ac:dyDescent="0.35">
      <c r="A1502" s="613" t="s">
        <v>3</v>
      </c>
      <c r="B1502" s="613" t="s">
        <v>99</v>
      </c>
      <c r="C1502" s="613" t="s">
        <v>175</v>
      </c>
      <c r="D1502" s="613" t="s">
        <v>100</v>
      </c>
      <c r="E1502" s="613" t="s">
        <v>101</v>
      </c>
      <c r="F1502" s="613" t="s">
        <v>79</v>
      </c>
      <c r="G1502" s="613" t="s">
        <v>80</v>
      </c>
      <c r="H1502" s="392" t="s">
        <v>81</v>
      </c>
      <c r="I1502" s="392" t="s">
        <v>81</v>
      </c>
      <c r="J1502" s="62"/>
      <c r="K1502" s="35"/>
      <c r="L1502" s="35"/>
      <c r="M1502" s="65"/>
      <c r="N1502" s="65"/>
    </row>
    <row r="1503" spans="1:14" ht="30.1" customHeight="1" thickBot="1" x14ac:dyDescent="0.35">
      <c r="A1503" s="621"/>
      <c r="B1503" s="621"/>
      <c r="C1503" s="614"/>
      <c r="D1503" s="621"/>
      <c r="E1503" s="621"/>
      <c r="F1503" s="621"/>
      <c r="G1503" s="621"/>
      <c r="H1503" s="403" t="s">
        <v>82</v>
      </c>
      <c r="I1503" s="403" t="s">
        <v>85</v>
      </c>
      <c r="J1503" s="61"/>
      <c r="K1503" s="34"/>
      <c r="L1503" s="34"/>
    </row>
    <row r="1504" spans="1:14" ht="30.1" customHeight="1" x14ac:dyDescent="0.3">
      <c r="A1504" s="198">
        <v>881</v>
      </c>
      <c r="B1504" s="464"/>
      <c r="C1504" s="465"/>
      <c r="D1504" s="22"/>
      <c r="E1504" s="36"/>
      <c r="F1504" s="23"/>
      <c r="G1504" s="191"/>
      <c r="H1504" s="185"/>
      <c r="I1504" s="177"/>
      <c r="J1504" s="106" t="str">
        <f>IF(AND(COUNTA(B1504:E1504)&gt;0,K1504=1),"Belge Tarihi,Belge Numarası ve KDV Dahil Tutar doldurulduktan sonra KDV Hariç Tutar doldurulabilir.","")</f>
        <v/>
      </c>
      <c r="K1504" s="108">
        <f>IF(COUNTA(F1504:G1504)+COUNTA(I1504)=3,0,1)</f>
        <v>1</v>
      </c>
      <c r="L1504" s="107">
        <f>IF(K1504=1,0,100000000)</f>
        <v>0</v>
      </c>
    </row>
    <row r="1505" spans="1:12" ht="30.1" customHeight="1" x14ac:dyDescent="0.3">
      <c r="A1505" s="399">
        <v>882</v>
      </c>
      <c r="B1505" s="314"/>
      <c r="C1505" s="454"/>
      <c r="D1505" s="14"/>
      <c r="E1505" s="15"/>
      <c r="F1505" s="37"/>
      <c r="G1505" s="192"/>
      <c r="H1505" s="186"/>
      <c r="I1505" s="181"/>
      <c r="J1505" s="106" t="str">
        <f t="shared" ref="J1505:J1523" si="132">IF(AND(COUNTA(B1505:E1505)&gt;0,K1505=1),"Belge Tarihi,Belge Numarası ve KDV Dahil Tutar doldurulduktan sonra KDV Hariç Tutar doldurulabilir.","")</f>
        <v/>
      </c>
      <c r="K1505" s="108">
        <f t="shared" ref="K1505:K1523" si="133">IF(COUNTA(F1505:G1505)+COUNTA(I1505)=3,0,1)</f>
        <v>1</v>
      </c>
      <c r="L1505" s="107">
        <f t="shared" ref="L1505:L1523" si="134">IF(K1505=1,0,100000000)</f>
        <v>0</v>
      </c>
    </row>
    <row r="1506" spans="1:12" ht="30.1" customHeight="1" x14ac:dyDescent="0.3">
      <c r="A1506" s="399">
        <v>883</v>
      </c>
      <c r="B1506" s="314"/>
      <c r="C1506" s="454"/>
      <c r="D1506" s="14"/>
      <c r="E1506" s="15"/>
      <c r="F1506" s="37"/>
      <c r="G1506" s="192"/>
      <c r="H1506" s="186"/>
      <c r="I1506" s="181"/>
      <c r="J1506" s="106" t="str">
        <f t="shared" si="132"/>
        <v/>
      </c>
      <c r="K1506" s="108">
        <f t="shared" si="133"/>
        <v>1</v>
      </c>
      <c r="L1506" s="107">
        <f t="shared" si="134"/>
        <v>0</v>
      </c>
    </row>
    <row r="1507" spans="1:12" ht="30.1" customHeight="1" x14ac:dyDescent="0.3">
      <c r="A1507" s="399">
        <v>884</v>
      </c>
      <c r="B1507" s="314"/>
      <c r="C1507" s="454"/>
      <c r="D1507" s="14"/>
      <c r="E1507" s="15"/>
      <c r="F1507" s="37"/>
      <c r="G1507" s="192"/>
      <c r="H1507" s="186"/>
      <c r="I1507" s="181"/>
      <c r="J1507" s="106" t="str">
        <f t="shared" si="132"/>
        <v/>
      </c>
      <c r="K1507" s="108">
        <f t="shared" si="133"/>
        <v>1</v>
      </c>
      <c r="L1507" s="107">
        <f t="shared" si="134"/>
        <v>0</v>
      </c>
    </row>
    <row r="1508" spans="1:12" ht="30.1" customHeight="1" x14ac:dyDescent="0.3">
      <c r="A1508" s="399">
        <v>885</v>
      </c>
      <c r="B1508" s="314"/>
      <c r="C1508" s="454"/>
      <c r="D1508" s="14"/>
      <c r="E1508" s="15"/>
      <c r="F1508" s="37"/>
      <c r="G1508" s="192"/>
      <c r="H1508" s="186"/>
      <c r="I1508" s="181"/>
      <c r="J1508" s="106" t="str">
        <f t="shared" si="132"/>
        <v/>
      </c>
      <c r="K1508" s="108">
        <f t="shared" si="133"/>
        <v>1</v>
      </c>
      <c r="L1508" s="107">
        <f t="shared" si="134"/>
        <v>0</v>
      </c>
    </row>
    <row r="1509" spans="1:12" ht="30.1" customHeight="1" x14ac:dyDescent="0.3">
      <c r="A1509" s="399">
        <v>886</v>
      </c>
      <c r="B1509" s="314"/>
      <c r="C1509" s="454"/>
      <c r="D1509" s="14"/>
      <c r="E1509" s="15"/>
      <c r="F1509" s="37"/>
      <c r="G1509" s="192"/>
      <c r="H1509" s="186"/>
      <c r="I1509" s="181"/>
      <c r="J1509" s="106" t="str">
        <f t="shared" si="132"/>
        <v/>
      </c>
      <c r="K1509" s="108">
        <f t="shared" si="133"/>
        <v>1</v>
      </c>
      <c r="L1509" s="107">
        <f t="shared" si="134"/>
        <v>0</v>
      </c>
    </row>
    <row r="1510" spans="1:12" ht="30.1" customHeight="1" x14ac:dyDescent="0.3">
      <c r="A1510" s="399">
        <v>887</v>
      </c>
      <c r="B1510" s="314"/>
      <c r="C1510" s="454"/>
      <c r="D1510" s="14"/>
      <c r="E1510" s="15"/>
      <c r="F1510" s="37"/>
      <c r="G1510" s="192"/>
      <c r="H1510" s="186"/>
      <c r="I1510" s="181"/>
      <c r="J1510" s="106" t="str">
        <f t="shared" si="132"/>
        <v/>
      </c>
      <c r="K1510" s="108">
        <f t="shared" si="133"/>
        <v>1</v>
      </c>
      <c r="L1510" s="107">
        <f t="shared" si="134"/>
        <v>0</v>
      </c>
    </row>
    <row r="1511" spans="1:12" ht="30.1" customHeight="1" x14ac:dyDescent="0.3">
      <c r="A1511" s="399">
        <v>888</v>
      </c>
      <c r="B1511" s="314"/>
      <c r="C1511" s="454"/>
      <c r="D1511" s="14"/>
      <c r="E1511" s="15"/>
      <c r="F1511" s="37"/>
      <c r="G1511" s="192"/>
      <c r="H1511" s="186"/>
      <c r="I1511" s="181"/>
      <c r="J1511" s="106" t="str">
        <f t="shared" si="132"/>
        <v/>
      </c>
      <c r="K1511" s="108">
        <f t="shared" si="133"/>
        <v>1</v>
      </c>
      <c r="L1511" s="107">
        <f t="shared" si="134"/>
        <v>0</v>
      </c>
    </row>
    <row r="1512" spans="1:12" ht="30.1" customHeight="1" x14ac:dyDescent="0.3">
      <c r="A1512" s="399">
        <v>889</v>
      </c>
      <c r="B1512" s="314"/>
      <c r="C1512" s="454"/>
      <c r="D1512" s="14"/>
      <c r="E1512" s="15"/>
      <c r="F1512" s="37"/>
      <c r="G1512" s="192"/>
      <c r="H1512" s="186"/>
      <c r="I1512" s="181"/>
      <c r="J1512" s="106" t="str">
        <f t="shared" si="132"/>
        <v/>
      </c>
      <c r="K1512" s="108">
        <f t="shared" si="133"/>
        <v>1</v>
      </c>
      <c r="L1512" s="107">
        <f t="shared" si="134"/>
        <v>0</v>
      </c>
    </row>
    <row r="1513" spans="1:12" ht="30.1" customHeight="1" x14ac:dyDescent="0.3">
      <c r="A1513" s="399">
        <v>890</v>
      </c>
      <c r="B1513" s="314"/>
      <c r="C1513" s="454"/>
      <c r="D1513" s="14"/>
      <c r="E1513" s="15"/>
      <c r="F1513" s="37"/>
      <c r="G1513" s="192"/>
      <c r="H1513" s="186"/>
      <c r="I1513" s="181"/>
      <c r="J1513" s="106" t="str">
        <f t="shared" si="132"/>
        <v/>
      </c>
      <c r="K1513" s="108">
        <f t="shared" si="133"/>
        <v>1</v>
      </c>
      <c r="L1513" s="107">
        <f t="shared" si="134"/>
        <v>0</v>
      </c>
    </row>
    <row r="1514" spans="1:12" ht="30.1" customHeight="1" x14ac:dyDescent="0.3">
      <c r="A1514" s="399">
        <v>891</v>
      </c>
      <c r="B1514" s="314"/>
      <c r="C1514" s="454"/>
      <c r="D1514" s="14"/>
      <c r="E1514" s="15"/>
      <c r="F1514" s="37"/>
      <c r="G1514" s="192"/>
      <c r="H1514" s="186"/>
      <c r="I1514" s="181"/>
      <c r="J1514" s="106" t="str">
        <f t="shared" si="132"/>
        <v/>
      </c>
      <c r="K1514" s="108">
        <f t="shared" si="133"/>
        <v>1</v>
      </c>
      <c r="L1514" s="107">
        <f t="shared" si="134"/>
        <v>0</v>
      </c>
    </row>
    <row r="1515" spans="1:12" ht="30.1" customHeight="1" x14ac:dyDescent="0.3">
      <c r="A1515" s="399">
        <v>892</v>
      </c>
      <c r="B1515" s="314"/>
      <c r="C1515" s="454"/>
      <c r="D1515" s="14"/>
      <c r="E1515" s="15"/>
      <c r="F1515" s="37"/>
      <c r="G1515" s="192"/>
      <c r="H1515" s="186"/>
      <c r="I1515" s="181"/>
      <c r="J1515" s="106" t="str">
        <f t="shared" si="132"/>
        <v/>
      </c>
      <c r="K1515" s="108">
        <f t="shared" si="133"/>
        <v>1</v>
      </c>
      <c r="L1515" s="107">
        <f t="shared" si="134"/>
        <v>0</v>
      </c>
    </row>
    <row r="1516" spans="1:12" ht="30.1" customHeight="1" x14ac:dyDescent="0.3">
      <c r="A1516" s="399">
        <v>893</v>
      </c>
      <c r="B1516" s="314"/>
      <c r="C1516" s="454"/>
      <c r="D1516" s="14"/>
      <c r="E1516" s="15"/>
      <c r="F1516" s="37"/>
      <c r="G1516" s="192"/>
      <c r="H1516" s="186"/>
      <c r="I1516" s="181"/>
      <c r="J1516" s="106" t="str">
        <f t="shared" si="132"/>
        <v/>
      </c>
      <c r="K1516" s="108">
        <f t="shared" si="133"/>
        <v>1</v>
      </c>
      <c r="L1516" s="107">
        <f t="shared" si="134"/>
        <v>0</v>
      </c>
    </row>
    <row r="1517" spans="1:12" ht="30.1" customHeight="1" x14ac:dyDescent="0.3">
      <c r="A1517" s="399">
        <v>894</v>
      </c>
      <c r="B1517" s="314"/>
      <c r="C1517" s="454"/>
      <c r="D1517" s="14"/>
      <c r="E1517" s="15"/>
      <c r="F1517" s="37"/>
      <c r="G1517" s="192"/>
      <c r="H1517" s="186"/>
      <c r="I1517" s="181"/>
      <c r="J1517" s="106" t="str">
        <f t="shared" si="132"/>
        <v/>
      </c>
      <c r="K1517" s="108">
        <f t="shared" si="133"/>
        <v>1</v>
      </c>
      <c r="L1517" s="107">
        <f t="shared" si="134"/>
        <v>0</v>
      </c>
    </row>
    <row r="1518" spans="1:12" ht="30.1" customHeight="1" x14ac:dyDescent="0.3">
      <c r="A1518" s="399">
        <v>895</v>
      </c>
      <c r="B1518" s="314"/>
      <c r="C1518" s="454"/>
      <c r="D1518" s="14"/>
      <c r="E1518" s="15"/>
      <c r="F1518" s="37"/>
      <c r="G1518" s="192"/>
      <c r="H1518" s="186"/>
      <c r="I1518" s="181"/>
      <c r="J1518" s="106" t="str">
        <f t="shared" si="132"/>
        <v/>
      </c>
      <c r="K1518" s="108">
        <f t="shared" si="133"/>
        <v>1</v>
      </c>
      <c r="L1518" s="107">
        <f t="shared" si="134"/>
        <v>0</v>
      </c>
    </row>
    <row r="1519" spans="1:12" ht="30.1" customHeight="1" x14ac:dyDescent="0.3">
      <c r="A1519" s="399">
        <v>896</v>
      </c>
      <c r="B1519" s="314"/>
      <c r="C1519" s="454"/>
      <c r="D1519" s="14"/>
      <c r="E1519" s="15"/>
      <c r="F1519" s="37"/>
      <c r="G1519" s="192"/>
      <c r="H1519" s="186"/>
      <c r="I1519" s="181"/>
      <c r="J1519" s="106" t="str">
        <f t="shared" si="132"/>
        <v/>
      </c>
      <c r="K1519" s="108">
        <f t="shared" si="133"/>
        <v>1</v>
      </c>
      <c r="L1519" s="107">
        <f t="shared" si="134"/>
        <v>0</v>
      </c>
    </row>
    <row r="1520" spans="1:12" ht="30.1" customHeight="1" x14ac:dyDescent="0.3">
      <c r="A1520" s="399">
        <v>897</v>
      </c>
      <c r="B1520" s="314"/>
      <c r="C1520" s="454"/>
      <c r="D1520" s="14"/>
      <c r="E1520" s="15"/>
      <c r="F1520" s="37"/>
      <c r="G1520" s="192"/>
      <c r="H1520" s="186"/>
      <c r="I1520" s="181"/>
      <c r="J1520" s="106" t="str">
        <f t="shared" si="132"/>
        <v/>
      </c>
      <c r="K1520" s="108">
        <f t="shared" si="133"/>
        <v>1</v>
      </c>
      <c r="L1520" s="107">
        <f t="shared" si="134"/>
        <v>0</v>
      </c>
    </row>
    <row r="1521" spans="1:14" ht="30.1" customHeight="1" x14ac:dyDescent="0.3">
      <c r="A1521" s="399">
        <v>898</v>
      </c>
      <c r="B1521" s="314"/>
      <c r="C1521" s="454"/>
      <c r="D1521" s="14"/>
      <c r="E1521" s="15"/>
      <c r="F1521" s="37"/>
      <c r="G1521" s="192"/>
      <c r="H1521" s="186"/>
      <c r="I1521" s="181"/>
      <c r="J1521" s="106" t="str">
        <f t="shared" si="132"/>
        <v/>
      </c>
      <c r="K1521" s="108">
        <f t="shared" si="133"/>
        <v>1</v>
      </c>
      <c r="L1521" s="107">
        <f t="shared" si="134"/>
        <v>0</v>
      </c>
    </row>
    <row r="1522" spans="1:14" ht="30.1" customHeight="1" x14ac:dyDescent="0.3">
      <c r="A1522" s="399">
        <v>899</v>
      </c>
      <c r="B1522" s="314"/>
      <c r="C1522" s="454"/>
      <c r="D1522" s="14"/>
      <c r="E1522" s="15"/>
      <c r="F1522" s="37"/>
      <c r="G1522" s="192"/>
      <c r="H1522" s="186"/>
      <c r="I1522" s="181"/>
      <c r="J1522" s="106" t="str">
        <f t="shared" si="132"/>
        <v/>
      </c>
      <c r="K1522" s="108">
        <f t="shared" si="133"/>
        <v>1</v>
      </c>
      <c r="L1522" s="107">
        <f t="shared" si="134"/>
        <v>0</v>
      </c>
    </row>
    <row r="1523" spans="1:14" ht="30.1" customHeight="1" thickBot="1" x14ac:dyDescent="0.35">
      <c r="A1523" s="400">
        <v>900</v>
      </c>
      <c r="B1523" s="86"/>
      <c r="C1523" s="455"/>
      <c r="D1523" s="16"/>
      <c r="E1523" s="17"/>
      <c r="F1523" s="39"/>
      <c r="G1523" s="193"/>
      <c r="H1523" s="187"/>
      <c r="I1523" s="182"/>
      <c r="J1523" s="106" t="str">
        <f t="shared" si="132"/>
        <v/>
      </c>
      <c r="K1523" s="108">
        <f t="shared" si="133"/>
        <v>1</v>
      </c>
      <c r="L1523" s="107">
        <f t="shared" si="134"/>
        <v>0</v>
      </c>
    </row>
    <row r="1524" spans="1:14" ht="30.1" customHeight="1" thickBot="1" x14ac:dyDescent="0.35">
      <c r="A1524" s="41"/>
      <c r="B1524" s="41"/>
      <c r="C1524" s="456"/>
      <c r="D1524" s="41"/>
      <c r="E1524" s="41"/>
      <c r="F1524" s="41"/>
      <c r="G1524" s="380" t="s">
        <v>33</v>
      </c>
      <c r="H1524" s="183">
        <f>SUM(H1504:H1523)+H1490</f>
        <v>0</v>
      </c>
      <c r="I1524" s="183">
        <f>SUM(I1504:I1523)+I1490</f>
        <v>0</v>
      </c>
      <c r="J1524" s="63"/>
      <c r="K1524" s="105">
        <f>IF(H1524&gt;H1490,ROW(A1530),0)</f>
        <v>0</v>
      </c>
      <c r="L1524" s="34"/>
      <c r="M1524" s="102">
        <f>IF(H1524&gt;H1490,ROW(A1530),0)</f>
        <v>0</v>
      </c>
    </row>
    <row r="1525" spans="1:14" ht="30.1" customHeight="1" x14ac:dyDescent="0.3">
      <c r="A1525" s="41"/>
      <c r="B1525" s="41"/>
      <c r="C1525" s="456"/>
      <c r="D1525" s="41"/>
      <c r="E1525" s="41"/>
      <c r="F1525" s="41"/>
      <c r="G1525" s="41"/>
      <c r="H1525" s="41"/>
      <c r="I1525" s="41"/>
      <c r="J1525" s="63"/>
      <c r="K1525" s="34"/>
      <c r="L1525" s="34"/>
    </row>
    <row r="1526" spans="1:14" ht="30.1" customHeight="1" x14ac:dyDescent="0.3">
      <c r="A1526" s="135" t="s">
        <v>132</v>
      </c>
      <c r="B1526" s="41"/>
      <c r="C1526" s="456"/>
      <c r="D1526" s="41"/>
      <c r="E1526" s="41"/>
      <c r="F1526" s="41"/>
      <c r="G1526" s="41"/>
      <c r="H1526" s="41"/>
      <c r="I1526" s="41"/>
      <c r="J1526" s="63"/>
      <c r="K1526" s="34"/>
      <c r="L1526" s="34"/>
    </row>
    <row r="1527" spans="1:14" ht="30.1" customHeight="1" x14ac:dyDescent="0.3">
      <c r="A1527" s="41"/>
      <c r="B1527" s="41"/>
      <c r="C1527" s="456"/>
      <c r="D1527" s="41"/>
      <c r="E1527" s="41"/>
      <c r="F1527" s="41"/>
      <c r="G1527" s="41"/>
      <c r="H1527" s="41"/>
      <c r="I1527" s="41"/>
      <c r="J1527" s="63"/>
      <c r="K1527" s="34"/>
      <c r="L1527" s="34"/>
    </row>
    <row r="1528" spans="1:14" ht="30.1" customHeight="1" x14ac:dyDescent="0.35">
      <c r="A1528" s="370" t="s">
        <v>30</v>
      </c>
      <c r="B1528" s="372">
        <f ca="1">imzatarihi</f>
        <v>45653</v>
      </c>
      <c r="C1528" s="459"/>
      <c r="D1528" s="251" t="s">
        <v>31</v>
      </c>
      <c r="E1528" s="373" t="str">
        <f>IF(kurulusyetkilisi&gt;0,kurulusyetkilisi,"")</f>
        <v/>
      </c>
      <c r="F1528" s="41"/>
      <c r="G1528" s="41"/>
      <c r="H1528" s="41"/>
      <c r="I1528" s="41"/>
      <c r="J1528" s="63"/>
      <c r="K1528" s="34"/>
      <c r="L1528" s="34"/>
    </row>
    <row r="1529" spans="1:14" ht="30.1" customHeight="1" x14ac:dyDescent="0.35">
      <c r="A1529" s="41"/>
      <c r="B1529" s="213"/>
      <c r="C1529" s="460"/>
      <c r="D1529" s="251" t="s">
        <v>32</v>
      </c>
      <c r="E1529" s="41"/>
      <c r="F1529" s="41"/>
      <c r="G1529" s="212"/>
      <c r="H1529" s="41"/>
      <c r="I1529" s="41"/>
      <c r="J1529" s="63"/>
      <c r="K1529" s="34"/>
      <c r="L1529" s="34"/>
    </row>
    <row r="1530" spans="1:14" ht="30.1" customHeight="1" x14ac:dyDescent="0.3">
      <c r="A1530" s="41"/>
      <c r="B1530" s="41"/>
      <c r="C1530" s="456"/>
      <c r="D1530" s="41"/>
      <c r="E1530" s="41"/>
      <c r="F1530" s="41"/>
      <c r="G1530" s="41"/>
      <c r="H1530" s="41"/>
      <c r="I1530" s="41"/>
      <c r="J1530" s="63"/>
      <c r="K1530" s="34"/>
      <c r="L1530" s="34"/>
    </row>
    <row r="1531" spans="1:14" ht="30.1" customHeight="1" x14ac:dyDescent="0.3">
      <c r="A1531" s="609" t="s">
        <v>102</v>
      </c>
      <c r="B1531" s="609"/>
      <c r="C1531" s="609"/>
      <c r="D1531" s="609"/>
      <c r="E1531" s="609"/>
      <c r="F1531" s="609"/>
      <c r="G1531" s="609"/>
      <c r="H1531" s="609"/>
      <c r="I1531" s="609"/>
      <c r="J1531" s="61"/>
      <c r="K1531" s="34"/>
      <c r="L1531" s="34"/>
    </row>
    <row r="1532" spans="1:14" ht="30.1" customHeight="1" x14ac:dyDescent="0.3">
      <c r="A1532" s="573" t="str">
        <f>IF(YilDonem&lt;&gt;"",CONCATENATE(YilDonem," dönemine aittir."),"")</f>
        <v/>
      </c>
      <c r="B1532" s="573"/>
      <c r="C1532" s="573"/>
      <c r="D1532" s="573"/>
      <c r="E1532" s="573"/>
      <c r="F1532" s="573"/>
      <c r="G1532" s="573"/>
      <c r="H1532" s="573"/>
      <c r="I1532" s="573"/>
      <c r="J1532" s="61"/>
      <c r="K1532" s="34"/>
      <c r="L1532" s="34"/>
    </row>
    <row r="1533" spans="1:14" ht="30.1" customHeight="1" thickBot="1" x14ac:dyDescent="0.35">
      <c r="A1533" s="610" t="s">
        <v>125</v>
      </c>
      <c r="B1533" s="610"/>
      <c r="C1533" s="610"/>
      <c r="D1533" s="610"/>
      <c r="E1533" s="610"/>
      <c r="F1533" s="610"/>
      <c r="G1533" s="610"/>
      <c r="H1533" s="610"/>
      <c r="I1533" s="610"/>
      <c r="J1533" s="61"/>
      <c r="K1533" s="34"/>
      <c r="L1533" s="34"/>
    </row>
    <row r="1534" spans="1:14" ht="30.1" customHeight="1" thickBot="1" x14ac:dyDescent="0.35">
      <c r="A1534" s="441" t="s">
        <v>212</v>
      </c>
      <c r="B1534" s="618" t="str">
        <f>IF(ProjeNo&gt;0,ProjeNo,"")</f>
        <v/>
      </c>
      <c r="C1534" s="619"/>
      <c r="D1534" s="619"/>
      <c r="E1534" s="619"/>
      <c r="F1534" s="619"/>
      <c r="G1534" s="619"/>
      <c r="H1534" s="619"/>
      <c r="I1534" s="620"/>
      <c r="J1534" s="61"/>
      <c r="K1534" s="34"/>
      <c r="L1534" s="34"/>
    </row>
    <row r="1535" spans="1:14" ht="30.1" customHeight="1" thickBot="1" x14ac:dyDescent="0.35">
      <c r="A1535" s="441" t="s">
        <v>213</v>
      </c>
      <c r="B1535" s="615" t="str">
        <f>IF(ProjeAdi&gt;0,ProjeAdi,"")</f>
        <v/>
      </c>
      <c r="C1535" s="616"/>
      <c r="D1535" s="616"/>
      <c r="E1535" s="616"/>
      <c r="F1535" s="616"/>
      <c r="G1535" s="616"/>
      <c r="H1535" s="616"/>
      <c r="I1535" s="617"/>
      <c r="J1535" s="61"/>
      <c r="K1535" s="34"/>
      <c r="L1535" s="34"/>
    </row>
    <row r="1536" spans="1:14" s="21" customFormat="1" ht="30.1" customHeight="1" thickBot="1" x14ac:dyDescent="0.35">
      <c r="A1536" s="613" t="s">
        <v>3</v>
      </c>
      <c r="B1536" s="613" t="s">
        <v>99</v>
      </c>
      <c r="C1536" s="613" t="s">
        <v>175</v>
      </c>
      <c r="D1536" s="613" t="s">
        <v>100</v>
      </c>
      <c r="E1536" s="613" t="s">
        <v>101</v>
      </c>
      <c r="F1536" s="613" t="s">
        <v>79</v>
      </c>
      <c r="G1536" s="613" t="s">
        <v>80</v>
      </c>
      <c r="H1536" s="392" t="s">
        <v>81</v>
      </c>
      <c r="I1536" s="392" t="s">
        <v>81</v>
      </c>
      <c r="J1536" s="62"/>
      <c r="K1536" s="35"/>
      <c r="L1536" s="35"/>
      <c r="M1536" s="65"/>
      <c r="N1536" s="65"/>
    </row>
    <row r="1537" spans="1:12" ht="30.1" customHeight="1" thickBot="1" x14ac:dyDescent="0.35">
      <c r="A1537" s="621"/>
      <c r="B1537" s="621"/>
      <c r="C1537" s="614"/>
      <c r="D1537" s="621"/>
      <c r="E1537" s="621"/>
      <c r="F1537" s="621"/>
      <c r="G1537" s="621"/>
      <c r="H1537" s="403" t="s">
        <v>82</v>
      </c>
      <c r="I1537" s="403" t="s">
        <v>85</v>
      </c>
      <c r="J1537" s="61"/>
      <c r="K1537" s="34"/>
      <c r="L1537" s="34"/>
    </row>
    <row r="1538" spans="1:12" ht="30.1" customHeight="1" x14ac:dyDescent="0.3">
      <c r="A1538" s="198">
        <v>901</v>
      </c>
      <c r="B1538" s="464"/>
      <c r="C1538" s="465"/>
      <c r="D1538" s="22"/>
      <c r="E1538" s="36"/>
      <c r="F1538" s="23"/>
      <c r="G1538" s="191"/>
      <c r="H1538" s="185"/>
      <c r="I1538" s="177"/>
      <c r="J1538" s="106" t="str">
        <f>IF(AND(COUNTA(B1538:E1538)&gt;0,K1538=1),"Belge Tarihi,Belge Numarası ve KDV Dahil Tutar doldurulduktan sonra KDV Hariç Tutar doldurulabilir.","")</f>
        <v/>
      </c>
      <c r="K1538" s="108">
        <f>IF(COUNTA(F1538:G1538)+COUNTA(I1538)=3,0,1)</f>
        <v>1</v>
      </c>
      <c r="L1538" s="107">
        <f>IF(K1538=1,0,100000000)</f>
        <v>0</v>
      </c>
    </row>
    <row r="1539" spans="1:12" ht="30.1" customHeight="1" x14ac:dyDescent="0.3">
      <c r="A1539" s="399">
        <v>902</v>
      </c>
      <c r="B1539" s="314"/>
      <c r="C1539" s="454"/>
      <c r="D1539" s="14"/>
      <c r="E1539" s="15"/>
      <c r="F1539" s="37"/>
      <c r="G1539" s="192"/>
      <c r="H1539" s="186"/>
      <c r="I1539" s="181"/>
      <c r="J1539" s="106" t="str">
        <f t="shared" ref="J1539:J1557" si="135">IF(AND(COUNTA(B1539:E1539)&gt;0,K1539=1),"Belge Tarihi,Belge Numarası ve KDV Dahil Tutar doldurulduktan sonra KDV Hariç Tutar doldurulabilir.","")</f>
        <v/>
      </c>
      <c r="K1539" s="108">
        <f t="shared" ref="K1539:K1557" si="136">IF(COUNTA(F1539:G1539)+COUNTA(I1539)=3,0,1)</f>
        <v>1</v>
      </c>
      <c r="L1539" s="107">
        <f t="shared" ref="L1539:L1557" si="137">IF(K1539=1,0,100000000)</f>
        <v>0</v>
      </c>
    </row>
    <row r="1540" spans="1:12" ht="30.1" customHeight="1" x14ac:dyDescent="0.3">
      <c r="A1540" s="399">
        <v>903</v>
      </c>
      <c r="B1540" s="314"/>
      <c r="C1540" s="454"/>
      <c r="D1540" s="14"/>
      <c r="E1540" s="15"/>
      <c r="F1540" s="37"/>
      <c r="G1540" s="192"/>
      <c r="H1540" s="186"/>
      <c r="I1540" s="181"/>
      <c r="J1540" s="106" t="str">
        <f t="shared" si="135"/>
        <v/>
      </c>
      <c r="K1540" s="108">
        <f t="shared" si="136"/>
        <v>1</v>
      </c>
      <c r="L1540" s="107">
        <f t="shared" si="137"/>
        <v>0</v>
      </c>
    </row>
    <row r="1541" spans="1:12" ht="30.1" customHeight="1" x14ac:dyDescent="0.3">
      <c r="A1541" s="399">
        <v>904</v>
      </c>
      <c r="B1541" s="314"/>
      <c r="C1541" s="454"/>
      <c r="D1541" s="14"/>
      <c r="E1541" s="15"/>
      <c r="F1541" s="37"/>
      <c r="G1541" s="192"/>
      <c r="H1541" s="186"/>
      <c r="I1541" s="181"/>
      <c r="J1541" s="106" t="str">
        <f t="shared" si="135"/>
        <v/>
      </c>
      <c r="K1541" s="108">
        <f t="shared" si="136"/>
        <v>1</v>
      </c>
      <c r="L1541" s="107">
        <f t="shared" si="137"/>
        <v>0</v>
      </c>
    </row>
    <row r="1542" spans="1:12" ht="30.1" customHeight="1" x14ac:dyDescent="0.3">
      <c r="A1542" s="399">
        <v>905</v>
      </c>
      <c r="B1542" s="314"/>
      <c r="C1542" s="454"/>
      <c r="D1542" s="14"/>
      <c r="E1542" s="15"/>
      <c r="F1542" s="37"/>
      <c r="G1542" s="192"/>
      <c r="H1542" s="186"/>
      <c r="I1542" s="181"/>
      <c r="J1542" s="106" t="str">
        <f t="shared" si="135"/>
        <v/>
      </c>
      <c r="K1542" s="108">
        <f t="shared" si="136"/>
        <v>1</v>
      </c>
      <c r="L1542" s="107">
        <f t="shared" si="137"/>
        <v>0</v>
      </c>
    </row>
    <row r="1543" spans="1:12" ht="30.1" customHeight="1" x14ac:dyDescent="0.3">
      <c r="A1543" s="399">
        <v>906</v>
      </c>
      <c r="B1543" s="314"/>
      <c r="C1543" s="454"/>
      <c r="D1543" s="14"/>
      <c r="E1543" s="15"/>
      <c r="F1543" s="37"/>
      <c r="G1543" s="192"/>
      <c r="H1543" s="186"/>
      <c r="I1543" s="181"/>
      <c r="J1543" s="106" t="str">
        <f t="shared" si="135"/>
        <v/>
      </c>
      <c r="K1543" s="108">
        <f t="shared" si="136"/>
        <v>1</v>
      </c>
      <c r="L1543" s="107">
        <f t="shared" si="137"/>
        <v>0</v>
      </c>
    </row>
    <row r="1544" spans="1:12" ht="30.1" customHeight="1" x14ac:dyDescent="0.3">
      <c r="A1544" s="399">
        <v>907</v>
      </c>
      <c r="B1544" s="314"/>
      <c r="C1544" s="454"/>
      <c r="D1544" s="14"/>
      <c r="E1544" s="15"/>
      <c r="F1544" s="37"/>
      <c r="G1544" s="192"/>
      <c r="H1544" s="186"/>
      <c r="I1544" s="181"/>
      <c r="J1544" s="106" t="str">
        <f t="shared" si="135"/>
        <v/>
      </c>
      <c r="K1544" s="108">
        <f t="shared" si="136"/>
        <v>1</v>
      </c>
      <c r="L1544" s="107">
        <f t="shared" si="137"/>
        <v>0</v>
      </c>
    </row>
    <row r="1545" spans="1:12" ht="30.1" customHeight="1" x14ac:dyDescent="0.3">
      <c r="A1545" s="399">
        <v>908</v>
      </c>
      <c r="B1545" s="314"/>
      <c r="C1545" s="454"/>
      <c r="D1545" s="14"/>
      <c r="E1545" s="15"/>
      <c r="F1545" s="37"/>
      <c r="G1545" s="192"/>
      <c r="H1545" s="186"/>
      <c r="I1545" s="181"/>
      <c r="J1545" s="106" t="str">
        <f t="shared" si="135"/>
        <v/>
      </c>
      <c r="K1545" s="108">
        <f t="shared" si="136"/>
        <v>1</v>
      </c>
      <c r="L1545" s="107">
        <f t="shared" si="137"/>
        <v>0</v>
      </c>
    </row>
    <row r="1546" spans="1:12" ht="30.1" customHeight="1" x14ac:dyDescent="0.3">
      <c r="A1546" s="399">
        <v>909</v>
      </c>
      <c r="B1546" s="314"/>
      <c r="C1546" s="454"/>
      <c r="D1546" s="14"/>
      <c r="E1546" s="15"/>
      <c r="F1546" s="37"/>
      <c r="G1546" s="192"/>
      <c r="H1546" s="186"/>
      <c r="I1546" s="181"/>
      <c r="J1546" s="106" t="str">
        <f t="shared" si="135"/>
        <v/>
      </c>
      <c r="K1546" s="108">
        <f t="shared" si="136"/>
        <v>1</v>
      </c>
      <c r="L1546" s="107">
        <f t="shared" si="137"/>
        <v>0</v>
      </c>
    </row>
    <row r="1547" spans="1:12" ht="30.1" customHeight="1" x14ac:dyDescent="0.3">
      <c r="A1547" s="399">
        <v>910</v>
      </c>
      <c r="B1547" s="314"/>
      <c r="C1547" s="454"/>
      <c r="D1547" s="14"/>
      <c r="E1547" s="15"/>
      <c r="F1547" s="37"/>
      <c r="G1547" s="192"/>
      <c r="H1547" s="186"/>
      <c r="I1547" s="181"/>
      <c r="J1547" s="106" t="str">
        <f t="shared" si="135"/>
        <v/>
      </c>
      <c r="K1547" s="108">
        <f t="shared" si="136"/>
        <v>1</v>
      </c>
      <c r="L1547" s="107">
        <f t="shared" si="137"/>
        <v>0</v>
      </c>
    </row>
    <row r="1548" spans="1:12" ht="30.1" customHeight="1" x14ac:dyDescent="0.3">
      <c r="A1548" s="399">
        <v>911</v>
      </c>
      <c r="B1548" s="314"/>
      <c r="C1548" s="454"/>
      <c r="D1548" s="14"/>
      <c r="E1548" s="15"/>
      <c r="F1548" s="37"/>
      <c r="G1548" s="192"/>
      <c r="H1548" s="186"/>
      <c r="I1548" s="181"/>
      <c r="J1548" s="106" t="str">
        <f t="shared" si="135"/>
        <v/>
      </c>
      <c r="K1548" s="108">
        <f t="shared" si="136"/>
        <v>1</v>
      </c>
      <c r="L1548" s="107">
        <f t="shared" si="137"/>
        <v>0</v>
      </c>
    </row>
    <row r="1549" spans="1:12" ht="30.1" customHeight="1" x14ac:dyDescent="0.3">
      <c r="A1549" s="399">
        <v>912</v>
      </c>
      <c r="B1549" s="314"/>
      <c r="C1549" s="454"/>
      <c r="D1549" s="14"/>
      <c r="E1549" s="15"/>
      <c r="F1549" s="37"/>
      <c r="G1549" s="192"/>
      <c r="H1549" s="186"/>
      <c r="I1549" s="181"/>
      <c r="J1549" s="106" t="str">
        <f t="shared" si="135"/>
        <v/>
      </c>
      <c r="K1549" s="108">
        <f t="shared" si="136"/>
        <v>1</v>
      </c>
      <c r="L1549" s="107">
        <f t="shared" si="137"/>
        <v>0</v>
      </c>
    </row>
    <row r="1550" spans="1:12" ht="30.1" customHeight="1" x14ac:dyDescent="0.3">
      <c r="A1550" s="399">
        <v>913</v>
      </c>
      <c r="B1550" s="314"/>
      <c r="C1550" s="454"/>
      <c r="D1550" s="14"/>
      <c r="E1550" s="15"/>
      <c r="F1550" s="37"/>
      <c r="G1550" s="192"/>
      <c r="H1550" s="186"/>
      <c r="I1550" s="181"/>
      <c r="J1550" s="106" t="str">
        <f t="shared" si="135"/>
        <v/>
      </c>
      <c r="K1550" s="108">
        <f t="shared" si="136"/>
        <v>1</v>
      </c>
      <c r="L1550" s="107">
        <f t="shared" si="137"/>
        <v>0</v>
      </c>
    </row>
    <row r="1551" spans="1:12" ht="30.1" customHeight="1" x14ac:dyDescent="0.3">
      <c r="A1551" s="399">
        <v>914</v>
      </c>
      <c r="B1551" s="314"/>
      <c r="C1551" s="454"/>
      <c r="D1551" s="14"/>
      <c r="E1551" s="15"/>
      <c r="F1551" s="37"/>
      <c r="G1551" s="192"/>
      <c r="H1551" s="186"/>
      <c r="I1551" s="181"/>
      <c r="J1551" s="106" t="str">
        <f t="shared" si="135"/>
        <v/>
      </c>
      <c r="K1551" s="108">
        <f t="shared" si="136"/>
        <v>1</v>
      </c>
      <c r="L1551" s="107">
        <f t="shared" si="137"/>
        <v>0</v>
      </c>
    </row>
    <row r="1552" spans="1:12" ht="30.1" customHeight="1" x14ac:dyDescent="0.3">
      <c r="A1552" s="399">
        <v>915</v>
      </c>
      <c r="B1552" s="314"/>
      <c r="C1552" s="454"/>
      <c r="D1552" s="14"/>
      <c r="E1552" s="15"/>
      <c r="F1552" s="37"/>
      <c r="G1552" s="192"/>
      <c r="H1552" s="186"/>
      <c r="I1552" s="181"/>
      <c r="J1552" s="106" t="str">
        <f t="shared" si="135"/>
        <v/>
      </c>
      <c r="K1552" s="108">
        <f t="shared" si="136"/>
        <v>1</v>
      </c>
      <c r="L1552" s="107">
        <f t="shared" si="137"/>
        <v>0</v>
      </c>
    </row>
    <row r="1553" spans="1:13" ht="30.1" customHeight="1" x14ac:dyDescent="0.3">
      <c r="A1553" s="399">
        <v>916</v>
      </c>
      <c r="B1553" s="314"/>
      <c r="C1553" s="454"/>
      <c r="D1553" s="14"/>
      <c r="E1553" s="15"/>
      <c r="F1553" s="37"/>
      <c r="G1553" s="192"/>
      <c r="H1553" s="186"/>
      <c r="I1553" s="181"/>
      <c r="J1553" s="106" t="str">
        <f t="shared" si="135"/>
        <v/>
      </c>
      <c r="K1553" s="108">
        <f t="shared" si="136"/>
        <v>1</v>
      </c>
      <c r="L1553" s="107">
        <f t="shared" si="137"/>
        <v>0</v>
      </c>
    </row>
    <row r="1554" spans="1:13" ht="30.1" customHeight="1" x14ac:dyDescent="0.3">
      <c r="A1554" s="399">
        <v>917</v>
      </c>
      <c r="B1554" s="314"/>
      <c r="C1554" s="454"/>
      <c r="D1554" s="14"/>
      <c r="E1554" s="15"/>
      <c r="F1554" s="37"/>
      <c r="G1554" s="192"/>
      <c r="H1554" s="186"/>
      <c r="I1554" s="181"/>
      <c r="J1554" s="106" t="str">
        <f t="shared" si="135"/>
        <v/>
      </c>
      <c r="K1554" s="108">
        <f t="shared" si="136"/>
        <v>1</v>
      </c>
      <c r="L1554" s="107">
        <f t="shared" si="137"/>
        <v>0</v>
      </c>
    </row>
    <row r="1555" spans="1:13" ht="30.1" customHeight="1" x14ac:dyDescent="0.3">
      <c r="A1555" s="399">
        <v>918</v>
      </c>
      <c r="B1555" s="314"/>
      <c r="C1555" s="454"/>
      <c r="D1555" s="14"/>
      <c r="E1555" s="15"/>
      <c r="F1555" s="37"/>
      <c r="G1555" s="192"/>
      <c r="H1555" s="186"/>
      <c r="I1555" s="181"/>
      <c r="J1555" s="106" t="str">
        <f t="shared" si="135"/>
        <v/>
      </c>
      <c r="K1555" s="108">
        <f t="shared" si="136"/>
        <v>1</v>
      </c>
      <c r="L1555" s="107">
        <f t="shared" si="137"/>
        <v>0</v>
      </c>
    </row>
    <row r="1556" spans="1:13" ht="30.1" customHeight="1" x14ac:dyDescent="0.3">
      <c r="A1556" s="399">
        <v>919</v>
      </c>
      <c r="B1556" s="314"/>
      <c r="C1556" s="454"/>
      <c r="D1556" s="14"/>
      <c r="E1556" s="15"/>
      <c r="F1556" s="37"/>
      <c r="G1556" s="192"/>
      <c r="H1556" s="186"/>
      <c r="I1556" s="181"/>
      <c r="J1556" s="106" t="str">
        <f t="shared" si="135"/>
        <v/>
      </c>
      <c r="K1556" s="108">
        <f t="shared" si="136"/>
        <v>1</v>
      </c>
      <c r="L1556" s="107">
        <f t="shared" si="137"/>
        <v>0</v>
      </c>
    </row>
    <row r="1557" spans="1:13" ht="30.1" customHeight="1" thickBot="1" x14ac:dyDescent="0.35">
      <c r="A1557" s="400">
        <v>920</v>
      </c>
      <c r="B1557" s="86"/>
      <c r="C1557" s="455"/>
      <c r="D1557" s="16"/>
      <c r="E1557" s="17"/>
      <c r="F1557" s="39"/>
      <c r="G1557" s="193"/>
      <c r="H1557" s="187"/>
      <c r="I1557" s="182"/>
      <c r="J1557" s="106" t="str">
        <f t="shared" si="135"/>
        <v/>
      </c>
      <c r="K1557" s="108">
        <f t="shared" si="136"/>
        <v>1</v>
      </c>
      <c r="L1557" s="107">
        <f t="shared" si="137"/>
        <v>0</v>
      </c>
    </row>
    <row r="1558" spans="1:13" ht="30.1" customHeight="1" thickBot="1" x14ac:dyDescent="0.35">
      <c r="A1558" s="41"/>
      <c r="B1558" s="41"/>
      <c r="C1558" s="456"/>
      <c r="D1558" s="41"/>
      <c r="E1558" s="41"/>
      <c r="F1558" s="41"/>
      <c r="G1558" s="380" t="s">
        <v>33</v>
      </c>
      <c r="H1558" s="183">
        <f>SUM(H1538:H1557)+H1524</f>
        <v>0</v>
      </c>
      <c r="I1558" s="183">
        <f>SUM(I1538:I1557)+I1524</f>
        <v>0</v>
      </c>
      <c r="J1558" s="63"/>
      <c r="K1558" s="105">
        <f>IF(H1558&gt;H1524,ROW(A1564),0)</f>
        <v>0</v>
      </c>
      <c r="L1558" s="34"/>
      <c r="M1558" s="102">
        <f>IF(H1558&gt;H1524,ROW(A1564),0)</f>
        <v>0</v>
      </c>
    </row>
    <row r="1559" spans="1:13" ht="30.1" customHeight="1" x14ac:dyDescent="0.3">
      <c r="A1559" s="41"/>
      <c r="B1559" s="41"/>
      <c r="C1559" s="456"/>
      <c r="D1559" s="41"/>
      <c r="E1559" s="41"/>
      <c r="F1559" s="41"/>
      <c r="G1559" s="41"/>
      <c r="H1559" s="41"/>
      <c r="I1559" s="41"/>
      <c r="J1559" s="63"/>
      <c r="K1559" s="34"/>
      <c r="L1559" s="34"/>
    </row>
    <row r="1560" spans="1:13" ht="30.1" customHeight="1" x14ac:dyDescent="0.3">
      <c r="A1560" s="135" t="s">
        <v>132</v>
      </c>
      <c r="B1560" s="41"/>
      <c r="C1560" s="456"/>
      <c r="D1560" s="41"/>
      <c r="E1560" s="41"/>
      <c r="F1560" s="41"/>
      <c r="G1560" s="41"/>
      <c r="H1560" s="41"/>
      <c r="I1560" s="41"/>
      <c r="J1560" s="63"/>
      <c r="K1560" s="34"/>
      <c r="L1560" s="34"/>
    </row>
    <row r="1561" spans="1:13" ht="30.1" customHeight="1" x14ac:dyDescent="0.3">
      <c r="A1561" s="41"/>
      <c r="B1561" s="41"/>
      <c r="C1561" s="456"/>
      <c r="D1561" s="41"/>
      <c r="E1561" s="41"/>
      <c r="F1561" s="41"/>
      <c r="G1561" s="41"/>
      <c r="H1561" s="41"/>
      <c r="I1561" s="41"/>
      <c r="J1561" s="63"/>
      <c r="K1561" s="34"/>
      <c r="L1561" s="34"/>
    </row>
    <row r="1562" spans="1:13" ht="30.1" customHeight="1" x14ac:dyDescent="0.35">
      <c r="A1562" s="370" t="s">
        <v>30</v>
      </c>
      <c r="B1562" s="372">
        <f ca="1">imzatarihi</f>
        <v>45653</v>
      </c>
      <c r="C1562" s="459"/>
      <c r="D1562" s="251" t="s">
        <v>31</v>
      </c>
      <c r="E1562" s="373" t="str">
        <f>IF(kurulusyetkilisi&gt;0,kurulusyetkilisi,"")</f>
        <v/>
      </c>
      <c r="F1562" s="41"/>
      <c r="G1562" s="41"/>
      <c r="H1562" s="41"/>
      <c r="I1562" s="41"/>
      <c r="J1562" s="63"/>
      <c r="K1562" s="34"/>
      <c r="L1562" s="34"/>
    </row>
    <row r="1563" spans="1:13" ht="30.1" customHeight="1" x14ac:dyDescent="0.35">
      <c r="A1563" s="41"/>
      <c r="B1563" s="213"/>
      <c r="C1563" s="460"/>
      <c r="D1563" s="251" t="s">
        <v>32</v>
      </c>
      <c r="E1563" s="41"/>
      <c r="F1563" s="41"/>
      <c r="G1563" s="212"/>
      <c r="H1563" s="41"/>
      <c r="I1563" s="41"/>
      <c r="J1563" s="63"/>
      <c r="K1563" s="34"/>
      <c r="L1563" s="34"/>
    </row>
    <row r="1564" spans="1:13" ht="30.1" customHeight="1" x14ac:dyDescent="0.3">
      <c r="A1564" s="41"/>
      <c r="B1564" s="41"/>
      <c r="C1564" s="456"/>
      <c r="D1564" s="41"/>
      <c r="E1564" s="41"/>
      <c r="F1564" s="41"/>
      <c r="G1564" s="41"/>
      <c r="H1564" s="41"/>
      <c r="I1564" s="41"/>
      <c r="J1564" s="63"/>
      <c r="K1564" s="34"/>
      <c r="L1564" s="34"/>
    </row>
    <row r="1565" spans="1:13" ht="30.1" customHeight="1" x14ac:dyDescent="0.3">
      <c r="A1565" s="609" t="s">
        <v>102</v>
      </c>
      <c r="B1565" s="609"/>
      <c r="C1565" s="609"/>
      <c r="D1565" s="609"/>
      <c r="E1565" s="609"/>
      <c r="F1565" s="609"/>
      <c r="G1565" s="609"/>
      <c r="H1565" s="609"/>
      <c r="I1565" s="609"/>
      <c r="J1565" s="61"/>
      <c r="K1565" s="34"/>
      <c r="L1565" s="34"/>
    </row>
    <row r="1566" spans="1:13" ht="30.1" customHeight="1" x14ac:dyDescent="0.3">
      <c r="A1566" s="573" t="str">
        <f>IF(YilDonem&lt;&gt;"",CONCATENATE(YilDonem," dönemine aittir."),"")</f>
        <v/>
      </c>
      <c r="B1566" s="573"/>
      <c r="C1566" s="573"/>
      <c r="D1566" s="573"/>
      <c r="E1566" s="573"/>
      <c r="F1566" s="573"/>
      <c r="G1566" s="573"/>
      <c r="H1566" s="573"/>
      <c r="I1566" s="573"/>
      <c r="J1566" s="61"/>
      <c r="K1566" s="34"/>
      <c r="L1566" s="34"/>
    </row>
    <row r="1567" spans="1:13" ht="30.1" customHeight="1" thickBot="1" x14ac:dyDescent="0.35">
      <c r="A1567" s="610" t="s">
        <v>125</v>
      </c>
      <c r="B1567" s="610"/>
      <c r="C1567" s="610"/>
      <c r="D1567" s="610"/>
      <c r="E1567" s="610"/>
      <c r="F1567" s="610"/>
      <c r="G1567" s="610"/>
      <c r="H1567" s="610"/>
      <c r="I1567" s="610"/>
      <c r="J1567" s="61"/>
      <c r="K1567" s="34"/>
      <c r="L1567" s="34"/>
    </row>
    <row r="1568" spans="1:13" ht="30.1" customHeight="1" thickBot="1" x14ac:dyDescent="0.35">
      <c r="A1568" s="441" t="s">
        <v>212</v>
      </c>
      <c r="B1568" s="618" t="str">
        <f>IF(ProjeNo&gt;0,ProjeNo,"")</f>
        <v/>
      </c>
      <c r="C1568" s="619"/>
      <c r="D1568" s="619"/>
      <c r="E1568" s="619"/>
      <c r="F1568" s="619"/>
      <c r="G1568" s="619"/>
      <c r="H1568" s="619"/>
      <c r="I1568" s="620"/>
      <c r="J1568" s="61"/>
      <c r="K1568" s="34"/>
      <c r="L1568" s="34"/>
    </row>
    <row r="1569" spans="1:14" ht="30.1" customHeight="1" thickBot="1" x14ac:dyDescent="0.35">
      <c r="A1569" s="441" t="s">
        <v>213</v>
      </c>
      <c r="B1569" s="615" t="str">
        <f>IF(ProjeAdi&gt;0,ProjeAdi,"")</f>
        <v/>
      </c>
      <c r="C1569" s="616"/>
      <c r="D1569" s="616"/>
      <c r="E1569" s="616"/>
      <c r="F1569" s="616"/>
      <c r="G1569" s="616"/>
      <c r="H1569" s="616"/>
      <c r="I1569" s="617"/>
      <c r="J1569" s="61"/>
      <c r="K1569" s="34"/>
      <c r="L1569" s="34"/>
    </row>
    <row r="1570" spans="1:14" s="21" customFormat="1" ht="30.1" customHeight="1" thickBot="1" x14ac:dyDescent="0.35">
      <c r="A1570" s="613" t="s">
        <v>3</v>
      </c>
      <c r="B1570" s="613" t="s">
        <v>99</v>
      </c>
      <c r="C1570" s="613" t="s">
        <v>175</v>
      </c>
      <c r="D1570" s="613" t="s">
        <v>100</v>
      </c>
      <c r="E1570" s="613" t="s">
        <v>101</v>
      </c>
      <c r="F1570" s="613" t="s">
        <v>79</v>
      </c>
      <c r="G1570" s="613" t="s">
        <v>80</v>
      </c>
      <c r="H1570" s="392" t="s">
        <v>81</v>
      </c>
      <c r="I1570" s="392" t="s">
        <v>81</v>
      </c>
      <c r="J1570" s="62"/>
      <c r="K1570" s="35"/>
      <c r="L1570" s="35"/>
      <c r="M1570" s="65"/>
      <c r="N1570" s="65"/>
    </row>
    <row r="1571" spans="1:14" ht="30.1" customHeight="1" thickBot="1" x14ac:dyDescent="0.35">
      <c r="A1571" s="621"/>
      <c r="B1571" s="621"/>
      <c r="C1571" s="614"/>
      <c r="D1571" s="621"/>
      <c r="E1571" s="621"/>
      <c r="F1571" s="621"/>
      <c r="G1571" s="621"/>
      <c r="H1571" s="403" t="s">
        <v>82</v>
      </c>
      <c r="I1571" s="403" t="s">
        <v>85</v>
      </c>
      <c r="J1571" s="61"/>
      <c r="K1571" s="34"/>
      <c r="L1571" s="34"/>
    </row>
    <row r="1572" spans="1:14" ht="30.1" customHeight="1" x14ac:dyDescent="0.3">
      <c r="A1572" s="198">
        <v>921</v>
      </c>
      <c r="B1572" s="464"/>
      <c r="C1572" s="465"/>
      <c r="D1572" s="22"/>
      <c r="E1572" s="36"/>
      <c r="F1572" s="23"/>
      <c r="G1572" s="191"/>
      <c r="H1572" s="185"/>
      <c r="I1572" s="177"/>
      <c r="J1572" s="106" t="str">
        <f>IF(AND(COUNTA(B1572:E1572)&gt;0,K1572=1),"Belge Tarihi,Belge Numarası ve KDV Dahil Tutar doldurulduktan sonra KDV Hariç Tutar doldurulabilir.","")</f>
        <v/>
      </c>
      <c r="K1572" s="108">
        <f>IF(COUNTA(F1572:G1572)+COUNTA(I1572)=3,0,1)</f>
        <v>1</v>
      </c>
      <c r="L1572" s="107">
        <f>IF(K1572=1,0,100000000)</f>
        <v>0</v>
      </c>
    </row>
    <row r="1573" spans="1:14" ht="30.1" customHeight="1" x14ac:dyDescent="0.3">
      <c r="A1573" s="399">
        <v>922</v>
      </c>
      <c r="B1573" s="314"/>
      <c r="C1573" s="454"/>
      <c r="D1573" s="14"/>
      <c r="E1573" s="15"/>
      <c r="F1573" s="37"/>
      <c r="G1573" s="192"/>
      <c r="H1573" s="186"/>
      <c r="I1573" s="181"/>
      <c r="J1573" s="106" t="str">
        <f t="shared" ref="J1573:J1591" si="138">IF(AND(COUNTA(B1573:E1573)&gt;0,K1573=1),"Belge Tarihi,Belge Numarası ve KDV Dahil Tutar doldurulduktan sonra KDV Hariç Tutar doldurulabilir.","")</f>
        <v/>
      </c>
      <c r="K1573" s="108">
        <f t="shared" ref="K1573:K1591" si="139">IF(COUNTA(F1573:G1573)+COUNTA(I1573)=3,0,1)</f>
        <v>1</v>
      </c>
      <c r="L1573" s="107">
        <f t="shared" ref="L1573:L1591" si="140">IF(K1573=1,0,100000000)</f>
        <v>0</v>
      </c>
    </row>
    <row r="1574" spans="1:14" ht="30.1" customHeight="1" x14ac:dyDescent="0.3">
      <c r="A1574" s="399">
        <v>923</v>
      </c>
      <c r="B1574" s="314"/>
      <c r="C1574" s="454"/>
      <c r="D1574" s="14"/>
      <c r="E1574" s="15"/>
      <c r="F1574" s="37"/>
      <c r="G1574" s="192"/>
      <c r="H1574" s="186"/>
      <c r="I1574" s="181"/>
      <c r="J1574" s="106" t="str">
        <f t="shared" si="138"/>
        <v/>
      </c>
      <c r="K1574" s="108">
        <f t="shared" si="139"/>
        <v>1</v>
      </c>
      <c r="L1574" s="107">
        <f t="shared" si="140"/>
        <v>0</v>
      </c>
    </row>
    <row r="1575" spans="1:14" ht="30.1" customHeight="1" x14ac:dyDescent="0.3">
      <c r="A1575" s="399">
        <v>924</v>
      </c>
      <c r="B1575" s="314"/>
      <c r="C1575" s="454"/>
      <c r="D1575" s="14"/>
      <c r="E1575" s="15"/>
      <c r="F1575" s="37"/>
      <c r="G1575" s="192"/>
      <c r="H1575" s="186"/>
      <c r="I1575" s="181"/>
      <c r="J1575" s="106" t="str">
        <f t="shared" si="138"/>
        <v/>
      </c>
      <c r="K1575" s="108">
        <f t="shared" si="139"/>
        <v>1</v>
      </c>
      <c r="L1575" s="107">
        <f t="shared" si="140"/>
        <v>0</v>
      </c>
    </row>
    <row r="1576" spans="1:14" ht="30.1" customHeight="1" x14ac:dyDescent="0.3">
      <c r="A1576" s="399">
        <v>925</v>
      </c>
      <c r="B1576" s="314"/>
      <c r="C1576" s="454"/>
      <c r="D1576" s="14"/>
      <c r="E1576" s="15"/>
      <c r="F1576" s="37"/>
      <c r="G1576" s="192"/>
      <c r="H1576" s="186"/>
      <c r="I1576" s="181"/>
      <c r="J1576" s="106" t="str">
        <f t="shared" si="138"/>
        <v/>
      </c>
      <c r="K1576" s="108">
        <f t="shared" si="139"/>
        <v>1</v>
      </c>
      <c r="L1576" s="107">
        <f t="shared" si="140"/>
        <v>0</v>
      </c>
    </row>
    <row r="1577" spans="1:14" ht="30.1" customHeight="1" x14ac:dyDescent="0.3">
      <c r="A1577" s="399">
        <v>926</v>
      </c>
      <c r="B1577" s="314"/>
      <c r="C1577" s="454"/>
      <c r="D1577" s="14"/>
      <c r="E1577" s="15"/>
      <c r="F1577" s="37"/>
      <c r="G1577" s="192"/>
      <c r="H1577" s="186"/>
      <c r="I1577" s="181"/>
      <c r="J1577" s="106" t="str">
        <f t="shared" si="138"/>
        <v/>
      </c>
      <c r="K1577" s="108">
        <f t="shared" si="139"/>
        <v>1</v>
      </c>
      <c r="L1577" s="107">
        <f t="shared" si="140"/>
        <v>0</v>
      </c>
    </row>
    <row r="1578" spans="1:14" ht="30.1" customHeight="1" x14ac:dyDescent="0.3">
      <c r="A1578" s="399">
        <v>927</v>
      </c>
      <c r="B1578" s="314"/>
      <c r="C1578" s="454"/>
      <c r="D1578" s="14"/>
      <c r="E1578" s="15"/>
      <c r="F1578" s="37"/>
      <c r="G1578" s="192"/>
      <c r="H1578" s="186"/>
      <c r="I1578" s="181"/>
      <c r="J1578" s="106" t="str">
        <f t="shared" si="138"/>
        <v/>
      </c>
      <c r="K1578" s="108">
        <f t="shared" si="139"/>
        <v>1</v>
      </c>
      <c r="L1578" s="107">
        <f t="shared" si="140"/>
        <v>0</v>
      </c>
    </row>
    <row r="1579" spans="1:14" ht="30.1" customHeight="1" x14ac:dyDescent="0.3">
      <c r="A1579" s="399">
        <v>928</v>
      </c>
      <c r="B1579" s="314"/>
      <c r="C1579" s="454"/>
      <c r="D1579" s="14"/>
      <c r="E1579" s="15"/>
      <c r="F1579" s="37"/>
      <c r="G1579" s="192"/>
      <c r="H1579" s="186"/>
      <c r="I1579" s="181"/>
      <c r="J1579" s="106" t="str">
        <f t="shared" si="138"/>
        <v/>
      </c>
      <c r="K1579" s="108">
        <f t="shared" si="139"/>
        <v>1</v>
      </c>
      <c r="L1579" s="107">
        <f t="shared" si="140"/>
        <v>0</v>
      </c>
    </row>
    <row r="1580" spans="1:14" ht="30.1" customHeight="1" x14ac:dyDescent="0.3">
      <c r="A1580" s="399">
        <v>929</v>
      </c>
      <c r="B1580" s="314"/>
      <c r="C1580" s="454"/>
      <c r="D1580" s="14"/>
      <c r="E1580" s="15"/>
      <c r="F1580" s="37"/>
      <c r="G1580" s="192"/>
      <c r="H1580" s="186"/>
      <c r="I1580" s="181"/>
      <c r="J1580" s="106" t="str">
        <f t="shared" si="138"/>
        <v/>
      </c>
      <c r="K1580" s="108">
        <f t="shared" si="139"/>
        <v>1</v>
      </c>
      <c r="L1580" s="107">
        <f t="shared" si="140"/>
        <v>0</v>
      </c>
    </row>
    <row r="1581" spans="1:14" ht="30.1" customHeight="1" x14ac:dyDescent="0.3">
      <c r="A1581" s="399">
        <v>930</v>
      </c>
      <c r="B1581" s="314"/>
      <c r="C1581" s="454"/>
      <c r="D1581" s="14"/>
      <c r="E1581" s="15"/>
      <c r="F1581" s="37"/>
      <c r="G1581" s="192"/>
      <c r="H1581" s="186"/>
      <c r="I1581" s="181"/>
      <c r="J1581" s="106" t="str">
        <f t="shared" si="138"/>
        <v/>
      </c>
      <c r="K1581" s="108">
        <f t="shared" si="139"/>
        <v>1</v>
      </c>
      <c r="L1581" s="107">
        <f t="shared" si="140"/>
        <v>0</v>
      </c>
    </row>
    <row r="1582" spans="1:14" ht="30.1" customHeight="1" x14ac:dyDescent="0.3">
      <c r="A1582" s="399">
        <v>931</v>
      </c>
      <c r="B1582" s="314"/>
      <c r="C1582" s="454"/>
      <c r="D1582" s="14"/>
      <c r="E1582" s="15"/>
      <c r="F1582" s="37"/>
      <c r="G1582" s="192"/>
      <c r="H1582" s="186"/>
      <c r="I1582" s="181"/>
      <c r="J1582" s="106" t="str">
        <f t="shared" si="138"/>
        <v/>
      </c>
      <c r="K1582" s="108">
        <f t="shared" si="139"/>
        <v>1</v>
      </c>
      <c r="L1582" s="107">
        <f t="shared" si="140"/>
        <v>0</v>
      </c>
    </row>
    <row r="1583" spans="1:14" ht="30.1" customHeight="1" x14ac:dyDescent="0.3">
      <c r="A1583" s="399">
        <v>932</v>
      </c>
      <c r="B1583" s="314"/>
      <c r="C1583" s="454"/>
      <c r="D1583" s="14"/>
      <c r="E1583" s="15"/>
      <c r="F1583" s="37"/>
      <c r="G1583" s="192"/>
      <c r="H1583" s="186"/>
      <c r="I1583" s="181"/>
      <c r="J1583" s="106" t="str">
        <f t="shared" si="138"/>
        <v/>
      </c>
      <c r="K1583" s="108">
        <f t="shared" si="139"/>
        <v>1</v>
      </c>
      <c r="L1583" s="107">
        <f t="shared" si="140"/>
        <v>0</v>
      </c>
    </row>
    <row r="1584" spans="1:14" ht="30.1" customHeight="1" x14ac:dyDescent="0.3">
      <c r="A1584" s="399">
        <v>933</v>
      </c>
      <c r="B1584" s="314"/>
      <c r="C1584" s="454"/>
      <c r="D1584" s="14"/>
      <c r="E1584" s="15"/>
      <c r="F1584" s="37"/>
      <c r="G1584" s="192"/>
      <c r="H1584" s="186"/>
      <c r="I1584" s="181"/>
      <c r="J1584" s="106" t="str">
        <f t="shared" si="138"/>
        <v/>
      </c>
      <c r="K1584" s="108">
        <f t="shared" si="139"/>
        <v>1</v>
      </c>
      <c r="L1584" s="107">
        <f t="shared" si="140"/>
        <v>0</v>
      </c>
    </row>
    <row r="1585" spans="1:13" ht="30.1" customHeight="1" x14ac:dyDescent="0.3">
      <c r="A1585" s="399">
        <v>934</v>
      </c>
      <c r="B1585" s="314"/>
      <c r="C1585" s="454"/>
      <c r="D1585" s="14"/>
      <c r="E1585" s="15"/>
      <c r="F1585" s="37"/>
      <c r="G1585" s="192"/>
      <c r="H1585" s="186"/>
      <c r="I1585" s="181"/>
      <c r="J1585" s="106" t="str">
        <f t="shared" si="138"/>
        <v/>
      </c>
      <c r="K1585" s="108">
        <f t="shared" si="139"/>
        <v>1</v>
      </c>
      <c r="L1585" s="107">
        <f t="shared" si="140"/>
        <v>0</v>
      </c>
    </row>
    <row r="1586" spans="1:13" ht="30.1" customHeight="1" x14ac:dyDescent="0.3">
      <c r="A1586" s="399">
        <v>935</v>
      </c>
      <c r="B1586" s="314"/>
      <c r="C1586" s="454"/>
      <c r="D1586" s="14"/>
      <c r="E1586" s="15"/>
      <c r="F1586" s="37"/>
      <c r="G1586" s="192"/>
      <c r="H1586" s="186"/>
      <c r="I1586" s="181"/>
      <c r="J1586" s="106" t="str">
        <f t="shared" si="138"/>
        <v/>
      </c>
      <c r="K1586" s="108">
        <f t="shared" si="139"/>
        <v>1</v>
      </c>
      <c r="L1586" s="107">
        <f t="shared" si="140"/>
        <v>0</v>
      </c>
    </row>
    <row r="1587" spans="1:13" ht="30.1" customHeight="1" x14ac:dyDescent="0.3">
      <c r="A1587" s="399">
        <v>936</v>
      </c>
      <c r="B1587" s="314"/>
      <c r="C1587" s="454"/>
      <c r="D1587" s="14"/>
      <c r="E1587" s="15"/>
      <c r="F1587" s="37"/>
      <c r="G1587" s="192"/>
      <c r="H1587" s="186"/>
      <c r="I1587" s="181"/>
      <c r="J1587" s="106" t="str">
        <f t="shared" si="138"/>
        <v/>
      </c>
      <c r="K1587" s="108">
        <f t="shared" si="139"/>
        <v>1</v>
      </c>
      <c r="L1587" s="107">
        <f t="shared" si="140"/>
        <v>0</v>
      </c>
    </row>
    <row r="1588" spans="1:13" ht="30.1" customHeight="1" x14ac:dyDescent="0.3">
      <c r="A1588" s="399">
        <v>937</v>
      </c>
      <c r="B1588" s="314"/>
      <c r="C1588" s="454"/>
      <c r="D1588" s="14"/>
      <c r="E1588" s="15"/>
      <c r="F1588" s="37"/>
      <c r="G1588" s="192"/>
      <c r="H1588" s="186"/>
      <c r="I1588" s="181"/>
      <c r="J1588" s="106" t="str">
        <f t="shared" si="138"/>
        <v/>
      </c>
      <c r="K1588" s="108">
        <f t="shared" si="139"/>
        <v>1</v>
      </c>
      <c r="L1588" s="107">
        <f t="shared" si="140"/>
        <v>0</v>
      </c>
    </row>
    <row r="1589" spans="1:13" ht="30.1" customHeight="1" x14ac:dyDescent="0.3">
      <c r="A1589" s="399">
        <v>938</v>
      </c>
      <c r="B1589" s="314"/>
      <c r="C1589" s="454"/>
      <c r="D1589" s="14"/>
      <c r="E1589" s="15"/>
      <c r="F1589" s="37"/>
      <c r="G1589" s="192"/>
      <c r="H1589" s="186"/>
      <c r="I1589" s="181"/>
      <c r="J1589" s="106" t="str">
        <f t="shared" si="138"/>
        <v/>
      </c>
      <c r="K1589" s="108">
        <f t="shared" si="139"/>
        <v>1</v>
      </c>
      <c r="L1589" s="107">
        <f t="shared" si="140"/>
        <v>0</v>
      </c>
    </row>
    <row r="1590" spans="1:13" ht="30.1" customHeight="1" x14ac:dyDescent="0.3">
      <c r="A1590" s="399">
        <v>939</v>
      </c>
      <c r="B1590" s="314"/>
      <c r="C1590" s="454"/>
      <c r="D1590" s="14"/>
      <c r="E1590" s="15"/>
      <c r="F1590" s="37"/>
      <c r="G1590" s="192"/>
      <c r="H1590" s="186"/>
      <c r="I1590" s="181"/>
      <c r="J1590" s="106" t="str">
        <f t="shared" si="138"/>
        <v/>
      </c>
      <c r="K1590" s="108">
        <f t="shared" si="139"/>
        <v>1</v>
      </c>
      <c r="L1590" s="107">
        <f t="shared" si="140"/>
        <v>0</v>
      </c>
    </row>
    <row r="1591" spans="1:13" ht="30.1" customHeight="1" thickBot="1" x14ac:dyDescent="0.35">
      <c r="A1591" s="400">
        <v>940</v>
      </c>
      <c r="B1591" s="86"/>
      <c r="C1591" s="455"/>
      <c r="D1591" s="16"/>
      <c r="E1591" s="17"/>
      <c r="F1591" s="39"/>
      <c r="G1591" s="193"/>
      <c r="H1591" s="187"/>
      <c r="I1591" s="182"/>
      <c r="J1591" s="106" t="str">
        <f t="shared" si="138"/>
        <v/>
      </c>
      <c r="K1591" s="108">
        <f t="shared" si="139"/>
        <v>1</v>
      </c>
      <c r="L1591" s="107">
        <f t="shared" si="140"/>
        <v>0</v>
      </c>
    </row>
    <row r="1592" spans="1:13" ht="30.1" customHeight="1" thickBot="1" x14ac:dyDescent="0.35">
      <c r="A1592" s="41"/>
      <c r="B1592" s="41"/>
      <c r="C1592" s="456"/>
      <c r="D1592" s="41"/>
      <c r="E1592" s="41"/>
      <c r="F1592" s="41"/>
      <c r="G1592" s="380" t="s">
        <v>33</v>
      </c>
      <c r="H1592" s="183">
        <f>SUM(H1572:H1591)+H1558</f>
        <v>0</v>
      </c>
      <c r="I1592" s="183">
        <f>SUM(I1572:I1591)+I1558</f>
        <v>0</v>
      </c>
      <c r="J1592" s="63"/>
      <c r="K1592" s="105">
        <f>IF(H1592&gt;H1558,ROW(A1598),0)</f>
        <v>0</v>
      </c>
      <c r="L1592" s="34"/>
      <c r="M1592" s="102">
        <f>IF(H1592&gt;H1558,ROW(A1598),0)</f>
        <v>0</v>
      </c>
    </row>
    <row r="1593" spans="1:13" ht="30.1" customHeight="1" x14ac:dyDescent="0.3">
      <c r="A1593" s="41"/>
      <c r="B1593" s="41"/>
      <c r="C1593" s="456"/>
      <c r="D1593" s="41"/>
      <c r="E1593" s="41"/>
      <c r="F1593" s="41"/>
      <c r="G1593" s="41"/>
      <c r="H1593" s="41"/>
      <c r="I1593" s="41"/>
      <c r="J1593" s="63"/>
      <c r="K1593" s="34"/>
      <c r="L1593" s="34"/>
    </row>
    <row r="1594" spans="1:13" ht="30.1" customHeight="1" x14ac:dyDescent="0.3">
      <c r="A1594" s="135" t="s">
        <v>132</v>
      </c>
      <c r="B1594" s="41"/>
      <c r="C1594" s="456"/>
      <c r="D1594" s="41"/>
      <c r="E1594" s="41"/>
      <c r="F1594" s="41"/>
      <c r="G1594" s="41"/>
      <c r="H1594" s="41"/>
      <c r="I1594" s="41"/>
      <c r="J1594" s="63"/>
      <c r="K1594" s="34"/>
      <c r="L1594" s="34"/>
    </row>
    <row r="1595" spans="1:13" ht="30.1" customHeight="1" x14ac:dyDescent="0.3">
      <c r="A1595" s="41"/>
      <c r="B1595" s="41"/>
      <c r="C1595" s="456"/>
      <c r="D1595" s="41"/>
      <c r="E1595" s="41"/>
      <c r="F1595" s="41"/>
      <c r="G1595" s="41"/>
      <c r="H1595" s="41"/>
      <c r="I1595" s="41"/>
      <c r="J1595" s="63"/>
      <c r="K1595" s="34"/>
      <c r="L1595" s="34"/>
    </row>
    <row r="1596" spans="1:13" ht="30.1" customHeight="1" x14ac:dyDescent="0.35">
      <c r="A1596" s="370" t="s">
        <v>30</v>
      </c>
      <c r="B1596" s="372">
        <f ca="1">imzatarihi</f>
        <v>45653</v>
      </c>
      <c r="C1596" s="459"/>
      <c r="D1596" s="251" t="s">
        <v>31</v>
      </c>
      <c r="E1596" s="373" t="str">
        <f>IF(kurulusyetkilisi&gt;0,kurulusyetkilisi,"")</f>
        <v/>
      </c>
      <c r="F1596" s="41"/>
      <c r="G1596" s="41"/>
      <c r="H1596" s="41"/>
      <c r="I1596" s="41"/>
      <c r="J1596" s="63"/>
      <c r="K1596" s="34"/>
      <c r="L1596" s="34"/>
    </row>
    <row r="1597" spans="1:13" ht="30.1" customHeight="1" x14ac:dyDescent="0.35">
      <c r="A1597" s="41"/>
      <c r="B1597" s="213"/>
      <c r="C1597" s="460"/>
      <c r="D1597" s="251" t="s">
        <v>32</v>
      </c>
      <c r="E1597" s="41"/>
      <c r="F1597" s="41"/>
      <c r="G1597" s="212"/>
      <c r="H1597" s="41"/>
      <c r="I1597" s="41"/>
      <c r="J1597" s="63"/>
      <c r="K1597" s="34"/>
      <c r="L1597" s="34"/>
    </row>
    <row r="1598" spans="1:13" ht="30.1" customHeight="1" x14ac:dyDescent="0.3">
      <c r="A1598" s="41"/>
      <c r="B1598" s="41"/>
      <c r="C1598" s="456"/>
      <c r="D1598" s="41"/>
      <c r="E1598" s="41"/>
      <c r="F1598" s="41"/>
      <c r="G1598" s="41"/>
      <c r="H1598" s="41"/>
      <c r="I1598" s="41"/>
      <c r="J1598" s="63"/>
      <c r="K1598" s="34"/>
      <c r="L1598" s="34"/>
    </row>
    <row r="1599" spans="1:13" ht="30.1" customHeight="1" x14ac:dyDescent="0.3">
      <c r="A1599" s="609" t="s">
        <v>102</v>
      </c>
      <c r="B1599" s="609"/>
      <c r="C1599" s="609"/>
      <c r="D1599" s="609"/>
      <c r="E1599" s="609"/>
      <c r="F1599" s="609"/>
      <c r="G1599" s="609"/>
      <c r="H1599" s="609"/>
      <c r="I1599" s="609"/>
      <c r="J1599" s="61"/>
      <c r="K1599" s="34"/>
      <c r="L1599" s="34"/>
    </row>
    <row r="1600" spans="1:13" ht="30.1" customHeight="1" x14ac:dyDescent="0.3">
      <c r="A1600" s="573" t="str">
        <f>IF(YilDonem&lt;&gt;"",CONCATENATE(YilDonem," dönemine aittir."),"")</f>
        <v/>
      </c>
      <c r="B1600" s="573"/>
      <c r="C1600" s="573"/>
      <c r="D1600" s="573"/>
      <c r="E1600" s="573"/>
      <c r="F1600" s="573"/>
      <c r="G1600" s="573"/>
      <c r="H1600" s="573"/>
      <c r="I1600" s="573"/>
      <c r="J1600" s="61"/>
      <c r="K1600" s="34"/>
      <c r="L1600" s="34"/>
    </row>
    <row r="1601" spans="1:14" ht="30.1" customHeight="1" thickBot="1" x14ac:dyDescent="0.35">
      <c r="A1601" s="610" t="s">
        <v>125</v>
      </c>
      <c r="B1601" s="610"/>
      <c r="C1601" s="610"/>
      <c r="D1601" s="610"/>
      <c r="E1601" s="610"/>
      <c r="F1601" s="610"/>
      <c r="G1601" s="610"/>
      <c r="H1601" s="610"/>
      <c r="I1601" s="610"/>
      <c r="J1601" s="61"/>
      <c r="K1601" s="34"/>
      <c r="L1601" s="34"/>
    </row>
    <row r="1602" spans="1:14" ht="30.1" customHeight="1" thickBot="1" x14ac:dyDescent="0.35">
      <c r="A1602" s="441" t="s">
        <v>212</v>
      </c>
      <c r="B1602" s="618" t="str">
        <f>IF(ProjeNo&gt;0,ProjeNo,"")</f>
        <v/>
      </c>
      <c r="C1602" s="619"/>
      <c r="D1602" s="619"/>
      <c r="E1602" s="619"/>
      <c r="F1602" s="619"/>
      <c r="G1602" s="619"/>
      <c r="H1602" s="619"/>
      <c r="I1602" s="620"/>
      <c r="J1602" s="61"/>
      <c r="K1602" s="34"/>
      <c r="L1602" s="34"/>
    </row>
    <row r="1603" spans="1:14" ht="30.1" customHeight="1" thickBot="1" x14ac:dyDescent="0.35">
      <c r="A1603" s="441" t="s">
        <v>213</v>
      </c>
      <c r="B1603" s="615" t="str">
        <f>IF(ProjeAdi&gt;0,ProjeAdi,"")</f>
        <v/>
      </c>
      <c r="C1603" s="616"/>
      <c r="D1603" s="616"/>
      <c r="E1603" s="616"/>
      <c r="F1603" s="616"/>
      <c r="G1603" s="616"/>
      <c r="H1603" s="616"/>
      <c r="I1603" s="617"/>
      <c r="J1603" s="61"/>
      <c r="K1603" s="34"/>
      <c r="L1603" s="34"/>
    </row>
    <row r="1604" spans="1:14" s="21" customFormat="1" ht="30.1" customHeight="1" thickBot="1" x14ac:dyDescent="0.35">
      <c r="A1604" s="613" t="s">
        <v>3</v>
      </c>
      <c r="B1604" s="613" t="s">
        <v>99</v>
      </c>
      <c r="C1604" s="613" t="s">
        <v>175</v>
      </c>
      <c r="D1604" s="613" t="s">
        <v>100</v>
      </c>
      <c r="E1604" s="613" t="s">
        <v>101</v>
      </c>
      <c r="F1604" s="613" t="s">
        <v>79</v>
      </c>
      <c r="G1604" s="613" t="s">
        <v>80</v>
      </c>
      <c r="H1604" s="392" t="s">
        <v>81</v>
      </c>
      <c r="I1604" s="392" t="s">
        <v>81</v>
      </c>
      <c r="J1604" s="62"/>
      <c r="K1604" s="35"/>
      <c r="L1604" s="35"/>
      <c r="M1604" s="65"/>
      <c r="N1604" s="65"/>
    </row>
    <row r="1605" spans="1:14" ht="30.1" customHeight="1" thickBot="1" x14ac:dyDescent="0.35">
      <c r="A1605" s="621"/>
      <c r="B1605" s="621"/>
      <c r="C1605" s="614"/>
      <c r="D1605" s="621"/>
      <c r="E1605" s="621"/>
      <c r="F1605" s="621"/>
      <c r="G1605" s="621"/>
      <c r="H1605" s="403" t="s">
        <v>82</v>
      </c>
      <c r="I1605" s="403" t="s">
        <v>85</v>
      </c>
      <c r="J1605" s="61"/>
      <c r="K1605" s="34"/>
      <c r="L1605" s="34"/>
    </row>
    <row r="1606" spans="1:14" ht="30.1" customHeight="1" x14ac:dyDescent="0.3">
      <c r="A1606" s="198">
        <v>941</v>
      </c>
      <c r="B1606" s="464"/>
      <c r="C1606" s="465"/>
      <c r="D1606" s="22"/>
      <c r="E1606" s="36"/>
      <c r="F1606" s="23"/>
      <c r="G1606" s="191"/>
      <c r="H1606" s="185"/>
      <c r="I1606" s="177"/>
      <c r="J1606" s="106" t="str">
        <f>IF(AND(COUNTA(B1606:E1606)&gt;0,K1606=1),"Belge Tarihi,Belge Numarası ve KDV Dahil Tutar doldurulduktan sonra KDV Hariç Tutar doldurulabilir.","")</f>
        <v/>
      </c>
      <c r="K1606" s="108">
        <f>IF(COUNTA(F1606:G1606)+COUNTA(I1606)=3,0,1)</f>
        <v>1</v>
      </c>
      <c r="L1606" s="107">
        <f>IF(K1606=1,0,100000000)</f>
        <v>0</v>
      </c>
    </row>
    <row r="1607" spans="1:14" ht="30.1" customHeight="1" x14ac:dyDescent="0.3">
      <c r="A1607" s="399">
        <v>942</v>
      </c>
      <c r="B1607" s="314"/>
      <c r="C1607" s="454"/>
      <c r="D1607" s="14"/>
      <c r="E1607" s="15"/>
      <c r="F1607" s="37"/>
      <c r="G1607" s="192"/>
      <c r="H1607" s="186"/>
      <c r="I1607" s="181"/>
      <c r="J1607" s="106" t="str">
        <f t="shared" ref="J1607:J1625" si="141">IF(AND(COUNTA(B1607:E1607)&gt;0,K1607=1),"Belge Tarihi,Belge Numarası ve KDV Dahil Tutar doldurulduktan sonra KDV Hariç Tutar doldurulabilir.","")</f>
        <v/>
      </c>
      <c r="K1607" s="108">
        <f t="shared" ref="K1607:K1625" si="142">IF(COUNTA(F1607:G1607)+COUNTA(I1607)=3,0,1)</f>
        <v>1</v>
      </c>
      <c r="L1607" s="107">
        <f t="shared" ref="L1607:L1625" si="143">IF(K1607=1,0,100000000)</f>
        <v>0</v>
      </c>
    </row>
    <row r="1608" spans="1:14" ht="30.1" customHeight="1" x14ac:dyDescent="0.3">
      <c r="A1608" s="399">
        <v>943</v>
      </c>
      <c r="B1608" s="314"/>
      <c r="C1608" s="454"/>
      <c r="D1608" s="14"/>
      <c r="E1608" s="15"/>
      <c r="F1608" s="37"/>
      <c r="G1608" s="192"/>
      <c r="H1608" s="186"/>
      <c r="I1608" s="181"/>
      <c r="J1608" s="106" t="str">
        <f t="shared" si="141"/>
        <v/>
      </c>
      <c r="K1608" s="108">
        <f t="shared" si="142"/>
        <v>1</v>
      </c>
      <c r="L1608" s="107">
        <f t="shared" si="143"/>
        <v>0</v>
      </c>
    </row>
    <row r="1609" spans="1:14" ht="30.1" customHeight="1" x14ac:dyDescent="0.3">
      <c r="A1609" s="399">
        <v>944</v>
      </c>
      <c r="B1609" s="314"/>
      <c r="C1609" s="454"/>
      <c r="D1609" s="14"/>
      <c r="E1609" s="15"/>
      <c r="F1609" s="37"/>
      <c r="G1609" s="192"/>
      <c r="H1609" s="186"/>
      <c r="I1609" s="181"/>
      <c r="J1609" s="106" t="str">
        <f t="shared" si="141"/>
        <v/>
      </c>
      <c r="K1609" s="108">
        <f t="shared" si="142"/>
        <v>1</v>
      </c>
      <c r="L1609" s="107">
        <f t="shared" si="143"/>
        <v>0</v>
      </c>
    </row>
    <row r="1610" spans="1:14" ht="30.1" customHeight="1" x14ac:dyDescent="0.3">
      <c r="A1610" s="399">
        <v>945</v>
      </c>
      <c r="B1610" s="314"/>
      <c r="C1610" s="454"/>
      <c r="D1610" s="14"/>
      <c r="E1610" s="15"/>
      <c r="F1610" s="37"/>
      <c r="G1610" s="192"/>
      <c r="H1610" s="186"/>
      <c r="I1610" s="181"/>
      <c r="J1610" s="106" t="str">
        <f t="shared" si="141"/>
        <v/>
      </c>
      <c r="K1610" s="108">
        <f t="shared" si="142"/>
        <v>1</v>
      </c>
      <c r="L1610" s="107">
        <f t="shared" si="143"/>
        <v>0</v>
      </c>
    </row>
    <row r="1611" spans="1:14" ht="30.1" customHeight="1" x14ac:dyDescent="0.3">
      <c r="A1611" s="399">
        <v>946</v>
      </c>
      <c r="B1611" s="314"/>
      <c r="C1611" s="454"/>
      <c r="D1611" s="14"/>
      <c r="E1611" s="15"/>
      <c r="F1611" s="37"/>
      <c r="G1611" s="192"/>
      <c r="H1611" s="186"/>
      <c r="I1611" s="181"/>
      <c r="J1611" s="106" t="str">
        <f t="shared" si="141"/>
        <v/>
      </c>
      <c r="K1611" s="108">
        <f t="shared" si="142"/>
        <v>1</v>
      </c>
      <c r="L1611" s="107">
        <f t="shared" si="143"/>
        <v>0</v>
      </c>
    </row>
    <row r="1612" spans="1:14" ht="30.1" customHeight="1" x14ac:dyDescent="0.3">
      <c r="A1612" s="399">
        <v>947</v>
      </c>
      <c r="B1612" s="314"/>
      <c r="C1612" s="454"/>
      <c r="D1612" s="14"/>
      <c r="E1612" s="15"/>
      <c r="F1612" s="37"/>
      <c r="G1612" s="192"/>
      <c r="H1612" s="186"/>
      <c r="I1612" s="181"/>
      <c r="J1612" s="106" t="str">
        <f t="shared" si="141"/>
        <v/>
      </c>
      <c r="K1612" s="108">
        <f t="shared" si="142"/>
        <v>1</v>
      </c>
      <c r="L1612" s="107">
        <f t="shared" si="143"/>
        <v>0</v>
      </c>
    </row>
    <row r="1613" spans="1:14" ht="30.1" customHeight="1" x14ac:dyDescent="0.3">
      <c r="A1613" s="399">
        <v>948</v>
      </c>
      <c r="B1613" s="314"/>
      <c r="C1613" s="454"/>
      <c r="D1613" s="14"/>
      <c r="E1613" s="15"/>
      <c r="F1613" s="37"/>
      <c r="G1613" s="192"/>
      <c r="H1613" s="186"/>
      <c r="I1613" s="181"/>
      <c r="J1613" s="106" t="str">
        <f t="shared" si="141"/>
        <v/>
      </c>
      <c r="K1613" s="108">
        <f t="shared" si="142"/>
        <v>1</v>
      </c>
      <c r="L1613" s="107">
        <f t="shared" si="143"/>
        <v>0</v>
      </c>
    </row>
    <row r="1614" spans="1:14" ht="30.1" customHeight="1" x14ac:dyDescent="0.3">
      <c r="A1614" s="399">
        <v>949</v>
      </c>
      <c r="B1614" s="314"/>
      <c r="C1614" s="454"/>
      <c r="D1614" s="14"/>
      <c r="E1614" s="15"/>
      <c r="F1614" s="37"/>
      <c r="G1614" s="192"/>
      <c r="H1614" s="186"/>
      <c r="I1614" s="181"/>
      <c r="J1614" s="106" t="str">
        <f t="shared" si="141"/>
        <v/>
      </c>
      <c r="K1614" s="108">
        <f t="shared" si="142"/>
        <v>1</v>
      </c>
      <c r="L1614" s="107">
        <f t="shared" si="143"/>
        <v>0</v>
      </c>
    </row>
    <row r="1615" spans="1:14" ht="30.1" customHeight="1" x14ac:dyDescent="0.3">
      <c r="A1615" s="399">
        <v>950</v>
      </c>
      <c r="B1615" s="314"/>
      <c r="C1615" s="454"/>
      <c r="D1615" s="14"/>
      <c r="E1615" s="15"/>
      <c r="F1615" s="37"/>
      <c r="G1615" s="192"/>
      <c r="H1615" s="186"/>
      <c r="I1615" s="181"/>
      <c r="J1615" s="106" t="str">
        <f t="shared" si="141"/>
        <v/>
      </c>
      <c r="K1615" s="108">
        <f t="shared" si="142"/>
        <v>1</v>
      </c>
      <c r="L1615" s="107">
        <f t="shared" si="143"/>
        <v>0</v>
      </c>
    </row>
    <row r="1616" spans="1:14" ht="30.1" customHeight="1" x14ac:dyDescent="0.3">
      <c r="A1616" s="399">
        <v>951</v>
      </c>
      <c r="B1616" s="314"/>
      <c r="C1616" s="454"/>
      <c r="D1616" s="14"/>
      <c r="E1616" s="15"/>
      <c r="F1616" s="37"/>
      <c r="G1616" s="192"/>
      <c r="H1616" s="186"/>
      <c r="I1616" s="181"/>
      <c r="J1616" s="106" t="str">
        <f t="shared" si="141"/>
        <v/>
      </c>
      <c r="K1616" s="108">
        <f t="shared" si="142"/>
        <v>1</v>
      </c>
      <c r="L1616" s="107">
        <f t="shared" si="143"/>
        <v>0</v>
      </c>
    </row>
    <row r="1617" spans="1:13" ht="30.1" customHeight="1" x14ac:dyDescent="0.3">
      <c r="A1617" s="399">
        <v>952</v>
      </c>
      <c r="B1617" s="314"/>
      <c r="C1617" s="454"/>
      <c r="D1617" s="14"/>
      <c r="E1617" s="15"/>
      <c r="F1617" s="37"/>
      <c r="G1617" s="192"/>
      <c r="H1617" s="186"/>
      <c r="I1617" s="181"/>
      <c r="J1617" s="106" t="str">
        <f t="shared" si="141"/>
        <v/>
      </c>
      <c r="K1617" s="108">
        <f t="shared" si="142"/>
        <v>1</v>
      </c>
      <c r="L1617" s="107">
        <f t="shared" si="143"/>
        <v>0</v>
      </c>
    </row>
    <row r="1618" spans="1:13" ht="30.1" customHeight="1" x14ac:dyDescent="0.3">
      <c r="A1618" s="399">
        <v>953</v>
      </c>
      <c r="B1618" s="314"/>
      <c r="C1618" s="454"/>
      <c r="D1618" s="14"/>
      <c r="E1618" s="15"/>
      <c r="F1618" s="37"/>
      <c r="G1618" s="192"/>
      <c r="H1618" s="186"/>
      <c r="I1618" s="181"/>
      <c r="J1618" s="106" t="str">
        <f t="shared" si="141"/>
        <v/>
      </c>
      <c r="K1618" s="108">
        <f t="shared" si="142"/>
        <v>1</v>
      </c>
      <c r="L1618" s="107">
        <f t="shared" si="143"/>
        <v>0</v>
      </c>
    </row>
    <row r="1619" spans="1:13" ht="30.1" customHeight="1" x14ac:dyDescent="0.3">
      <c r="A1619" s="399">
        <v>954</v>
      </c>
      <c r="B1619" s="314"/>
      <c r="C1619" s="454"/>
      <c r="D1619" s="14"/>
      <c r="E1619" s="15"/>
      <c r="F1619" s="37"/>
      <c r="G1619" s="192"/>
      <c r="H1619" s="186"/>
      <c r="I1619" s="181"/>
      <c r="J1619" s="106" t="str">
        <f t="shared" si="141"/>
        <v/>
      </c>
      <c r="K1619" s="108">
        <f t="shared" si="142"/>
        <v>1</v>
      </c>
      <c r="L1619" s="107">
        <f t="shared" si="143"/>
        <v>0</v>
      </c>
    </row>
    <row r="1620" spans="1:13" ht="30.1" customHeight="1" x14ac:dyDescent="0.3">
      <c r="A1620" s="399">
        <v>955</v>
      </c>
      <c r="B1620" s="314"/>
      <c r="C1620" s="454"/>
      <c r="D1620" s="14"/>
      <c r="E1620" s="15"/>
      <c r="F1620" s="37"/>
      <c r="G1620" s="192"/>
      <c r="H1620" s="186"/>
      <c r="I1620" s="181"/>
      <c r="J1620" s="106" t="str">
        <f t="shared" si="141"/>
        <v/>
      </c>
      <c r="K1620" s="108">
        <f t="shared" si="142"/>
        <v>1</v>
      </c>
      <c r="L1620" s="107">
        <f t="shared" si="143"/>
        <v>0</v>
      </c>
    </row>
    <row r="1621" spans="1:13" ht="30.1" customHeight="1" x14ac:dyDescent="0.3">
      <c r="A1621" s="399">
        <v>956</v>
      </c>
      <c r="B1621" s="314"/>
      <c r="C1621" s="454"/>
      <c r="D1621" s="14"/>
      <c r="E1621" s="15"/>
      <c r="F1621" s="37"/>
      <c r="G1621" s="192"/>
      <c r="H1621" s="186"/>
      <c r="I1621" s="181"/>
      <c r="J1621" s="106" t="str">
        <f t="shared" si="141"/>
        <v/>
      </c>
      <c r="K1621" s="108">
        <f t="shared" si="142"/>
        <v>1</v>
      </c>
      <c r="L1621" s="107">
        <f t="shared" si="143"/>
        <v>0</v>
      </c>
    </row>
    <row r="1622" spans="1:13" ht="30.1" customHeight="1" x14ac:dyDescent="0.3">
      <c r="A1622" s="399">
        <v>957</v>
      </c>
      <c r="B1622" s="314"/>
      <c r="C1622" s="454"/>
      <c r="D1622" s="14"/>
      <c r="E1622" s="15"/>
      <c r="F1622" s="37"/>
      <c r="G1622" s="192"/>
      <c r="H1622" s="186"/>
      <c r="I1622" s="181"/>
      <c r="J1622" s="106" t="str">
        <f t="shared" si="141"/>
        <v/>
      </c>
      <c r="K1622" s="108">
        <f t="shared" si="142"/>
        <v>1</v>
      </c>
      <c r="L1622" s="107">
        <f t="shared" si="143"/>
        <v>0</v>
      </c>
    </row>
    <row r="1623" spans="1:13" ht="30.1" customHeight="1" x14ac:dyDescent="0.3">
      <c r="A1623" s="399">
        <v>958</v>
      </c>
      <c r="B1623" s="314"/>
      <c r="C1623" s="454"/>
      <c r="D1623" s="14"/>
      <c r="E1623" s="15"/>
      <c r="F1623" s="37"/>
      <c r="G1623" s="192"/>
      <c r="H1623" s="186"/>
      <c r="I1623" s="181"/>
      <c r="J1623" s="106" t="str">
        <f t="shared" si="141"/>
        <v/>
      </c>
      <c r="K1623" s="108">
        <f t="shared" si="142"/>
        <v>1</v>
      </c>
      <c r="L1623" s="107">
        <f t="shared" si="143"/>
        <v>0</v>
      </c>
    </row>
    <row r="1624" spans="1:13" ht="30.1" customHeight="1" x14ac:dyDescent="0.3">
      <c r="A1624" s="399">
        <v>959</v>
      </c>
      <c r="B1624" s="314"/>
      <c r="C1624" s="454"/>
      <c r="D1624" s="14"/>
      <c r="E1624" s="15"/>
      <c r="F1624" s="37"/>
      <c r="G1624" s="192"/>
      <c r="H1624" s="186"/>
      <c r="I1624" s="181"/>
      <c r="J1624" s="106" t="str">
        <f t="shared" si="141"/>
        <v/>
      </c>
      <c r="K1624" s="108">
        <f t="shared" si="142"/>
        <v>1</v>
      </c>
      <c r="L1624" s="107">
        <f t="shared" si="143"/>
        <v>0</v>
      </c>
    </row>
    <row r="1625" spans="1:13" ht="30.1" customHeight="1" thickBot="1" x14ac:dyDescent="0.35">
      <c r="A1625" s="400">
        <v>960</v>
      </c>
      <c r="B1625" s="86"/>
      <c r="C1625" s="455"/>
      <c r="D1625" s="16"/>
      <c r="E1625" s="17"/>
      <c r="F1625" s="39"/>
      <c r="G1625" s="193"/>
      <c r="H1625" s="187"/>
      <c r="I1625" s="182"/>
      <c r="J1625" s="106" t="str">
        <f t="shared" si="141"/>
        <v/>
      </c>
      <c r="K1625" s="108">
        <f t="shared" si="142"/>
        <v>1</v>
      </c>
      <c r="L1625" s="107">
        <f t="shared" si="143"/>
        <v>0</v>
      </c>
    </row>
    <row r="1626" spans="1:13" ht="30.1" customHeight="1" thickBot="1" x14ac:dyDescent="0.35">
      <c r="A1626" s="41"/>
      <c r="B1626" s="41"/>
      <c r="C1626" s="456"/>
      <c r="D1626" s="41"/>
      <c r="E1626" s="41"/>
      <c r="F1626" s="41"/>
      <c r="G1626" s="380" t="s">
        <v>33</v>
      </c>
      <c r="H1626" s="183">
        <f>SUM(H1606:H1625)+H1592</f>
        <v>0</v>
      </c>
      <c r="I1626" s="183">
        <f>SUM(I1606:I1625)+I1592</f>
        <v>0</v>
      </c>
      <c r="J1626" s="63"/>
      <c r="K1626" s="105">
        <f>IF(H1626&gt;H1592,ROW(A1632),0)</f>
        <v>0</v>
      </c>
      <c r="L1626" s="34"/>
      <c r="M1626" s="102">
        <f>IF(H1626&gt;H1592,ROW(A1632),0)</f>
        <v>0</v>
      </c>
    </row>
    <row r="1627" spans="1:13" ht="30.1" customHeight="1" x14ac:dyDescent="0.3">
      <c r="A1627" s="41"/>
      <c r="B1627" s="41"/>
      <c r="C1627" s="456"/>
      <c r="D1627" s="41"/>
      <c r="E1627" s="41"/>
      <c r="F1627" s="41"/>
      <c r="G1627" s="41"/>
      <c r="H1627" s="41"/>
      <c r="I1627" s="41"/>
      <c r="J1627" s="63"/>
      <c r="K1627" s="34"/>
      <c r="L1627" s="34"/>
    </row>
    <row r="1628" spans="1:13" ht="30.1" customHeight="1" x14ac:dyDescent="0.3">
      <c r="A1628" s="135" t="s">
        <v>132</v>
      </c>
      <c r="B1628" s="41"/>
      <c r="C1628" s="456"/>
      <c r="D1628" s="41"/>
      <c r="E1628" s="41"/>
      <c r="F1628" s="41"/>
      <c r="G1628" s="41"/>
      <c r="H1628" s="41"/>
      <c r="I1628" s="41"/>
      <c r="J1628" s="63"/>
      <c r="K1628" s="34"/>
      <c r="L1628" s="34"/>
    </row>
    <row r="1629" spans="1:13" ht="30.1" customHeight="1" x14ac:dyDescent="0.3">
      <c r="A1629" s="41"/>
      <c r="B1629" s="41"/>
      <c r="C1629" s="456"/>
      <c r="D1629" s="41"/>
      <c r="E1629" s="41"/>
      <c r="F1629" s="41"/>
      <c r="G1629" s="41"/>
      <c r="H1629" s="41"/>
      <c r="I1629" s="41"/>
      <c r="J1629" s="63"/>
      <c r="K1629" s="34"/>
      <c r="L1629" s="34"/>
    </row>
    <row r="1630" spans="1:13" ht="30.1" customHeight="1" x14ac:dyDescent="0.35">
      <c r="A1630" s="370" t="s">
        <v>30</v>
      </c>
      <c r="B1630" s="372">
        <f ca="1">imzatarihi</f>
        <v>45653</v>
      </c>
      <c r="C1630" s="459"/>
      <c r="D1630" s="251" t="s">
        <v>31</v>
      </c>
      <c r="E1630" s="373" t="str">
        <f>IF(kurulusyetkilisi&gt;0,kurulusyetkilisi,"")</f>
        <v/>
      </c>
      <c r="F1630" s="41"/>
      <c r="G1630" s="41"/>
      <c r="H1630" s="41"/>
      <c r="I1630" s="41"/>
      <c r="J1630" s="63"/>
      <c r="K1630" s="34"/>
      <c r="L1630" s="34"/>
    </row>
    <row r="1631" spans="1:13" ht="30.1" customHeight="1" x14ac:dyDescent="0.35">
      <c r="A1631" s="41"/>
      <c r="B1631" s="213"/>
      <c r="C1631" s="460"/>
      <c r="D1631" s="251" t="s">
        <v>32</v>
      </c>
      <c r="E1631" s="41"/>
      <c r="F1631" s="41"/>
      <c r="G1631" s="212"/>
      <c r="H1631" s="41"/>
      <c r="I1631" s="41"/>
      <c r="J1631" s="63"/>
      <c r="K1631" s="34"/>
      <c r="L1631" s="34"/>
    </row>
    <row r="1632" spans="1:13" ht="30.1" customHeight="1" x14ac:dyDescent="0.3">
      <c r="A1632" s="41"/>
      <c r="B1632" s="41"/>
      <c r="C1632" s="456"/>
      <c r="D1632" s="41"/>
      <c r="E1632" s="41"/>
      <c r="F1632" s="41"/>
      <c r="G1632" s="41"/>
      <c r="H1632" s="41"/>
      <c r="I1632" s="41"/>
      <c r="J1632" s="63"/>
      <c r="K1632" s="34"/>
      <c r="L1632" s="34"/>
    </row>
    <row r="1633" spans="1:14" ht="30.1" customHeight="1" x14ac:dyDescent="0.3">
      <c r="A1633" s="609" t="s">
        <v>102</v>
      </c>
      <c r="B1633" s="609"/>
      <c r="C1633" s="609"/>
      <c r="D1633" s="609"/>
      <c r="E1633" s="609"/>
      <c r="F1633" s="609"/>
      <c r="G1633" s="609"/>
      <c r="H1633" s="609"/>
      <c r="I1633" s="609"/>
      <c r="J1633" s="61"/>
      <c r="K1633" s="34"/>
      <c r="L1633" s="34"/>
    </row>
    <row r="1634" spans="1:14" ht="30.1" customHeight="1" x14ac:dyDescent="0.3">
      <c r="A1634" s="573" t="str">
        <f>IF(YilDonem&lt;&gt;"",CONCATENATE(YilDonem," dönemine aittir."),"")</f>
        <v/>
      </c>
      <c r="B1634" s="573"/>
      <c r="C1634" s="573"/>
      <c r="D1634" s="573"/>
      <c r="E1634" s="573"/>
      <c r="F1634" s="573"/>
      <c r="G1634" s="573"/>
      <c r="H1634" s="573"/>
      <c r="I1634" s="573"/>
      <c r="J1634" s="61"/>
      <c r="K1634" s="34"/>
      <c r="L1634" s="34"/>
    </row>
    <row r="1635" spans="1:14" ht="30.1" customHeight="1" thickBot="1" x14ac:dyDescent="0.35">
      <c r="A1635" s="610" t="s">
        <v>125</v>
      </c>
      <c r="B1635" s="610"/>
      <c r="C1635" s="610"/>
      <c r="D1635" s="610"/>
      <c r="E1635" s="610"/>
      <c r="F1635" s="610"/>
      <c r="G1635" s="610"/>
      <c r="H1635" s="610"/>
      <c r="I1635" s="610"/>
      <c r="J1635" s="61"/>
      <c r="K1635" s="34"/>
      <c r="L1635" s="34"/>
    </row>
    <row r="1636" spans="1:14" ht="30.1" customHeight="1" thickBot="1" x14ac:dyDescent="0.35">
      <c r="A1636" s="441" t="s">
        <v>212</v>
      </c>
      <c r="B1636" s="618" t="str">
        <f>IF(ProjeNo&gt;0,ProjeNo,"")</f>
        <v/>
      </c>
      <c r="C1636" s="619"/>
      <c r="D1636" s="619"/>
      <c r="E1636" s="619"/>
      <c r="F1636" s="619"/>
      <c r="G1636" s="619"/>
      <c r="H1636" s="619"/>
      <c r="I1636" s="620"/>
      <c r="J1636" s="61"/>
      <c r="K1636" s="34"/>
      <c r="L1636" s="34"/>
    </row>
    <row r="1637" spans="1:14" ht="30.1" customHeight="1" thickBot="1" x14ac:dyDescent="0.35">
      <c r="A1637" s="441" t="s">
        <v>213</v>
      </c>
      <c r="B1637" s="615" t="str">
        <f>IF(ProjeAdi&gt;0,ProjeAdi,"")</f>
        <v/>
      </c>
      <c r="C1637" s="616"/>
      <c r="D1637" s="616"/>
      <c r="E1637" s="616"/>
      <c r="F1637" s="616"/>
      <c r="G1637" s="616"/>
      <c r="H1637" s="616"/>
      <c r="I1637" s="617"/>
      <c r="J1637" s="61"/>
      <c r="K1637" s="34"/>
      <c r="L1637" s="34"/>
    </row>
    <row r="1638" spans="1:14" s="21" customFormat="1" ht="30.1" customHeight="1" thickBot="1" x14ac:dyDescent="0.35">
      <c r="A1638" s="613" t="s">
        <v>3</v>
      </c>
      <c r="B1638" s="613" t="s">
        <v>99</v>
      </c>
      <c r="C1638" s="613" t="s">
        <v>175</v>
      </c>
      <c r="D1638" s="613" t="s">
        <v>100</v>
      </c>
      <c r="E1638" s="613" t="s">
        <v>101</v>
      </c>
      <c r="F1638" s="613" t="s">
        <v>79</v>
      </c>
      <c r="G1638" s="613" t="s">
        <v>80</v>
      </c>
      <c r="H1638" s="392" t="s">
        <v>81</v>
      </c>
      <c r="I1638" s="392" t="s">
        <v>81</v>
      </c>
      <c r="J1638" s="62"/>
      <c r="K1638" s="35"/>
      <c r="L1638" s="35"/>
      <c r="M1638" s="65"/>
      <c r="N1638" s="65"/>
    </row>
    <row r="1639" spans="1:14" ht="30.1" customHeight="1" thickBot="1" x14ac:dyDescent="0.35">
      <c r="A1639" s="621"/>
      <c r="B1639" s="621"/>
      <c r="C1639" s="614"/>
      <c r="D1639" s="621"/>
      <c r="E1639" s="621"/>
      <c r="F1639" s="621"/>
      <c r="G1639" s="621"/>
      <c r="H1639" s="403" t="s">
        <v>82</v>
      </c>
      <c r="I1639" s="403" t="s">
        <v>85</v>
      </c>
      <c r="J1639" s="61"/>
      <c r="K1639" s="34"/>
      <c r="L1639" s="34"/>
    </row>
    <row r="1640" spans="1:14" ht="30.1" customHeight="1" x14ac:dyDescent="0.3">
      <c r="A1640" s="198">
        <v>961</v>
      </c>
      <c r="B1640" s="464"/>
      <c r="C1640" s="465"/>
      <c r="D1640" s="22"/>
      <c r="E1640" s="36"/>
      <c r="F1640" s="23"/>
      <c r="G1640" s="191"/>
      <c r="H1640" s="185"/>
      <c r="I1640" s="177"/>
      <c r="J1640" s="106" t="str">
        <f>IF(AND(COUNTA(B1640:E1640)&gt;0,K1640=1),"Belge Tarihi,Belge Numarası ve KDV Dahil Tutar doldurulduktan sonra KDV Hariç Tutar doldurulabilir.","")</f>
        <v/>
      </c>
      <c r="K1640" s="108">
        <f>IF(COUNTA(F1640:G1640)+COUNTA(I1640)=3,0,1)</f>
        <v>1</v>
      </c>
      <c r="L1640" s="107">
        <f>IF(K1640=1,0,100000000)</f>
        <v>0</v>
      </c>
    </row>
    <row r="1641" spans="1:14" ht="30.1" customHeight="1" x14ac:dyDescent="0.3">
      <c r="A1641" s="399">
        <v>962</v>
      </c>
      <c r="B1641" s="314"/>
      <c r="C1641" s="454"/>
      <c r="D1641" s="14"/>
      <c r="E1641" s="15"/>
      <c r="F1641" s="37"/>
      <c r="G1641" s="192"/>
      <c r="H1641" s="186"/>
      <c r="I1641" s="181"/>
      <c r="J1641" s="106" t="str">
        <f t="shared" ref="J1641:J1659" si="144">IF(AND(COUNTA(B1641:E1641)&gt;0,K1641=1),"Belge Tarihi,Belge Numarası ve KDV Dahil Tutar doldurulduktan sonra KDV Hariç Tutar doldurulabilir.","")</f>
        <v/>
      </c>
      <c r="K1641" s="108">
        <f t="shared" ref="K1641:K1659" si="145">IF(COUNTA(F1641:G1641)+COUNTA(I1641)=3,0,1)</f>
        <v>1</v>
      </c>
      <c r="L1641" s="107">
        <f t="shared" ref="L1641:L1659" si="146">IF(K1641=1,0,100000000)</f>
        <v>0</v>
      </c>
    </row>
    <row r="1642" spans="1:14" ht="30.1" customHeight="1" x14ac:dyDescent="0.3">
      <c r="A1642" s="399">
        <v>963</v>
      </c>
      <c r="B1642" s="314"/>
      <c r="C1642" s="454"/>
      <c r="D1642" s="14"/>
      <c r="E1642" s="15"/>
      <c r="F1642" s="37"/>
      <c r="G1642" s="192"/>
      <c r="H1642" s="186"/>
      <c r="I1642" s="181"/>
      <c r="J1642" s="106" t="str">
        <f t="shared" si="144"/>
        <v/>
      </c>
      <c r="K1642" s="108">
        <f t="shared" si="145"/>
        <v>1</v>
      </c>
      <c r="L1642" s="107">
        <f t="shared" si="146"/>
        <v>0</v>
      </c>
    </row>
    <row r="1643" spans="1:14" ht="30.1" customHeight="1" x14ac:dyDescent="0.3">
      <c r="A1643" s="399">
        <v>964</v>
      </c>
      <c r="B1643" s="314"/>
      <c r="C1643" s="454"/>
      <c r="D1643" s="14"/>
      <c r="E1643" s="15"/>
      <c r="F1643" s="37"/>
      <c r="G1643" s="192"/>
      <c r="H1643" s="186"/>
      <c r="I1643" s="181"/>
      <c r="J1643" s="106" t="str">
        <f t="shared" si="144"/>
        <v/>
      </c>
      <c r="K1643" s="108">
        <f t="shared" si="145"/>
        <v>1</v>
      </c>
      <c r="L1643" s="107">
        <f t="shared" si="146"/>
        <v>0</v>
      </c>
    </row>
    <row r="1644" spans="1:14" ht="30.1" customHeight="1" x14ac:dyDescent="0.3">
      <c r="A1644" s="399">
        <v>965</v>
      </c>
      <c r="B1644" s="314"/>
      <c r="C1644" s="454"/>
      <c r="D1644" s="14"/>
      <c r="E1644" s="15"/>
      <c r="F1644" s="37"/>
      <c r="G1644" s="192"/>
      <c r="H1644" s="186"/>
      <c r="I1644" s="181"/>
      <c r="J1644" s="106" t="str">
        <f t="shared" si="144"/>
        <v/>
      </c>
      <c r="K1644" s="108">
        <f t="shared" si="145"/>
        <v>1</v>
      </c>
      <c r="L1644" s="107">
        <f t="shared" si="146"/>
        <v>0</v>
      </c>
    </row>
    <row r="1645" spans="1:14" ht="30.1" customHeight="1" x14ac:dyDescent="0.3">
      <c r="A1645" s="399">
        <v>966</v>
      </c>
      <c r="B1645" s="314"/>
      <c r="C1645" s="454"/>
      <c r="D1645" s="14"/>
      <c r="E1645" s="15"/>
      <c r="F1645" s="37"/>
      <c r="G1645" s="192"/>
      <c r="H1645" s="186"/>
      <c r="I1645" s="181"/>
      <c r="J1645" s="106" t="str">
        <f t="shared" si="144"/>
        <v/>
      </c>
      <c r="K1645" s="108">
        <f t="shared" si="145"/>
        <v>1</v>
      </c>
      <c r="L1645" s="107">
        <f t="shared" si="146"/>
        <v>0</v>
      </c>
    </row>
    <row r="1646" spans="1:14" ht="30.1" customHeight="1" x14ac:dyDescent="0.3">
      <c r="A1646" s="399">
        <v>967</v>
      </c>
      <c r="B1646" s="314"/>
      <c r="C1646" s="454"/>
      <c r="D1646" s="14"/>
      <c r="E1646" s="15"/>
      <c r="F1646" s="37"/>
      <c r="G1646" s="192"/>
      <c r="H1646" s="186"/>
      <c r="I1646" s="181"/>
      <c r="J1646" s="106" t="str">
        <f t="shared" si="144"/>
        <v/>
      </c>
      <c r="K1646" s="108">
        <f t="shared" si="145"/>
        <v>1</v>
      </c>
      <c r="L1646" s="107">
        <f t="shared" si="146"/>
        <v>0</v>
      </c>
    </row>
    <row r="1647" spans="1:14" ht="30.1" customHeight="1" x14ac:dyDescent="0.3">
      <c r="A1647" s="399">
        <v>968</v>
      </c>
      <c r="B1647" s="314"/>
      <c r="C1647" s="454"/>
      <c r="D1647" s="14"/>
      <c r="E1647" s="15"/>
      <c r="F1647" s="37"/>
      <c r="G1647" s="192"/>
      <c r="H1647" s="186"/>
      <c r="I1647" s="181"/>
      <c r="J1647" s="106" t="str">
        <f t="shared" si="144"/>
        <v/>
      </c>
      <c r="K1647" s="108">
        <f t="shared" si="145"/>
        <v>1</v>
      </c>
      <c r="L1647" s="107">
        <f t="shared" si="146"/>
        <v>0</v>
      </c>
    </row>
    <row r="1648" spans="1:14" ht="30.1" customHeight="1" x14ac:dyDescent="0.3">
      <c r="A1648" s="399">
        <v>969</v>
      </c>
      <c r="B1648" s="314"/>
      <c r="C1648" s="454"/>
      <c r="D1648" s="14"/>
      <c r="E1648" s="15"/>
      <c r="F1648" s="37"/>
      <c r="G1648" s="192"/>
      <c r="H1648" s="186"/>
      <c r="I1648" s="181"/>
      <c r="J1648" s="106" t="str">
        <f t="shared" si="144"/>
        <v/>
      </c>
      <c r="K1648" s="108">
        <f t="shared" si="145"/>
        <v>1</v>
      </c>
      <c r="L1648" s="107">
        <f t="shared" si="146"/>
        <v>0</v>
      </c>
    </row>
    <row r="1649" spans="1:13" ht="30.1" customHeight="1" x14ac:dyDescent="0.3">
      <c r="A1649" s="399">
        <v>970</v>
      </c>
      <c r="B1649" s="314"/>
      <c r="C1649" s="454"/>
      <c r="D1649" s="14"/>
      <c r="E1649" s="15"/>
      <c r="F1649" s="37"/>
      <c r="G1649" s="192"/>
      <c r="H1649" s="186"/>
      <c r="I1649" s="181"/>
      <c r="J1649" s="106" t="str">
        <f t="shared" si="144"/>
        <v/>
      </c>
      <c r="K1649" s="108">
        <f t="shared" si="145"/>
        <v>1</v>
      </c>
      <c r="L1649" s="107">
        <f t="shared" si="146"/>
        <v>0</v>
      </c>
    </row>
    <row r="1650" spans="1:13" ht="30.1" customHeight="1" x14ac:dyDescent="0.3">
      <c r="A1650" s="399">
        <v>971</v>
      </c>
      <c r="B1650" s="314"/>
      <c r="C1650" s="454"/>
      <c r="D1650" s="14"/>
      <c r="E1650" s="15"/>
      <c r="F1650" s="37"/>
      <c r="G1650" s="192"/>
      <c r="H1650" s="186"/>
      <c r="I1650" s="181"/>
      <c r="J1650" s="106" t="str">
        <f t="shared" si="144"/>
        <v/>
      </c>
      <c r="K1650" s="108">
        <f t="shared" si="145"/>
        <v>1</v>
      </c>
      <c r="L1650" s="107">
        <f t="shared" si="146"/>
        <v>0</v>
      </c>
    </row>
    <row r="1651" spans="1:13" ht="30.1" customHeight="1" x14ac:dyDescent="0.3">
      <c r="A1651" s="399">
        <v>972</v>
      </c>
      <c r="B1651" s="314"/>
      <c r="C1651" s="454"/>
      <c r="D1651" s="14"/>
      <c r="E1651" s="15"/>
      <c r="F1651" s="37"/>
      <c r="G1651" s="192"/>
      <c r="H1651" s="186"/>
      <c r="I1651" s="181"/>
      <c r="J1651" s="106" t="str">
        <f t="shared" si="144"/>
        <v/>
      </c>
      <c r="K1651" s="108">
        <f t="shared" si="145"/>
        <v>1</v>
      </c>
      <c r="L1651" s="107">
        <f t="shared" si="146"/>
        <v>0</v>
      </c>
    </row>
    <row r="1652" spans="1:13" ht="30.1" customHeight="1" x14ac:dyDescent="0.3">
      <c r="A1652" s="399">
        <v>973</v>
      </c>
      <c r="B1652" s="314"/>
      <c r="C1652" s="454"/>
      <c r="D1652" s="14"/>
      <c r="E1652" s="15"/>
      <c r="F1652" s="37"/>
      <c r="G1652" s="192"/>
      <c r="H1652" s="186"/>
      <c r="I1652" s="181"/>
      <c r="J1652" s="106" t="str">
        <f t="shared" si="144"/>
        <v/>
      </c>
      <c r="K1652" s="108">
        <f t="shared" si="145"/>
        <v>1</v>
      </c>
      <c r="L1652" s="107">
        <f t="shared" si="146"/>
        <v>0</v>
      </c>
    </row>
    <row r="1653" spans="1:13" ht="30.1" customHeight="1" x14ac:dyDescent="0.3">
      <c r="A1653" s="399">
        <v>974</v>
      </c>
      <c r="B1653" s="314"/>
      <c r="C1653" s="454"/>
      <c r="D1653" s="14"/>
      <c r="E1653" s="15"/>
      <c r="F1653" s="37"/>
      <c r="G1653" s="192"/>
      <c r="H1653" s="186"/>
      <c r="I1653" s="181"/>
      <c r="J1653" s="106" t="str">
        <f t="shared" si="144"/>
        <v/>
      </c>
      <c r="K1653" s="108">
        <f t="shared" si="145"/>
        <v>1</v>
      </c>
      <c r="L1653" s="107">
        <f t="shared" si="146"/>
        <v>0</v>
      </c>
    </row>
    <row r="1654" spans="1:13" ht="30.1" customHeight="1" x14ac:dyDescent="0.3">
      <c r="A1654" s="399">
        <v>975</v>
      </c>
      <c r="B1654" s="314"/>
      <c r="C1654" s="454"/>
      <c r="D1654" s="14"/>
      <c r="E1654" s="15"/>
      <c r="F1654" s="37"/>
      <c r="G1654" s="192"/>
      <c r="H1654" s="186"/>
      <c r="I1654" s="181"/>
      <c r="J1654" s="106" t="str">
        <f t="shared" si="144"/>
        <v/>
      </c>
      <c r="K1654" s="108">
        <f t="shared" si="145"/>
        <v>1</v>
      </c>
      <c r="L1654" s="107">
        <f t="shared" si="146"/>
        <v>0</v>
      </c>
    </row>
    <row r="1655" spans="1:13" ht="30.1" customHeight="1" x14ac:dyDescent="0.3">
      <c r="A1655" s="399">
        <v>976</v>
      </c>
      <c r="B1655" s="314"/>
      <c r="C1655" s="454"/>
      <c r="D1655" s="14"/>
      <c r="E1655" s="15"/>
      <c r="F1655" s="37"/>
      <c r="G1655" s="192"/>
      <c r="H1655" s="186"/>
      <c r="I1655" s="181"/>
      <c r="J1655" s="106" t="str">
        <f t="shared" si="144"/>
        <v/>
      </c>
      <c r="K1655" s="108">
        <f t="shared" si="145"/>
        <v>1</v>
      </c>
      <c r="L1655" s="107">
        <f t="shared" si="146"/>
        <v>0</v>
      </c>
    </row>
    <row r="1656" spans="1:13" ht="30.1" customHeight="1" x14ac:dyDescent="0.3">
      <c r="A1656" s="399">
        <v>977</v>
      </c>
      <c r="B1656" s="314"/>
      <c r="C1656" s="454"/>
      <c r="D1656" s="14"/>
      <c r="E1656" s="15"/>
      <c r="F1656" s="37"/>
      <c r="G1656" s="192"/>
      <c r="H1656" s="186"/>
      <c r="I1656" s="181"/>
      <c r="J1656" s="106" t="str">
        <f t="shared" si="144"/>
        <v/>
      </c>
      <c r="K1656" s="108">
        <f t="shared" si="145"/>
        <v>1</v>
      </c>
      <c r="L1656" s="107">
        <f t="shared" si="146"/>
        <v>0</v>
      </c>
    </row>
    <row r="1657" spans="1:13" ht="30.1" customHeight="1" x14ac:dyDescent="0.3">
      <c r="A1657" s="399">
        <v>978</v>
      </c>
      <c r="B1657" s="314"/>
      <c r="C1657" s="454"/>
      <c r="D1657" s="14"/>
      <c r="E1657" s="15"/>
      <c r="F1657" s="37"/>
      <c r="G1657" s="192"/>
      <c r="H1657" s="186"/>
      <c r="I1657" s="181"/>
      <c r="J1657" s="106" t="str">
        <f t="shared" si="144"/>
        <v/>
      </c>
      <c r="K1657" s="108">
        <f t="shared" si="145"/>
        <v>1</v>
      </c>
      <c r="L1657" s="107">
        <f t="shared" si="146"/>
        <v>0</v>
      </c>
    </row>
    <row r="1658" spans="1:13" ht="30.1" customHeight="1" x14ac:dyDescent="0.3">
      <c r="A1658" s="399">
        <v>979</v>
      </c>
      <c r="B1658" s="314"/>
      <c r="C1658" s="454"/>
      <c r="D1658" s="14"/>
      <c r="E1658" s="15"/>
      <c r="F1658" s="37"/>
      <c r="G1658" s="192"/>
      <c r="H1658" s="186"/>
      <c r="I1658" s="181"/>
      <c r="J1658" s="106" t="str">
        <f t="shared" si="144"/>
        <v/>
      </c>
      <c r="K1658" s="108">
        <f t="shared" si="145"/>
        <v>1</v>
      </c>
      <c r="L1658" s="107">
        <f t="shared" si="146"/>
        <v>0</v>
      </c>
    </row>
    <row r="1659" spans="1:13" ht="30.1" customHeight="1" thickBot="1" x14ac:dyDescent="0.35">
      <c r="A1659" s="400">
        <v>980</v>
      </c>
      <c r="B1659" s="86"/>
      <c r="C1659" s="455"/>
      <c r="D1659" s="16"/>
      <c r="E1659" s="17"/>
      <c r="F1659" s="39"/>
      <c r="G1659" s="193"/>
      <c r="H1659" s="187"/>
      <c r="I1659" s="182"/>
      <c r="J1659" s="106" t="str">
        <f t="shared" si="144"/>
        <v/>
      </c>
      <c r="K1659" s="108">
        <f t="shared" si="145"/>
        <v>1</v>
      </c>
      <c r="L1659" s="107">
        <f t="shared" si="146"/>
        <v>0</v>
      </c>
    </row>
    <row r="1660" spans="1:13" ht="30.1" customHeight="1" thickBot="1" x14ac:dyDescent="0.35">
      <c r="A1660" s="41"/>
      <c r="B1660" s="41"/>
      <c r="C1660" s="456"/>
      <c r="D1660" s="41"/>
      <c r="E1660" s="41"/>
      <c r="F1660" s="41"/>
      <c r="G1660" s="380" t="s">
        <v>33</v>
      </c>
      <c r="H1660" s="183">
        <f>SUM(H1640:H1659)+H1626</f>
        <v>0</v>
      </c>
      <c r="I1660" s="183">
        <f>SUM(I1640:I1659)+I1626</f>
        <v>0</v>
      </c>
      <c r="J1660" s="63"/>
      <c r="K1660" s="105">
        <f>IF(H1660&gt;H1626,ROW(A1666),0)</f>
        <v>0</v>
      </c>
      <c r="L1660" s="34"/>
      <c r="M1660" s="102">
        <f>IF(H1660&gt;H1626,ROW(A1666),0)</f>
        <v>0</v>
      </c>
    </row>
    <row r="1661" spans="1:13" ht="30.1" customHeight="1" x14ac:dyDescent="0.3">
      <c r="A1661" s="41"/>
      <c r="B1661" s="41"/>
      <c r="C1661" s="456"/>
      <c r="D1661" s="41"/>
      <c r="E1661" s="41"/>
      <c r="F1661" s="41"/>
      <c r="G1661" s="41"/>
      <c r="H1661" s="41"/>
      <c r="I1661" s="41"/>
      <c r="J1661" s="63"/>
      <c r="K1661" s="34"/>
      <c r="L1661" s="34"/>
    </row>
    <row r="1662" spans="1:13" ht="30.1" customHeight="1" x14ac:dyDescent="0.3">
      <c r="A1662" s="135" t="s">
        <v>132</v>
      </c>
      <c r="B1662" s="41"/>
      <c r="C1662" s="456"/>
      <c r="D1662" s="41"/>
      <c r="E1662" s="41"/>
      <c r="F1662" s="41"/>
      <c r="G1662" s="41"/>
      <c r="H1662" s="41"/>
      <c r="I1662" s="41"/>
      <c r="J1662" s="63"/>
      <c r="K1662" s="34"/>
      <c r="L1662" s="34"/>
    </row>
    <row r="1663" spans="1:13" ht="30.1" customHeight="1" x14ac:dyDescent="0.3">
      <c r="A1663" s="41"/>
      <c r="B1663" s="41"/>
      <c r="C1663" s="456"/>
      <c r="D1663" s="41"/>
      <c r="E1663" s="41"/>
      <c r="F1663" s="41"/>
      <c r="G1663" s="41"/>
      <c r="H1663" s="41"/>
      <c r="I1663" s="41"/>
      <c r="J1663" s="63"/>
      <c r="K1663" s="34"/>
      <c r="L1663" s="34"/>
    </row>
    <row r="1664" spans="1:13" ht="30.1" customHeight="1" x14ac:dyDescent="0.35">
      <c r="A1664" s="370" t="s">
        <v>30</v>
      </c>
      <c r="B1664" s="372">
        <f ca="1">imzatarihi</f>
        <v>45653</v>
      </c>
      <c r="C1664" s="459"/>
      <c r="D1664" s="251" t="s">
        <v>31</v>
      </c>
      <c r="E1664" s="373" t="str">
        <f>IF(kurulusyetkilisi&gt;0,kurulusyetkilisi,"")</f>
        <v/>
      </c>
      <c r="F1664" s="41"/>
      <c r="G1664" s="41"/>
      <c r="H1664" s="41"/>
      <c r="I1664" s="41"/>
      <c r="J1664" s="63"/>
      <c r="K1664" s="34"/>
      <c r="L1664" s="34"/>
    </row>
    <row r="1665" spans="1:14" ht="30.1" customHeight="1" x14ac:dyDescent="0.35">
      <c r="A1665" s="41"/>
      <c r="B1665" s="213"/>
      <c r="C1665" s="460"/>
      <c r="D1665" s="251" t="s">
        <v>32</v>
      </c>
      <c r="E1665" s="41"/>
      <c r="F1665" s="41"/>
      <c r="G1665" s="212"/>
      <c r="H1665" s="41"/>
      <c r="I1665" s="41"/>
      <c r="J1665" s="63"/>
      <c r="K1665" s="34"/>
      <c r="L1665" s="34"/>
    </row>
    <row r="1666" spans="1:14" ht="30.1" customHeight="1" x14ac:dyDescent="0.3">
      <c r="A1666" s="41"/>
      <c r="B1666" s="41"/>
      <c r="C1666" s="456"/>
      <c r="D1666" s="41"/>
      <c r="E1666" s="41"/>
      <c r="F1666" s="41"/>
      <c r="G1666" s="41"/>
      <c r="H1666" s="41"/>
      <c r="I1666" s="41"/>
      <c r="J1666" s="63"/>
      <c r="K1666" s="34"/>
      <c r="L1666" s="34"/>
    </row>
    <row r="1667" spans="1:14" ht="30.1" customHeight="1" x14ac:dyDescent="0.3">
      <c r="A1667" s="609" t="s">
        <v>102</v>
      </c>
      <c r="B1667" s="609"/>
      <c r="C1667" s="609"/>
      <c r="D1667" s="609"/>
      <c r="E1667" s="609"/>
      <c r="F1667" s="609"/>
      <c r="G1667" s="609"/>
      <c r="H1667" s="609"/>
      <c r="I1667" s="609"/>
      <c r="J1667" s="61"/>
      <c r="K1667" s="34"/>
      <c r="L1667" s="34"/>
    </row>
    <row r="1668" spans="1:14" ht="30.1" customHeight="1" x14ac:dyDescent="0.3">
      <c r="A1668" s="573" t="str">
        <f>IF(YilDonem&lt;&gt;"",CONCATENATE(YilDonem," dönemine aittir."),"")</f>
        <v/>
      </c>
      <c r="B1668" s="573"/>
      <c r="C1668" s="573"/>
      <c r="D1668" s="573"/>
      <c r="E1668" s="573"/>
      <c r="F1668" s="573"/>
      <c r="G1668" s="573"/>
      <c r="H1668" s="573"/>
      <c r="I1668" s="573"/>
      <c r="J1668" s="61"/>
      <c r="K1668" s="34"/>
      <c r="L1668" s="34"/>
    </row>
    <row r="1669" spans="1:14" ht="30.1" customHeight="1" thickBot="1" x14ac:dyDescent="0.35">
      <c r="A1669" s="610" t="s">
        <v>125</v>
      </c>
      <c r="B1669" s="610"/>
      <c r="C1669" s="610"/>
      <c r="D1669" s="610"/>
      <c r="E1669" s="610"/>
      <c r="F1669" s="610"/>
      <c r="G1669" s="610"/>
      <c r="H1669" s="610"/>
      <c r="I1669" s="610"/>
      <c r="J1669" s="61"/>
      <c r="K1669" s="34"/>
      <c r="L1669" s="34"/>
    </row>
    <row r="1670" spans="1:14" ht="30.1" customHeight="1" thickBot="1" x14ac:dyDescent="0.35">
      <c r="A1670" s="441" t="s">
        <v>212</v>
      </c>
      <c r="B1670" s="618" t="str">
        <f>IF(ProjeNo&gt;0,ProjeNo,"")</f>
        <v/>
      </c>
      <c r="C1670" s="619"/>
      <c r="D1670" s="619"/>
      <c r="E1670" s="619"/>
      <c r="F1670" s="619"/>
      <c r="G1670" s="619"/>
      <c r="H1670" s="619"/>
      <c r="I1670" s="620"/>
      <c r="J1670" s="61"/>
      <c r="K1670" s="34"/>
      <c r="L1670" s="34"/>
    </row>
    <row r="1671" spans="1:14" ht="30.1" customHeight="1" thickBot="1" x14ac:dyDescent="0.35">
      <c r="A1671" s="441" t="s">
        <v>213</v>
      </c>
      <c r="B1671" s="615" t="str">
        <f>IF(ProjeAdi&gt;0,ProjeAdi,"")</f>
        <v/>
      </c>
      <c r="C1671" s="616"/>
      <c r="D1671" s="616"/>
      <c r="E1671" s="616"/>
      <c r="F1671" s="616"/>
      <c r="G1671" s="616"/>
      <c r="H1671" s="616"/>
      <c r="I1671" s="617"/>
      <c r="J1671" s="61"/>
      <c r="K1671" s="34"/>
      <c r="L1671" s="34"/>
    </row>
    <row r="1672" spans="1:14" s="21" customFormat="1" ht="30.1" customHeight="1" thickBot="1" x14ac:dyDescent="0.35">
      <c r="A1672" s="613" t="s">
        <v>3</v>
      </c>
      <c r="B1672" s="613" t="s">
        <v>99</v>
      </c>
      <c r="C1672" s="613" t="s">
        <v>175</v>
      </c>
      <c r="D1672" s="613" t="s">
        <v>100</v>
      </c>
      <c r="E1672" s="613" t="s">
        <v>101</v>
      </c>
      <c r="F1672" s="613" t="s">
        <v>79</v>
      </c>
      <c r="G1672" s="613" t="s">
        <v>80</v>
      </c>
      <c r="H1672" s="392" t="s">
        <v>81</v>
      </c>
      <c r="I1672" s="392" t="s">
        <v>81</v>
      </c>
      <c r="J1672" s="62"/>
      <c r="K1672" s="35"/>
      <c r="L1672" s="35"/>
      <c r="M1672" s="65"/>
      <c r="N1672" s="65"/>
    </row>
    <row r="1673" spans="1:14" ht="30.1" customHeight="1" thickBot="1" x14ac:dyDescent="0.35">
      <c r="A1673" s="621"/>
      <c r="B1673" s="621"/>
      <c r="C1673" s="614"/>
      <c r="D1673" s="621"/>
      <c r="E1673" s="621"/>
      <c r="F1673" s="621"/>
      <c r="G1673" s="621"/>
      <c r="H1673" s="403" t="s">
        <v>82</v>
      </c>
      <c r="I1673" s="403" t="s">
        <v>85</v>
      </c>
      <c r="J1673" s="61"/>
      <c r="K1673" s="34"/>
      <c r="L1673" s="34"/>
    </row>
    <row r="1674" spans="1:14" ht="30.1" customHeight="1" x14ac:dyDescent="0.3">
      <c r="A1674" s="198">
        <v>981</v>
      </c>
      <c r="B1674" s="464"/>
      <c r="C1674" s="465"/>
      <c r="D1674" s="22"/>
      <c r="E1674" s="36"/>
      <c r="F1674" s="23"/>
      <c r="G1674" s="191"/>
      <c r="H1674" s="185"/>
      <c r="I1674" s="177"/>
      <c r="J1674" s="106" t="str">
        <f>IF(AND(COUNTA(B1674:E1674)&gt;0,K1674=1),"Belge Tarihi,Belge Numarası ve KDV Dahil Tutar doldurulduktan sonra KDV Hariç Tutar doldurulabilir.","")</f>
        <v/>
      </c>
      <c r="K1674" s="108">
        <f>IF(COUNTA(F1674:G1674)+COUNTA(I1674)=3,0,1)</f>
        <v>1</v>
      </c>
      <c r="L1674" s="107">
        <f>IF(K1674=1,0,100000000)</f>
        <v>0</v>
      </c>
    </row>
    <row r="1675" spans="1:14" ht="30.1" customHeight="1" x14ac:dyDescent="0.3">
      <c r="A1675" s="399">
        <v>982</v>
      </c>
      <c r="B1675" s="314"/>
      <c r="C1675" s="454"/>
      <c r="D1675" s="14"/>
      <c r="E1675" s="15"/>
      <c r="F1675" s="37"/>
      <c r="G1675" s="192"/>
      <c r="H1675" s="186"/>
      <c r="I1675" s="181"/>
      <c r="J1675" s="106" t="str">
        <f t="shared" ref="J1675:J1693" si="147">IF(AND(COUNTA(B1675:E1675)&gt;0,K1675=1),"Belge Tarihi,Belge Numarası ve KDV Dahil Tutar doldurulduktan sonra KDV Hariç Tutar doldurulabilir.","")</f>
        <v/>
      </c>
      <c r="K1675" s="108">
        <f t="shared" ref="K1675:K1693" si="148">IF(COUNTA(F1675:G1675)+COUNTA(I1675)=3,0,1)</f>
        <v>1</v>
      </c>
      <c r="L1675" s="107">
        <f t="shared" ref="L1675:L1693" si="149">IF(K1675=1,0,100000000)</f>
        <v>0</v>
      </c>
    </row>
    <row r="1676" spans="1:14" ht="30.1" customHeight="1" x14ac:dyDescent="0.3">
      <c r="A1676" s="399">
        <v>983</v>
      </c>
      <c r="B1676" s="314"/>
      <c r="C1676" s="454"/>
      <c r="D1676" s="14"/>
      <c r="E1676" s="15"/>
      <c r="F1676" s="37"/>
      <c r="G1676" s="192"/>
      <c r="H1676" s="186"/>
      <c r="I1676" s="181"/>
      <c r="J1676" s="106" t="str">
        <f t="shared" si="147"/>
        <v/>
      </c>
      <c r="K1676" s="108">
        <f t="shared" si="148"/>
        <v>1</v>
      </c>
      <c r="L1676" s="107">
        <f t="shared" si="149"/>
        <v>0</v>
      </c>
    </row>
    <row r="1677" spans="1:14" ht="30.1" customHeight="1" x14ac:dyDescent="0.3">
      <c r="A1677" s="399">
        <v>984</v>
      </c>
      <c r="B1677" s="314"/>
      <c r="C1677" s="454"/>
      <c r="D1677" s="14"/>
      <c r="E1677" s="15"/>
      <c r="F1677" s="37"/>
      <c r="G1677" s="192"/>
      <c r="H1677" s="186"/>
      <c r="I1677" s="181"/>
      <c r="J1677" s="106" t="str">
        <f t="shared" si="147"/>
        <v/>
      </c>
      <c r="K1677" s="108">
        <f t="shared" si="148"/>
        <v>1</v>
      </c>
      <c r="L1677" s="107">
        <f t="shared" si="149"/>
        <v>0</v>
      </c>
    </row>
    <row r="1678" spans="1:14" ht="30.1" customHeight="1" x14ac:dyDescent="0.3">
      <c r="A1678" s="399">
        <v>985</v>
      </c>
      <c r="B1678" s="314"/>
      <c r="C1678" s="454"/>
      <c r="D1678" s="14"/>
      <c r="E1678" s="15"/>
      <c r="F1678" s="37"/>
      <c r="G1678" s="192"/>
      <c r="H1678" s="186"/>
      <c r="I1678" s="181"/>
      <c r="J1678" s="106" t="str">
        <f t="shared" si="147"/>
        <v/>
      </c>
      <c r="K1678" s="108">
        <f t="shared" si="148"/>
        <v>1</v>
      </c>
      <c r="L1678" s="107">
        <f t="shared" si="149"/>
        <v>0</v>
      </c>
    </row>
    <row r="1679" spans="1:14" ht="30.1" customHeight="1" x14ac:dyDescent="0.3">
      <c r="A1679" s="399">
        <v>986</v>
      </c>
      <c r="B1679" s="314"/>
      <c r="C1679" s="454"/>
      <c r="D1679" s="14"/>
      <c r="E1679" s="15"/>
      <c r="F1679" s="37"/>
      <c r="G1679" s="192"/>
      <c r="H1679" s="186"/>
      <c r="I1679" s="181"/>
      <c r="J1679" s="106" t="str">
        <f t="shared" si="147"/>
        <v/>
      </c>
      <c r="K1679" s="108">
        <f t="shared" si="148"/>
        <v>1</v>
      </c>
      <c r="L1679" s="107">
        <f t="shared" si="149"/>
        <v>0</v>
      </c>
    </row>
    <row r="1680" spans="1:14" ht="30.1" customHeight="1" x14ac:dyDescent="0.3">
      <c r="A1680" s="399">
        <v>987</v>
      </c>
      <c r="B1680" s="314"/>
      <c r="C1680" s="454"/>
      <c r="D1680" s="14"/>
      <c r="E1680" s="15"/>
      <c r="F1680" s="37"/>
      <c r="G1680" s="192"/>
      <c r="H1680" s="186"/>
      <c r="I1680" s="181"/>
      <c r="J1680" s="106" t="str">
        <f t="shared" si="147"/>
        <v/>
      </c>
      <c r="K1680" s="108">
        <f t="shared" si="148"/>
        <v>1</v>
      </c>
      <c r="L1680" s="107">
        <f t="shared" si="149"/>
        <v>0</v>
      </c>
    </row>
    <row r="1681" spans="1:13" ht="30.1" customHeight="1" x14ac:dyDescent="0.3">
      <c r="A1681" s="399">
        <v>988</v>
      </c>
      <c r="B1681" s="314"/>
      <c r="C1681" s="454"/>
      <c r="D1681" s="14"/>
      <c r="E1681" s="15"/>
      <c r="F1681" s="37"/>
      <c r="G1681" s="192"/>
      <c r="H1681" s="186"/>
      <c r="I1681" s="181"/>
      <c r="J1681" s="106" t="str">
        <f t="shared" si="147"/>
        <v/>
      </c>
      <c r="K1681" s="108">
        <f t="shared" si="148"/>
        <v>1</v>
      </c>
      <c r="L1681" s="107">
        <f t="shared" si="149"/>
        <v>0</v>
      </c>
    </row>
    <row r="1682" spans="1:13" ht="30.1" customHeight="1" x14ac:dyDescent="0.3">
      <c r="A1682" s="399">
        <v>989</v>
      </c>
      <c r="B1682" s="314"/>
      <c r="C1682" s="454"/>
      <c r="D1682" s="14"/>
      <c r="E1682" s="15"/>
      <c r="F1682" s="37"/>
      <c r="G1682" s="192"/>
      <c r="H1682" s="186"/>
      <c r="I1682" s="181"/>
      <c r="J1682" s="106" t="str">
        <f t="shared" si="147"/>
        <v/>
      </c>
      <c r="K1682" s="108">
        <f t="shared" si="148"/>
        <v>1</v>
      </c>
      <c r="L1682" s="107">
        <f t="shared" si="149"/>
        <v>0</v>
      </c>
    </row>
    <row r="1683" spans="1:13" ht="30.1" customHeight="1" x14ac:dyDescent="0.3">
      <c r="A1683" s="399">
        <v>990</v>
      </c>
      <c r="B1683" s="314"/>
      <c r="C1683" s="454"/>
      <c r="D1683" s="14"/>
      <c r="E1683" s="15"/>
      <c r="F1683" s="37"/>
      <c r="G1683" s="192"/>
      <c r="H1683" s="186"/>
      <c r="I1683" s="181"/>
      <c r="J1683" s="106" t="str">
        <f t="shared" si="147"/>
        <v/>
      </c>
      <c r="K1683" s="108">
        <f t="shared" si="148"/>
        <v>1</v>
      </c>
      <c r="L1683" s="107">
        <f t="shared" si="149"/>
        <v>0</v>
      </c>
    </row>
    <row r="1684" spans="1:13" ht="30.1" customHeight="1" x14ac:dyDescent="0.3">
      <c r="A1684" s="399">
        <v>991</v>
      </c>
      <c r="B1684" s="314"/>
      <c r="C1684" s="454"/>
      <c r="D1684" s="14"/>
      <c r="E1684" s="15"/>
      <c r="F1684" s="37"/>
      <c r="G1684" s="192"/>
      <c r="H1684" s="186"/>
      <c r="I1684" s="181"/>
      <c r="J1684" s="106" t="str">
        <f t="shared" si="147"/>
        <v/>
      </c>
      <c r="K1684" s="108">
        <f t="shared" si="148"/>
        <v>1</v>
      </c>
      <c r="L1684" s="107">
        <f t="shared" si="149"/>
        <v>0</v>
      </c>
    </row>
    <row r="1685" spans="1:13" ht="30.1" customHeight="1" x14ac:dyDescent="0.3">
      <c r="A1685" s="399">
        <v>992</v>
      </c>
      <c r="B1685" s="314"/>
      <c r="C1685" s="454"/>
      <c r="D1685" s="14"/>
      <c r="E1685" s="15"/>
      <c r="F1685" s="37"/>
      <c r="G1685" s="192"/>
      <c r="H1685" s="186"/>
      <c r="I1685" s="181"/>
      <c r="J1685" s="106" t="str">
        <f t="shared" si="147"/>
        <v/>
      </c>
      <c r="K1685" s="108">
        <f t="shared" si="148"/>
        <v>1</v>
      </c>
      <c r="L1685" s="107">
        <f t="shared" si="149"/>
        <v>0</v>
      </c>
    </row>
    <row r="1686" spans="1:13" ht="30.1" customHeight="1" x14ac:dyDescent="0.3">
      <c r="A1686" s="399">
        <v>993</v>
      </c>
      <c r="B1686" s="314"/>
      <c r="C1686" s="454"/>
      <c r="D1686" s="14"/>
      <c r="E1686" s="15"/>
      <c r="F1686" s="37"/>
      <c r="G1686" s="192"/>
      <c r="H1686" s="186"/>
      <c r="I1686" s="181"/>
      <c r="J1686" s="106" t="str">
        <f t="shared" si="147"/>
        <v/>
      </c>
      <c r="K1686" s="108">
        <f t="shared" si="148"/>
        <v>1</v>
      </c>
      <c r="L1686" s="107">
        <f t="shared" si="149"/>
        <v>0</v>
      </c>
    </row>
    <row r="1687" spans="1:13" ht="30.1" customHeight="1" x14ac:dyDescent="0.3">
      <c r="A1687" s="399">
        <v>994</v>
      </c>
      <c r="B1687" s="314"/>
      <c r="C1687" s="454"/>
      <c r="D1687" s="14"/>
      <c r="E1687" s="15"/>
      <c r="F1687" s="37"/>
      <c r="G1687" s="192"/>
      <c r="H1687" s="186"/>
      <c r="I1687" s="181"/>
      <c r="J1687" s="106" t="str">
        <f t="shared" si="147"/>
        <v/>
      </c>
      <c r="K1687" s="108">
        <f t="shared" si="148"/>
        <v>1</v>
      </c>
      <c r="L1687" s="107">
        <f t="shared" si="149"/>
        <v>0</v>
      </c>
    </row>
    <row r="1688" spans="1:13" ht="30.1" customHeight="1" x14ac:dyDescent="0.3">
      <c r="A1688" s="399">
        <v>995</v>
      </c>
      <c r="B1688" s="314"/>
      <c r="C1688" s="454"/>
      <c r="D1688" s="14"/>
      <c r="E1688" s="15"/>
      <c r="F1688" s="37"/>
      <c r="G1688" s="192"/>
      <c r="H1688" s="186"/>
      <c r="I1688" s="181"/>
      <c r="J1688" s="106" t="str">
        <f t="shared" si="147"/>
        <v/>
      </c>
      <c r="K1688" s="108">
        <f t="shared" si="148"/>
        <v>1</v>
      </c>
      <c r="L1688" s="107">
        <f t="shared" si="149"/>
        <v>0</v>
      </c>
    </row>
    <row r="1689" spans="1:13" ht="30.1" customHeight="1" x14ac:dyDescent="0.3">
      <c r="A1689" s="399">
        <v>996</v>
      </c>
      <c r="B1689" s="314"/>
      <c r="C1689" s="454"/>
      <c r="D1689" s="14"/>
      <c r="E1689" s="15"/>
      <c r="F1689" s="37"/>
      <c r="G1689" s="192"/>
      <c r="H1689" s="186"/>
      <c r="I1689" s="181"/>
      <c r="J1689" s="106" t="str">
        <f t="shared" si="147"/>
        <v/>
      </c>
      <c r="K1689" s="108">
        <f t="shared" si="148"/>
        <v>1</v>
      </c>
      <c r="L1689" s="107">
        <f t="shared" si="149"/>
        <v>0</v>
      </c>
    </row>
    <row r="1690" spans="1:13" ht="30.1" customHeight="1" x14ac:dyDescent="0.3">
      <c r="A1690" s="399">
        <v>997</v>
      </c>
      <c r="B1690" s="314"/>
      <c r="C1690" s="454"/>
      <c r="D1690" s="14"/>
      <c r="E1690" s="15"/>
      <c r="F1690" s="37"/>
      <c r="G1690" s="192"/>
      <c r="H1690" s="186"/>
      <c r="I1690" s="181"/>
      <c r="J1690" s="106" t="str">
        <f t="shared" si="147"/>
        <v/>
      </c>
      <c r="K1690" s="108">
        <f t="shared" si="148"/>
        <v>1</v>
      </c>
      <c r="L1690" s="107">
        <f t="shared" si="149"/>
        <v>0</v>
      </c>
    </row>
    <row r="1691" spans="1:13" ht="30.1" customHeight="1" x14ac:dyDescent="0.3">
      <c r="A1691" s="399">
        <v>998</v>
      </c>
      <c r="B1691" s="314"/>
      <c r="C1691" s="454"/>
      <c r="D1691" s="14"/>
      <c r="E1691" s="15"/>
      <c r="F1691" s="37"/>
      <c r="G1691" s="192"/>
      <c r="H1691" s="186"/>
      <c r="I1691" s="181"/>
      <c r="J1691" s="106" t="str">
        <f t="shared" si="147"/>
        <v/>
      </c>
      <c r="K1691" s="108">
        <f t="shared" si="148"/>
        <v>1</v>
      </c>
      <c r="L1691" s="107">
        <f t="shared" si="149"/>
        <v>0</v>
      </c>
    </row>
    <row r="1692" spans="1:13" ht="30.1" customHeight="1" x14ac:dyDescent="0.3">
      <c r="A1692" s="399">
        <v>999</v>
      </c>
      <c r="B1692" s="314"/>
      <c r="C1692" s="454"/>
      <c r="D1692" s="14"/>
      <c r="E1692" s="15"/>
      <c r="F1692" s="37"/>
      <c r="G1692" s="192"/>
      <c r="H1692" s="186"/>
      <c r="I1692" s="181"/>
      <c r="J1692" s="106" t="str">
        <f t="shared" si="147"/>
        <v/>
      </c>
      <c r="K1692" s="108">
        <f t="shared" si="148"/>
        <v>1</v>
      </c>
      <c r="L1692" s="107">
        <f t="shared" si="149"/>
        <v>0</v>
      </c>
    </row>
    <row r="1693" spans="1:13" ht="30.1" customHeight="1" thickBot="1" x14ac:dyDescent="0.35">
      <c r="A1693" s="400">
        <v>1000</v>
      </c>
      <c r="B1693" s="86"/>
      <c r="C1693" s="455"/>
      <c r="D1693" s="16"/>
      <c r="E1693" s="17"/>
      <c r="F1693" s="39"/>
      <c r="G1693" s="193"/>
      <c r="H1693" s="187"/>
      <c r="I1693" s="182"/>
      <c r="J1693" s="106" t="str">
        <f t="shared" si="147"/>
        <v/>
      </c>
      <c r="K1693" s="108">
        <f t="shared" si="148"/>
        <v>1</v>
      </c>
      <c r="L1693" s="107">
        <f t="shared" si="149"/>
        <v>0</v>
      </c>
    </row>
    <row r="1694" spans="1:13" ht="30.1" customHeight="1" thickBot="1" x14ac:dyDescent="0.35">
      <c r="A1694" s="41"/>
      <c r="B1694" s="41"/>
      <c r="C1694" s="456"/>
      <c r="D1694" s="41"/>
      <c r="E1694" s="41"/>
      <c r="F1694" s="41"/>
      <c r="G1694" s="380" t="s">
        <v>33</v>
      </c>
      <c r="H1694" s="183">
        <f>SUM(H1674:H1693)+H1660</f>
        <v>0</v>
      </c>
      <c r="I1694" s="183">
        <f>SUM(I1674:I1693)+I1660</f>
        <v>0</v>
      </c>
      <c r="J1694" s="63"/>
      <c r="K1694" s="105">
        <f>IF(H1694&gt;H1660,ROW(A1700),0)</f>
        <v>0</v>
      </c>
      <c r="L1694" s="34"/>
      <c r="M1694" s="102">
        <f>IF(H1694&gt;H1660,ROW(A1700),0)</f>
        <v>0</v>
      </c>
    </row>
    <row r="1695" spans="1:13" ht="30.1" customHeight="1" x14ac:dyDescent="0.3">
      <c r="A1695" s="41"/>
      <c r="B1695" s="41"/>
      <c r="C1695" s="456"/>
      <c r="D1695" s="41"/>
      <c r="E1695" s="41"/>
      <c r="F1695" s="41"/>
      <c r="G1695" s="41"/>
      <c r="H1695" s="41"/>
      <c r="I1695" s="41"/>
      <c r="J1695" s="63"/>
      <c r="K1695" s="34"/>
      <c r="L1695" s="34"/>
    </row>
    <row r="1696" spans="1:13" ht="30.1" customHeight="1" x14ac:dyDescent="0.3">
      <c r="A1696" s="135" t="s">
        <v>132</v>
      </c>
      <c r="B1696" s="41"/>
      <c r="C1696" s="456"/>
      <c r="D1696" s="41"/>
      <c r="E1696" s="41"/>
      <c r="F1696" s="41"/>
      <c r="G1696" s="41"/>
      <c r="H1696" s="41"/>
      <c r="I1696" s="41"/>
      <c r="J1696" s="63"/>
      <c r="K1696" s="34"/>
      <c r="L1696" s="34"/>
    </row>
    <row r="1697" spans="1:12" ht="30.1" customHeight="1" x14ac:dyDescent="0.3">
      <c r="A1697" s="41"/>
      <c r="B1697" s="41"/>
      <c r="C1697" s="456"/>
      <c r="D1697" s="41"/>
      <c r="E1697" s="41"/>
      <c r="F1697" s="41"/>
      <c r="G1697" s="41"/>
      <c r="H1697" s="41"/>
      <c r="I1697" s="41"/>
      <c r="J1697" s="63"/>
      <c r="K1697" s="34"/>
      <c r="L1697" s="34"/>
    </row>
    <row r="1698" spans="1:12" ht="30.1" customHeight="1" x14ac:dyDescent="0.35">
      <c r="A1698" s="370" t="s">
        <v>30</v>
      </c>
      <c r="B1698" s="372">
        <f ca="1">imzatarihi</f>
        <v>45653</v>
      </c>
      <c r="C1698" s="459"/>
      <c r="D1698" s="251" t="s">
        <v>31</v>
      </c>
      <c r="E1698" s="373" t="str">
        <f>IF(kurulusyetkilisi&gt;0,kurulusyetkilisi,"")</f>
        <v/>
      </c>
      <c r="F1698" s="41"/>
      <c r="G1698" s="41"/>
      <c r="H1698" s="41"/>
      <c r="I1698" s="41"/>
      <c r="J1698" s="63"/>
      <c r="K1698" s="34"/>
      <c r="L1698" s="34"/>
    </row>
    <row r="1699" spans="1:12" ht="30.1" customHeight="1" x14ac:dyDescent="0.35">
      <c r="A1699" s="41"/>
      <c r="B1699" s="213"/>
      <c r="C1699" s="460"/>
      <c r="D1699" s="251" t="s">
        <v>32</v>
      </c>
      <c r="E1699" s="41"/>
      <c r="F1699" s="41"/>
      <c r="G1699" s="212"/>
      <c r="H1699" s="41"/>
      <c r="I1699" s="41"/>
      <c r="J1699" s="63"/>
      <c r="K1699" s="34"/>
      <c r="L1699" s="34"/>
    </row>
  </sheetData>
  <sheetProtection algorithmName="SHA-512" hashValue="YA3KRI670a6QzJ8m9mlws5TeFTtMLWoef6NWV5XjrKeMbhj+MX1GAmGogTqWrl+lMOyPzh0qZnbw0m1jk0xCHA==" saltValue="TnhAhpQqUza7RntwZQ4ALA==" spinCount="100000" sheet="1" objects="1" scenarios="1"/>
  <mergeCells count="600">
    <mergeCell ref="A35:I35"/>
    <mergeCell ref="A6:A7"/>
    <mergeCell ref="B6:B7"/>
    <mergeCell ref="D6:D7"/>
    <mergeCell ref="E6:E7"/>
    <mergeCell ref="F6:F7"/>
    <mergeCell ref="G6:G7"/>
    <mergeCell ref="A1:I1"/>
    <mergeCell ref="A2:I2"/>
    <mergeCell ref="A3:I3"/>
    <mergeCell ref="C6:C7"/>
    <mergeCell ref="B4:I4"/>
    <mergeCell ref="B5:I5"/>
    <mergeCell ref="A40:A41"/>
    <mergeCell ref="B40:B41"/>
    <mergeCell ref="D40:D41"/>
    <mergeCell ref="E40:E41"/>
    <mergeCell ref="F40:F41"/>
    <mergeCell ref="G40:G41"/>
    <mergeCell ref="A36:I36"/>
    <mergeCell ref="A37:I37"/>
    <mergeCell ref="B38:I38"/>
    <mergeCell ref="B39:I39"/>
    <mergeCell ref="C40:C41"/>
    <mergeCell ref="A74:A75"/>
    <mergeCell ref="B74:B75"/>
    <mergeCell ref="D74:D75"/>
    <mergeCell ref="E74:E75"/>
    <mergeCell ref="F74:F75"/>
    <mergeCell ref="G74:G75"/>
    <mergeCell ref="A69:I69"/>
    <mergeCell ref="A70:I70"/>
    <mergeCell ref="A71:I71"/>
    <mergeCell ref="B72:I72"/>
    <mergeCell ref="B73:I73"/>
    <mergeCell ref="C74:C75"/>
    <mergeCell ref="A108:A109"/>
    <mergeCell ref="B108:B109"/>
    <mergeCell ref="D108:D109"/>
    <mergeCell ref="E108:E109"/>
    <mergeCell ref="F108:F109"/>
    <mergeCell ref="G108:G109"/>
    <mergeCell ref="A103:I103"/>
    <mergeCell ref="A104:I104"/>
    <mergeCell ref="A105:I105"/>
    <mergeCell ref="B106:I106"/>
    <mergeCell ref="B107:I107"/>
    <mergeCell ref="C108:C109"/>
    <mergeCell ref="A142:A143"/>
    <mergeCell ref="B142:B143"/>
    <mergeCell ref="D142:D143"/>
    <mergeCell ref="E142:E143"/>
    <mergeCell ref="F142:F143"/>
    <mergeCell ref="G142:G143"/>
    <mergeCell ref="A137:I137"/>
    <mergeCell ref="A138:I138"/>
    <mergeCell ref="A139:I139"/>
    <mergeCell ref="B140:I140"/>
    <mergeCell ref="B141:I141"/>
    <mergeCell ref="C142:C143"/>
    <mergeCell ref="A176:A177"/>
    <mergeCell ref="B176:B177"/>
    <mergeCell ref="D176:D177"/>
    <mergeCell ref="E176:E177"/>
    <mergeCell ref="F176:F177"/>
    <mergeCell ref="G176:G177"/>
    <mergeCell ref="A171:I171"/>
    <mergeCell ref="A172:I172"/>
    <mergeCell ref="A173:I173"/>
    <mergeCell ref="B174:I174"/>
    <mergeCell ref="B175:I175"/>
    <mergeCell ref="C176:C177"/>
    <mergeCell ref="A210:A211"/>
    <mergeCell ref="B210:B211"/>
    <mergeCell ref="D210:D211"/>
    <mergeCell ref="E210:E211"/>
    <mergeCell ref="F210:F211"/>
    <mergeCell ref="G210:G211"/>
    <mergeCell ref="A205:I205"/>
    <mergeCell ref="A206:I206"/>
    <mergeCell ref="A207:I207"/>
    <mergeCell ref="B208:I208"/>
    <mergeCell ref="B209:I209"/>
    <mergeCell ref="C210:C211"/>
    <mergeCell ref="A244:A245"/>
    <mergeCell ref="B244:B245"/>
    <mergeCell ref="D244:D245"/>
    <mergeCell ref="E244:E245"/>
    <mergeCell ref="F244:F245"/>
    <mergeCell ref="G244:G245"/>
    <mergeCell ref="A239:I239"/>
    <mergeCell ref="A240:I240"/>
    <mergeCell ref="A241:I241"/>
    <mergeCell ref="B242:I242"/>
    <mergeCell ref="B243:I243"/>
    <mergeCell ref="C244:C245"/>
    <mergeCell ref="A278:A279"/>
    <mergeCell ref="B278:B279"/>
    <mergeCell ref="D278:D279"/>
    <mergeCell ref="E278:E279"/>
    <mergeCell ref="F278:F279"/>
    <mergeCell ref="G278:G279"/>
    <mergeCell ref="A273:I273"/>
    <mergeCell ref="A274:I274"/>
    <mergeCell ref="A275:I275"/>
    <mergeCell ref="B276:I276"/>
    <mergeCell ref="B277:I277"/>
    <mergeCell ref="C278:C279"/>
    <mergeCell ref="A312:A313"/>
    <mergeCell ref="B312:B313"/>
    <mergeCell ref="D312:D313"/>
    <mergeCell ref="E312:E313"/>
    <mergeCell ref="F312:F313"/>
    <mergeCell ref="G312:G313"/>
    <mergeCell ref="A307:I307"/>
    <mergeCell ref="A308:I308"/>
    <mergeCell ref="A309:I309"/>
    <mergeCell ref="B310:I310"/>
    <mergeCell ref="B311:I311"/>
    <mergeCell ref="C312:C313"/>
    <mergeCell ref="A346:A347"/>
    <mergeCell ref="B346:B347"/>
    <mergeCell ref="D346:D347"/>
    <mergeCell ref="E346:E347"/>
    <mergeCell ref="F346:F347"/>
    <mergeCell ref="G346:G347"/>
    <mergeCell ref="A341:I341"/>
    <mergeCell ref="A342:I342"/>
    <mergeCell ref="A343:I343"/>
    <mergeCell ref="B344:I344"/>
    <mergeCell ref="B345:I345"/>
    <mergeCell ref="C346:C347"/>
    <mergeCell ref="A380:A381"/>
    <mergeCell ref="B380:B381"/>
    <mergeCell ref="D380:D381"/>
    <mergeCell ref="E380:E381"/>
    <mergeCell ref="F380:F381"/>
    <mergeCell ref="G380:G381"/>
    <mergeCell ref="A375:I375"/>
    <mergeCell ref="A376:I376"/>
    <mergeCell ref="A377:I377"/>
    <mergeCell ref="B378:I378"/>
    <mergeCell ref="B379:I379"/>
    <mergeCell ref="C380:C381"/>
    <mergeCell ref="A414:A415"/>
    <mergeCell ref="B414:B415"/>
    <mergeCell ref="D414:D415"/>
    <mergeCell ref="E414:E415"/>
    <mergeCell ref="F414:F415"/>
    <mergeCell ref="G414:G415"/>
    <mergeCell ref="A409:I409"/>
    <mergeCell ref="A410:I410"/>
    <mergeCell ref="A411:I411"/>
    <mergeCell ref="B412:I412"/>
    <mergeCell ref="B413:I413"/>
    <mergeCell ref="C414:C415"/>
    <mergeCell ref="A448:A449"/>
    <mergeCell ref="B448:B449"/>
    <mergeCell ref="D448:D449"/>
    <mergeCell ref="E448:E449"/>
    <mergeCell ref="F448:F449"/>
    <mergeCell ref="G448:G449"/>
    <mergeCell ref="A443:I443"/>
    <mergeCell ref="A444:I444"/>
    <mergeCell ref="A445:I445"/>
    <mergeCell ref="B446:I446"/>
    <mergeCell ref="B447:I447"/>
    <mergeCell ref="C448:C449"/>
    <mergeCell ref="A482:A483"/>
    <mergeCell ref="B482:B483"/>
    <mergeCell ref="D482:D483"/>
    <mergeCell ref="E482:E483"/>
    <mergeCell ref="F482:F483"/>
    <mergeCell ref="G482:G483"/>
    <mergeCell ref="A477:I477"/>
    <mergeCell ref="A478:I478"/>
    <mergeCell ref="A479:I479"/>
    <mergeCell ref="B480:I480"/>
    <mergeCell ref="B481:I481"/>
    <mergeCell ref="C482:C483"/>
    <mergeCell ref="A516:A517"/>
    <mergeCell ref="B516:B517"/>
    <mergeCell ref="D516:D517"/>
    <mergeCell ref="E516:E517"/>
    <mergeCell ref="F516:F517"/>
    <mergeCell ref="G516:G517"/>
    <mergeCell ref="A511:I511"/>
    <mergeCell ref="A512:I512"/>
    <mergeCell ref="A513:I513"/>
    <mergeCell ref="B514:I514"/>
    <mergeCell ref="B515:I515"/>
    <mergeCell ref="C516:C517"/>
    <mergeCell ref="A550:A551"/>
    <mergeCell ref="B550:B551"/>
    <mergeCell ref="D550:D551"/>
    <mergeCell ref="E550:E551"/>
    <mergeCell ref="F550:F551"/>
    <mergeCell ref="G550:G551"/>
    <mergeCell ref="A545:I545"/>
    <mergeCell ref="A546:I546"/>
    <mergeCell ref="A547:I547"/>
    <mergeCell ref="B548:I548"/>
    <mergeCell ref="B549:I549"/>
    <mergeCell ref="C550:C551"/>
    <mergeCell ref="A584:A585"/>
    <mergeCell ref="B584:B585"/>
    <mergeCell ref="D584:D585"/>
    <mergeCell ref="E584:E585"/>
    <mergeCell ref="F584:F585"/>
    <mergeCell ref="G584:G585"/>
    <mergeCell ref="A579:I579"/>
    <mergeCell ref="A580:I580"/>
    <mergeCell ref="A581:I581"/>
    <mergeCell ref="B582:I582"/>
    <mergeCell ref="B583:I583"/>
    <mergeCell ref="C584:C585"/>
    <mergeCell ref="A618:A619"/>
    <mergeCell ref="B618:B619"/>
    <mergeCell ref="D618:D619"/>
    <mergeCell ref="E618:E619"/>
    <mergeCell ref="F618:F619"/>
    <mergeCell ref="G618:G619"/>
    <mergeCell ref="A613:I613"/>
    <mergeCell ref="A614:I614"/>
    <mergeCell ref="A615:I615"/>
    <mergeCell ref="B616:I616"/>
    <mergeCell ref="B617:I617"/>
    <mergeCell ref="C618:C619"/>
    <mergeCell ref="A652:A653"/>
    <mergeCell ref="B652:B653"/>
    <mergeCell ref="D652:D653"/>
    <mergeCell ref="E652:E653"/>
    <mergeCell ref="F652:F653"/>
    <mergeCell ref="G652:G653"/>
    <mergeCell ref="A647:I647"/>
    <mergeCell ref="A648:I648"/>
    <mergeCell ref="A649:I649"/>
    <mergeCell ref="B650:I650"/>
    <mergeCell ref="B651:I651"/>
    <mergeCell ref="C652:C653"/>
    <mergeCell ref="A686:A687"/>
    <mergeCell ref="B686:B687"/>
    <mergeCell ref="D686:D687"/>
    <mergeCell ref="E686:E687"/>
    <mergeCell ref="F686:F687"/>
    <mergeCell ref="G686:G687"/>
    <mergeCell ref="A681:I681"/>
    <mergeCell ref="A682:I682"/>
    <mergeCell ref="A683:I683"/>
    <mergeCell ref="B684:I684"/>
    <mergeCell ref="B685:I685"/>
    <mergeCell ref="C686:C687"/>
    <mergeCell ref="A720:A721"/>
    <mergeCell ref="B720:B721"/>
    <mergeCell ref="D720:D721"/>
    <mergeCell ref="E720:E721"/>
    <mergeCell ref="F720:F721"/>
    <mergeCell ref="G720:G721"/>
    <mergeCell ref="A715:I715"/>
    <mergeCell ref="A716:I716"/>
    <mergeCell ref="A717:I717"/>
    <mergeCell ref="B718:I718"/>
    <mergeCell ref="B719:I719"/>
    <mergeCell ref="C720:C721"/>
    <mergeCell ref="A754:A755"/>
    <mergeCell ref="B754:B755"/>
    <mergeCell ref="D754:D755"/>
    <mergeCell ref="E754:E755"/>
    <mergeCell ref="F754:F755"/>
    <mergeCell ref="G754:G755"/>
    <mergeCell ref="A749:I749"/>
    <mergeCell ref="A750:I750"/>
    <mergeCell ref="A751:I751"/>
    <mergeCell ref="B752:I752"/>
    <mergeCell ref="B753:I753"/>
    <mergeCell ref="C754:C755"/>
    <mergeCell ref="A788:A789"/>
    <mergeCell ref="B788:B789"/>
    <mergeCell ref="D788:D789"/>
    <mergeCell ref="E788:E789"/>
    <mergeCell ref="F788:F789"/>
    <mergeCell ref="G788:G789"/>
    <mergeCell ref="A783:I783"/>
    <mergeCell ref="A784:I784"/>
    <mergeCell ref="A785:I785"/>
    <mergeCell ref="B786:I786"/>
    <mergeCell ref="B787:I787"/>
    <mergeCell ref="C788:C789"/>
    <mergeCell ref="A822:A823"/>
    <mergeCell ref="B822:B823"/>
    <mergeCell ref="D822:D823"/>
    <mergeCell ref="E822:E823"/>
    <mergeCell ref="F822:F823"/>
    <mergeCell ref="G822:G823"/>
    <mergeCell ref="A817:I817"/>
    <mergeCell ref="A818:I818"/>
    <mergeCell ref="A819:I819"/>
    <mergeCell ref="B820:I820"/>
    <mergeCell ref="B821:I821"/>
    <mergeCell ref="C822:C823"/>
    <mergeCell ref="A856:A857"/>
    <mergeCell ref="B856:B857"/>
    <mergeCell ref="D856:D857"/>
    <mergeCell ref="E856:E857"/>
    <mergeCell ref="F856:F857"/>
    <mergeCell ref="G856:G857"/>
    <mergeCell ref="A851:I851"/>
    <mergeCell ref="A852:I852"/>
    <mergeCell ref="A853:I853"/>
    <mergeCell ref="B854:I854"/>
    <mergeCell ref="B855:I855"/>
    <mergeCell ref="C856:C857"/>
    <mergeCell ref="A890:A891"/>
    <mergeCell ref="B890:B891"/>
    <mergeCell ref="D890:D891"/>
    <mergeCell ref="E890:E891"/>
    <mergeCell ref="F890:F891"/>
    <mergeCell ref="G890:G891"/>
    <mergeCell ref="A885:I885"/>
    <mergeCell ref="A886:I886"/>
    <mergeCell ref="A887:I887"/>
    <mergeCell ref="B888:I888"/>
    <mergeCell ref="B889:I889"/>
    <mergeCell ref="C890:C891"/>
    <mergeCell ref="A924:A925"/>
    <mergeCell ref="B924:B925"/>
    <mergeCell ref="D924:D925"/>
    <mergeCell ref="E924:E925"/>
    <mergeCell ref="F924:F925"/>
    <mergeCell ref="G924:G925"/>
    <mergeCell ref="A919:I919"/>
    <mergeCell ref="A920:I920"/>
    <mergeCell ref="A921:I921"/>
    <mergeCell ref="B922:I922"/>
    <mergeCell ref="B923:I923"/>
    <mergeCell ref="C924:C925"/>
    <mergeCell ref="A958:A959"/>
    <mergeCell ref="B958:B959"/>
    <mergeCell ref="D958:D959"/>
    <mergeCell ref="E958:E959"/>
    <mergeCell ref="F958:F959"/>
    <mergeCell ref="G958:G959"/>
    <mergeCell ref="A953:I953"/>
    <mergeCell ref="A954:I954"/>
    <mergeCell ref="A955:I955"/>
    <mergeCell ref="B956:I956"/>
    <mergeCell ref="B957:I957"/>
    <mergeCell ref="C958:C959"/>
    <mergeCell ref="A992:A993"/>
    <mergeCell ref="B992:B993"/>
    <mergeCell ref="D992:D993"/>
    <mergeCell ref="E992:E993"/>
    <mergeCell ref="F992:F993"/>
    <mergeCell ref="G992:G993"/>
    <mergeCell ref="A987:I987"/>
    <mergeCell ref="A988:I988"/>
    <mergeCell ref="A989:I989"/>
    <mergeCell ref="B990:I990"/>
    <mergeCell ref="B991:I991"/>
    <mergeCell ref="C992:C993"/>
    <mergeCell ref="A1026:A1027"/>
    <mergeCell ref="B1026:B1027"/>
    <mergeCell ref="D1026:D1027"/>
    <mergeCell ref="E1026:E1027"/>
    <mergeCell ref="F1026:F1027"/>
    <mergeCell ref="G1026:G1027"/>
    <mergeCell ref="A1021:I1021"/>
    <mergeCell ref="A1022:I1022"/>
    <mergeCell ref="A1023:I1023"/>
    <mergeCell ref="B1024:I1024"/>
    <mergeCell ref="B1025:I1025"/>
    <mergeCell ref="C1026:C1027"/>
    <mergeCell ref="A1060:A1061"/>
    <mergeCell ref="B1060:B1061"/>
    <mergeCell ref="D1060:D1061"/>
    <mergeCell ref="E1060:E1061"/>
    <mergeCell ref="F1060:F1061"/>
    <mergeCell ref="G1060:G1061"/>
    <mergeCell ref="A1055:I1055"/>
    <mergeCell ref="A1056:I1056"/>
    <mergeCell ref="A1057:I1057"/>
    <mergeCell ref="B1058:I1058"/>
    <mergeCell ref="B1059:I1059"/>
    <mergeCell ref="C1060:C1061"/>
    <mergeCell ref="A1094:A1095"/>
    <mergeCell ref="B1094:B1095"/>
    <mergeCell ref="D1094:D1095"/>
    <mergeCell ref="E1094:E1095"/>
    <mergeCell ref="F1094:F1095"/>
    <mergeCell ref="G1094:G1095"/>
    <mergeCell ref="A1089:I1089"/>
    <mergeCell ref="A1090:I1090"/>
    <mergeCell ref="A1091:I1091"/>
    <mergeCell ref="B1092:I1092"/>
    <mergeCell ref="B1093:I1093"/>
    <mergeCell ref="C1094:C1095"/>
    <mergeCell ref="A1128:A1129"/>
    <mergeCell ref="B1128:B1129"/>
    <mergeCell ref="D1128:D1129"/>
    <mergeCell ref="E1128:E1129"/>
    <mergeCell ref="F1128:F1129"/>
    <mergeCell ref="G1128:G1129"/>
    <mergeCell ref="A1123:I1123"/>
    <mergeCell ref="A1124:I1124"/>
    <mergeCell ref="A1125:I1125"/>
    <mergeCell ref="B1126:I1126"/>
    <mergeCell ref="B1127:I1127"/>
    <mergeCell ref="C1128:C1129"/>
    <mergeCell ref="A1162:A1163"/>
    <mergeCell ref="B1162:B1163"/>
    <mergeCell ref="D1162:D1163"/>
    <mergeCell ref="E1162:E1163"/>
    <mergeCell ref="F1162:F1163"/>
    <mergeCell ref="G1162:G1163"/>
    <mergeCell ref="A1157:I1157"/>
    <mergeCell ref="A1158:I1158"/>
    <mergeCell ref="A1159:I1159"/>
    <mergeCell ref="B1160:I1160"/>
    <mergeCell ref="B1161:I1161"/>
    <mergeCell ref="C1162:C1163"/>
    <mergeCell ref="A1196:A1197"/>
    <mergeCell ref="B1196:B1197"/>
    <mergeCell ref="D1196:D1197"/>
    <mergeCell ref="E1196:E1197"/>
    <mergeCell ref="F1196:F1197"/>
    <mergeCell ref="G1196:G1197"/>
    <mergeCell ref="A1191:I1191"/>
    <mergeCell ref="A1192:I1192"/>
    <mergeCell ref="A1193:I1193"/>
    <mergeCell ref="B1194:I1194"/>
    <mergeCell ref="B1195:I1195"/>
    <mergeCell ref="C1196:C1197"/>
    <mergeCell ref="A1230:A1231"/>
    <mergeCell ref="B1230:B1231"/>
    <mergeCell ref="D1230:D1231"/>
    <mergeCell ref="E1230:E1231"/>
    <mergeCell ref="F1230:F1231"/>
    <mergeCell ref="G1230:G1231"/>
    <mergeCell ref="A1225:I1225"/>
    <mergeCell ref="A1226:I1226"/>
    <mergeCell ref="A1227:I1227"/>
    <mergeCell ref="B1228:I1228"/>
    <mergeCell ref="B1229:I1229"/>
    <mergeCell ref="C1230:C1231"/>
    <mergeCell ref="A1264:A1265"/>
    <mergeCell ref="B1264:B1265"/>
    <mergeCell ref="D1264:D1265"/>
    <mergeCell ref="E1264:E1265"/>
    <mergeCell ref="F1264:F1265"/>
    <mergeCell ref="G1264:G1265"/>
    <mergeCell ref="A1259:I1259"/>
    <mergeCell ref="A1260:I1260"/>
    <mergeCell ref="A1261:I1261"/>
    <mergeCell ref="B1262:I1262"/>
    <mergeCell ref="B1263:I1263"/>
    <mergeCell ref="C1264:C1265"/>
    <mergeCell ref="A1293:I1293"/>
    <mergeCell ref="A1294:I1294"/>
    <mergeCell ref="A1295:I1295"/>
    <mergeCell ref="A1298:A1299"/>
    <mergeCell ref="B1298:B1299"/>
    <mergeCell ref="D1298:D1299"/>
    <mergeCell ref="E1298:E1299"/>
    <mergeCell ref="F1298:F1299"/>
    <mergeCell ref="G1298:G1299"/>
    <mergeCell ref="B1296:I1296"/>
    <mergeCell ref="B1297:I1297"/>
    <mergeCell ref="C1298:C1299"/>
    <mergeCell ref="A1327:I1327"/>
    <mergeCell ref="A1328:I1328"/>
    <mergeCell ref="A1329:I1329"/>
    <mergeCell ref="A1332:A1333"/>
    <mergeCell ref="B1332:B1333"/>
    <mergeCell ref="D1332:D1333"/>
    <mergeCell ref="E1332:E1333"/>
    <mergeCell ref="F1332:F1333"/>
    <mergeCell ref="G1332:G1333"/>
    <mergeCell ref="B1330:I1330"/>
    <mergeCell ref="B1331:I1331"/>
    <mergeCell ref="C1332:C1333"/>
    <mergeCell ref="A1361:I1361"/>
    <mergeCell ref="A1362:I1362"/>
    <mergeCell ref="A1363:I1363"/>
    <mergeCell ref="A1366:A1367"/>
    <mergeCell ref="B1366:B1367"/>
    <mergeCell ref="D1366:D1367"/>
    <mergeCell ref="E1366:E1367"/>
    <mergeCell ref="F1366:F1367"/>
    <mergeCell ref="G1366:G1367"/>
    <mergeCell ref="B1364:I1364"/>
    <mergeCell ref="B1365:I1365"/>
    <mergeCell ref="C1366:C1367"/>
    <mergeCell ref="A1395:I1395"/>
    <mergeCell ref="A1396:I1396"/>
    <mergeCell ref="A1397:I1397"/>
    <mergeCell ref="A1400:A1401"/>
    <mergeCell ref="B1400:B1401"/>
    <mergeCell ref="D1400:D1401"/>
    <mergeCell ref="E1400:E1401"/>
    <mergeCell ref="F1400:F1401"/>
    <mergeCell ref="G1400:G1401"/>
    <mergeCell ref="B1398:I1398"/>
    <mergeCell ref="B1399:I1399"/>
    <mergeCell ref="C1400:C1401"/>
    <mergeCell ref="A1429:I1429"/>
    <mergeCell ref="A1430:I1430"/>
    <mergeCell ref="A1431:I1431"/>
    <mergeCell ref="A1434:A1435"/>
    <mergeCell ref="B1434:B1435"/>
    <mergeCell ref="D1434:D1435"/>
    <mergeCell ref="E1434:E1435"/>
    <mergeCell ref="F1434:F1435"/>
    <mergeCell ref="G1434:G1435"/>
    <mergeCell ref="B1432:I1432"/>
    <mergeCell ref="B1433:I1433"/>
    <mergeCell ref="C1434:C1435"/>
    <mergeCell ref="A1463:I1463"/>
    <mergeCell ref="A1464:I1464"/>
    <mergeCell ref="A1465:I1465"/>
    <mergeCell ref="A1468:A1469"/>
    <mergeCell ref="B1468:B1469"/>
    <mergeCell ref="D1468:D1469"/>
    <mergeCell ref="E1468:E1469"/>
    <mergeCell ref="F1468:F1469"/>
    <mergeCell ref="G1468:G1469"/>
    <mergeCell ref="B1466:I1466"/>
    <mergeCell ref="B1467:I1467"/>
    <mergeCell ref="C1468:C1469"/>
    <mergeCell ref="A1497:I1497"/>
    <mergeCell ref="A1498:I1498"/>
    <mergeCell ref="A1499:I1499"/>
    <mergeCell ref="A1502:A1503"/>
    <mergeCell ref="B1502:B1503"/>
    <mergeCell ref="D1502:D1503"/>
    <mergeCell ref="E1502:E1503"/>
    <mergeCell ref="F1502:F1503"/>
    <mergeCell ref="G1502:G1503"/>
    <mergeCell ref="B1500:I1500"/>
    <mergeCell ref="B1501:I1501"/>
    <mergeCell ref="C1502:C1503"/>
    <mergeCell ref="A1531:I1531"/>
    <mergeCell ref="A1532:I1532"/>
    <mergeCell ref="A1533:I1533"/>
    <mergeCell ref="A1536:A1537"/>
    <mergeCell ref="B1536:B1537"/>
    <mergeCell ref="D1536:D1537"/>
    <mergeCell ref="E1536:E1537"/>
    <mergeCell ref="F1536:F1537"/>
    <mergeCell ref="G1536:G1537"/>
    <mergeCell ref="B1534:I1534"/>
    <mergeCell ref="B1535:I1535"/>
    <mergeCell ref="C1536:C1537"/>
    <mergeCell ref="A1565:I1565"/>
    <mergeCell ref="A1566:I1566"/>
    <mergeCell ref="A1567:I1567"/>
    <mergeCell ref="A1570:A1571"/>
    <mergeCell ref="B1570:B1571"/>
    <mergeCell ref="D1570:D1571"/>
    <mergeCell ref="E1570:E1571"/>
    <mergeCell ref="F1570:F1571"/>
    <mergeCell ref="G1570:G1571"/>
    <mergeCell ref="B1568:I1568"/>
    <mergeCell ref="B1569:I1569"/>
    <mergeCell ref="C1570:C1571"/>
    <mergeCell ref="A1599:I1599"/>
    <mergeCell ref="A1600:I1600"/>
    <mergeCell ref="A1601:I1601"/>
    <mergeCell ref="A1604:A1605"/>
    <mergeCell ref="B1604:B1605"/>
    <mergeCell ref="D1604:D1605"/>
    <mergeCell ref="E1604:E1605"/>
    <mergeCell ref="F1604:F1605"/>
    <mergeCell ref="G1604:G1605"/>
    <mergeCell ref="B1602:I1602"/>
    <mergeCell ref="B1603:I1603"/>
    <mergeCell ref="C1604:C1605"/>
    <mergeCell ref="A1633:I1633"/>
    <mergeCell ref="A1634:I1634"/>
    <mergeCell ref="A1635:I1635"/>
    <mergeCell ref="A1638:A1639"/>
    <mergeCell ref="B1638:B1639"/>
    <mergeCell ref="D1638:D1639"/>
    <mergeCell ref="E1638:E1639"/>
    <mergeCell ref="F1638:F1639"/>
    <mergeCell ref="G1638:G1639"/>
    <mergeCell ref="B1636:I1636"/>
    <mergeCell ref="B1637:I1637"/>
    <mergeCell ref="C1638:C1639"/>
    <mergeCell ref="A1667:I1667"/>
    <mergeCell ref="A1668:I1668"/>
    <mergeCell ref="A1669:I1669"/>
    <mergeCell ref="A1672:A1673"/>
    <mergeCell ref="B1672:B1673"/>
    <mergeCell ref="D1672:D1673"/>
    <mergeCell ref="E1672:E1673"/>
    <mergeCell ref="F1672:F1673"/>
    <mergeCell ref="G1672:G1673"/>
    <mergeCell ref="B1670:I1670"/>
    <mergeCell ref="B1671:I1671"/>
    <mergeCell ref="C1672:C1673"/>
  </mergeCells>
  <dataValidations count="2">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H9:H27 H42:H61 H76:H95 H110:H129 H144:H163 H178:H197 H212:H231 H246:H265 H280:H299 H314:H333 H348:H367 H382:H401 H416:H435 H450:H469 H484:H503 H518:H537 H552:H571 H586:H605 H620:H639 H654:H673 H688:H707 H722:H741 H756:H775 H790:H809 H824:H843 H858:H877 H892:H911 H926:H945 H960:H979 H994:H1013 H1028:H1047 H1062:H1081 H1096:H1115 H1130:H1149 H1164:H1183 H1198:H1217 H1232:H1251 H1266:H1285 H1300:H1319 H1334:H1353 H1368:H1387 H1402:H1421 H1436:H1455 H1470:H1489 H1504:H1523 H1538:H1557 H1572:H1591 H1606:H1625 H1640:H1659 H1674:H1693" xr:uid="{00000000-0002-0000-1300-000000000000}">
      <formula1>0</formula1>
      <formula2>L9</formula2>
    </dataValidation>
    <dataValidation type="list" allowBlank="1" showInputMessage="1" showErrorMessage="1" sqref="C8:C27 C1640:C1659 C42:C61 C76:C95 C110:C129 C144:C163 C178:C197 C212:C231 C246:C265 C280:C299 C314:C333 C348:C367 C382:C401 C416:C435 C450:C469 C484:C503 C518:C537 C552:C571 C586:C605 C620:C639 C654:C673 C688:C707 C722:C741 C756:C775 C790:C809 C824:C843 C858:C877 C892:C911 C926:C945 C960:C979 C994:C1013 C1028:C1047 C1062:C1081 C1096:C1115 C1130:C1149 C1164:C1183 C1198:C1217 C1232:C1251 C1266:C1285 C1300:C1319 C1334:C1353 C1368:C1387 C1402:C1421 C1436:C1455 C1470:C1489 C1504:C1523 C1538:C1557 C1572:C1591 C1606:C1625 C1674:C1693" xr:uid="{00000000-0002-0000-1300-000001000000}">
      <formula1>malzemeEkonKod</formula1>
    </dataValidation>
  </dataValidations>
  <pageMargins left="0.39370078740157483" right="0.39370078740157483" top="0.39370078740157483" bottom="0.39370078740157483" header="0.31496062992125984" footer="0.31496062992125984"/>
  <pageSetup paperSize="9" scale="52" orientation="landscape" r:id="rId1"/>
  <rowBreaks count="49" manualBreakCount="49">
    <brk id="34" max="16383" man="1"/>
    <brk id="68" max="16383" man="1"/>
    <brk id="102" max="7" man="1"/>
    <brk id="136" max="7" man="1"/>
    <brk id="170" max="7" man="1"/>
    <brk id="204" max="7" man="1"/>
    <brk id="238" max="7" man="1"/>
    <brk id="272" max="7" man="1"/>
    <brk id="306" max="7" man="1"/>
    <brk id="340" max="7" man="1"/>
    <brk id="374" max="7" man="1"/>
    <brk id="408" max="7" man="1"/>
    <brk id="442" max="7" man="1"/>
    <brk id="476" max="7" man="1"/>
    <brk id="510" max="7" man="1"/>
    <brk id="544" max="7" man="1"/>
    <brk id="578" max="7" man="1"/>
    <brk id="612" max="7" man="1"/>
    <brk id="646" max="7" man="1"/>
    <brk id="680" max="7" man="1"/>
    <brk id="714" max="7" man="1"/>
    <brk id="748" max="7" man="1"/>
    <brk id="782" max="7" man="1"/>
    <brk id="816" max="7" man="1"/>
    <brk id="850" max="7" man="1"/>
    <brk id="884" max="7" man="1"/>
    <brk id="918" max="7" man="1"/>
    <brk id="952" max="7" man="1"/>
    <brk id="986" max="7" man="1"/>
    <brk id="1020" max="7" man="1"/>
    <brk id="1054" max="7" man="1"/>
    <brk id="1088" max="7" man="1"/>
    <brk id="1122" max="7" man="1"/>
    <brk id="1156" max="7" man="1"/>
    <brk id="1190" max="7" man="1"/>
    <brk id="1224" max="7" man="1"/>
    <brk id="1258" max="7" man="1"/>
    <brk id="1292" max="7" man="1"/>
    <brk id="1326" max="7" man="1"/>
    <brk id="1360" max="7" man="1"/>
    <brk id="1394" max="7" man="1"/>
    <brk id="1428" max="7" man="1"/>
    <brk id="1462" max="7" man="1"/>
    <brk id="1496" max="7" man="1"/>
    <brk id="1530" max="7" man="1"/>
    <brk id="1564" max="7" man="1"/>
    <brk id="1598" max="7" man="1"/>
    <brk id="1632" max="7" man="1"/>
    <brk id="1666" max="7" man="1"/>
  </rowBreaks>
  <colBreaks count="1" manualBreakCount="1">
    <brk id="9" max="1048575" man="1"/>
  </colBreaks>
  <ignoredErrors>
    <ignoredError sqref="J1:J7 J9:J31 J35:J37 J40:J71 J74:J105 J108:J139 J142:J173 J176:J207 J210:J241 J244:J275 J278:J309 J312:J343 J346:J377 J380:J411 J414:J445 J448:J479 J482:J513 J516:J547 J550:J581 J584:J615 J618:J649 J652:J683 J686:J717 J720:J751 J754:J785 J788:J819 J822:J853 J856:J887 J890:J921 J924:J955 J958:J989 J992:J1023 J1026:J1057 J1060:J1091 J1094:J1125 J1128:J1159 J1162:J1193 J1196:J1227 J1230:J1261 J1264:J1295 J1298:J1329 J1332:J1363 J1366:J1397 J1400:J1431 J1434:J1465 J1468:J1499 J1502:J1533 J1536:J1567 J1570:J1601 J1604:J1635 J1638:J1669 J1672:J1048576" formulaRange="1"/>
    <ignoredError sqref="H8:I8"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F48"/>
  <sheetViews>
    <sheetView showGridLines="0" zoomScaleNormal="100" workbookViewId="0">
      <selection activeCell="A7" sqref="A7:C7"/>
    </sheetView>
  </sheetViews>
  <sheetFormatPr defaultColWidth="9.25" defaultRowHeight="14.3" x14ac:dyDescent="0.25"/>
  <cols>
    <col min="1" max="1" width="33" style="59" customWidth="1"/>
    <col min="2" max="2" width="5.25" style="89" customWidth="1"/>
    <col min="3" max="3" width="62.375" style="59" customWidth="1"/>
    <col min="4" max="4" width="9.25" style="59"/>
    <col min="5" max="6" width="10.75" style="59" customWidth="1"/>
    <col min="7" max="16384" width="9.25" style="59"/>
  </cols>
  <sheetData>
    <row r="1" spans="1:3" ht="21.1" x14ac:dyDescent="0.25">
      <c r="A1" s="521" t="s">
        <v>8</v>
      </c>
      <c r="B1" s="521"/>
      <c r="C1" s="521"/>
    </row>
    <row r="3" spans="1:3" ht="21.1" x14ac:dyDescent="0.25">
      <c r="A3" s="521" t="s">
        <v>129</v>
      </c>
      <c r="B3" s="521"/>
      <c r="C3" s="521"/>
    </row>
    <row r="4" spans="1:3" ht="21.1" x14ac:dyDescent="0.35">
      <c r="A4" s="312"/>
      <c r="B4" s="195"/>
      <c r="C4" s="195"/>
    </row>
    <row r="5" spans="1:3" ht="21.1" x14ac:dyDescent="0.25">
      <c r="A5" s="521" t="s">
        <v>143</v>
      </c>
      <c r="B5" s="521"/>
      <c r="C5" s="521"/>
    </row>
    <row r="6" spans="1:3" ht="21.1" x14ac:dyDescent="0.25">
      <c r="A6" s="312"/>
    </row>
    <row r="7" spans="1:3" ht="21.1" x14ac:dyDescent="0.25">
      <c r="A7" s="521" t="s">
        <v>258</v>
      </c>
      <c r="B7" s="521"/>
      <c r="C7" s="521"/>
    </row>
    <row r="8" spans="1:3" ht="21.1" x14ac:dyDescent="0.25">
      <c r="A8" s="522"/>
      <c r="B8" s="522"/>
      <c r="C8" s="522"/>
    </row>
    <row r="9" spans="1:3" ht="28.55" x14ac:dyDescent="0.25">
      <c r="A9" s="523" t="s">
        <v>128</v>
      </c>
      <c r="B9" s="523"/>
      <c r="C9" s="523"/>
    </row>
    <row r="10" spans="1:3" ht="16.3" x14ac:dyDescent="0.25">
      <c r="A10" s="518" t="s">
        <v>127</v>
      </c>
      <c r="B10" s="518"/>
      <c r="C10" s="518"/>
    </row>
    <row r="11" spans="1:3" ht="15.8" x14ac:dyDescent="0.25">
      <c r="A11" s="310"/>
    </row>
    <row r="12" spans="1:3" ht="21.1" x14ac:dyDescent="0.25">
      <c r="A12" s="521" t="str">
        <f>IF(YilDonem&lt;&gt;"",CONCATENATE(YilDonem," dönemine aittir."),"")</f>
        <v/>
      </c>
      <c r="B12" s="521"/>
      <c r="C12" s="521"/>
    </row>
    <row r="13" spans="1:3" ht="15.8" x14ac:dyDescent="0.25">
      <c r="A13" s="310"/>
    </row>
    <row r="14" spans="1:3" ht="15.8" x14ac:dyDescent="0.25">
      <c r="A14" s="310"/>
    </row>
    <row r="15" spans="1:3" ht="18.7" x14ac:dyDescent="0.25">
      <c r="A15" s="311"/>
    </row>
    <row r="16" spans="1:3" ht="15.8" x14ac:dyDescent="0.25">
      <c r="A16" s="95"/>
    </row>
    <row r="17" spans="1:6" ht="25.15" customHeight="1" x14ac:dyDescent="0.25">
      <c r="A17" s="333" t="s">
        <v>218</v>
      </c>
      <c r="B17" s="315" t="s">
        <v>9</v>
      </c>
      <c r="C17" s="173" t="str">
        <f>IF(ProjeNo&gt;0,ProjeNo,"")</f>
        <v/>
      </c>
    </row>
    <row r="18" spans="1:6" ht="50.1" customHeight="1" x14ac:dyDescent="0.3">
      <c r="A18" s="333" t="s">
        <v>10</v>
      </c>
      <c r="B18" s="315" t="s">
        <v>9</v>
      </c>
      <c r="C18" s="96"/>
      <c r="D18" s="517" t="s">
        <v>180</v>
      </c>
      <c r="E18" s="517"/>
      <c r="F18" s="517"/>
    </row>
    <row r="19" spans="1:6" ht="50.1" customHeight="1" x14ac:dyDescent="0.3">
      <c r="A19" s="333" t="s">
        <v>11</v>
      </c>
      <c r="B19" s="315" t="s">
        <v>9</v>
      </c>
      <c r="C19" s="96"/>
      <c r="D19" s="517"/>
      <c r="E19" s="517"/>
      <c r="F19" s="517"/>
    </row>
    <row r="20" spans="1:6" ht="25.15" customHeight="1" x14ac:dyDescent="0.3">
      <c r="A20" s="333" t="s">
        <v>12</v>
      </c>
      <c r="B20" s="315" t="s">
        <v>9</v>
      </c>
      <c r="C20" s="197"/>
      <c r="D20" s="517"/>
      <c r="E20" s="517"/>
      <c r="F20" s="517"/>
    </row>
    <row r="21" spans="1:6" ht="25.15" customHeight="1" x14ac:dyDescent="0.3">
      <c r="A21" s="333" t="s">
        <v>13</v>
      </c>
      <c r="B21" s="315" t="s">
        <v>9</v>
      </c>
      <c r="C21" s="196"/>
      <c r="D21" s="517"/>
      <c r="E21" s="517"/>
      <c r="F21" s="517"/>
    </row>
    <row r="22" spans="1:6" ht="40.1" customHeight="1" x14ac:dyDescent="0.3">
      <c r="A22" s="333" t="s">
        <v>219</v>
      </c>
      <c r="B22" s="315" t="s">
        <v>9</v>
      </c>
      <c r="C22" s="174" t="str">
        <f>IF('Proje ve Personel Bilgileri'!D8&gt;0,'Proje ve Personel Bilgileri'!D8,"")</f>
        <v/>
      </c>
    </row>
    <row r="23" spans="1:6" ht="40.1" customHeight="1" x14ac:dyDescent="0.3">
      <c r="A23" s="333" t="s">
        <v>220</v>
      </c>
      <c r="B23" s="315" t="s">
        <v>9</v>
      </c>
      <c r="C23" s="175" t="str">
        <f>IF('Proje ve Personel Bilgileri'!D9,'Proje ve Personel Bilgileri'!D9,"")</f>
        <v/>
      </c>
    </row>
    <row r="24" spans="1:6" ht="16.3" x14ac:dyDescent="0.25">
      <c r="A24" s="97"/>
    </row>
    <row r="25" spans="1:6" ht="16.3" x14ac:dyDescent="0.25">
      <c r="A25" s="97"/>
    </row>
    <row r="26" spans="1:6" ht="16.3" x14ac:dyDescent="0.25">
      <c r="A26" s="97"/>
    </row>
    <row r="27" spans="1:6" ht="16.3" x14ac:dyDescent="0.25">
      <c r="A27" s="97"/>
    </row>
    <row r="28" spans="1:6" ht="16.3" x14ac:dyDescent="0.25">
      <c r="A28" s="97"/>
    </row>
    <row r="29" spans="1:6" ht="16.3" x14ac:dyDescent="0.25">
      <c r="A29" s="97"/>
    </row>
    <row r="30" spans="1:6" ht="16.3" x14ac:dyDescent="0.25">
      <c r="A30" s="97"/>
    </row>
    <row r="31" spans="1:6" ht="16.3" x14ac:dyDescent="0.25">
      <c r="A31" s="97"/>
    </row>
    <row r="32" spans="1:6" ht="16.3" x14ac:dyDescent="0.25">
      <c r="A32" s="97"/>
    </row>
    <row r="33" spans="1:3" ht="19.05" x14ac:dyDescent="0.25">
      <c r="A33" s="98"/>
    </row>
    <row r="34" spans="1:3" ht="19.05" x14ac:dyDescent="0.25">
      <c r="A34" s="98"/>
    </row>
    <row r="35" spans="1:3" ht="19.05" x14ac:dyDescent="0.25">
      <c r="A35" s="98"/>
    </row>
    <row r="36" spans="1:3" ht="19.05" x14ac:dyDescent="0.25">
      <c r="A36" s="519" t="s">
        <v>8</v>
      </c>
      <c r="B36" s="519"/>
      <c r="C36" s="519"/>
    </row>
    <row r="37" spans="1:3" ht="19.05" x14ac:dyDescent="0.35">
      <c r="A37" s="520">
        <v>44197</v>
      </c>
      <c r="B37" s="520"/>
      <c r="C37" s="520"/>
    </row>
    <row r="39" spans="1:3" ht="17" x14ac:dyDescent="0.3">
      <c r="A39" s="92"/>
      <c r="C39" s="93"/>
    </row>
    <row r="40" spans="1:3" ht="17" x14ac:dyDescent="0.3">
      <c r="A40" s="92"/>
      <c r="C40" s="93"/>
    </row>
    <row r="41" spans="1:3" ht="17" x14ac:dyDescent="0.3">
      <c r="A41" s="92"/>
      <c r="C41" s="93"/>
    </row>
    <row r="42" spans="1:3" ht="17" x14ac:dyDescent="0.3">
      <c r="A42" s="92"/>
      <c r="C42" s="93"/>
    </row>
    <row r="43" spans="1:3" ht="17" x14ac:dyDescent="0.3">
      <c r="A43" s="92"/>
      <c r="C43" s="93"/>
    </row>
    <row r="44" spans="1:3" ht="17" x14ac:dyDescent="0.3">
      <c r="A44" s="92"/>
      <c r="C44" s="93"/>
    </row>
    <row r="45" spans="1:3" ht="17" x14ac:dyDescent="0.3">
      <c r="A45" s="92"/>
      <c r="C45" s="93"/>
    </row>
    <row r="46" spans="1:3" ht="17" x14ac:dyDescent="0.3">
      <c r="A46" s="92"/>
      <c r="C46" s="93"/>
    </row>
    <row r="47" spans="1:3" ht="17" x14ac:dyDescent="0.25">
      <c r="A47" s="99"/>
    </row>
    <row r="48" spans="1:3" ht="17" x14ac:dyDescent="0.25">
      <c r="A48" s="99"/>
    </row>
  </sheetData>
  <sheetProtection algorithmName="SHA-512" hashValue="CuvdExO3N/J5w3PwCA6qHVTE56jGxseAhMU6csLM87BBGasWlOGEkUx02EKhsrI8X+4ABJuu4KVg1uT794CbWg==" saltValue="4fB2FVG9WM6cjk6Cv4fkgA==" spinCount="100000" sheet="1" objects="1" scenarios="1"/>
  <mergeCells count="11">
    <mergeCell ref="D18:F21"/>
    <mergeCell ref="A10:C10"/>
    <mergeCell ref="A36:C36"/>
    <mergeCell ref="A37:C37"/>
    <mergeCell ref="A1:C1"/>
    <mergeCell ref="A3:C3"/>
    <mergeCell ref="A5:C5"/>
    <mergeCell ref="A8:C8"/>
    <mergeCell ref="A9:C9"/>
    <mergeCell ref="A12:C12"/>
    <mergeCell ref="A7:C7"/>
  </mergeCells>
  <conditionalFormatting sqref="C17:C23">
    <cfRule type="expression" dxfId="2" priority="1">
      <formula>$C17=""</formula>
    </cfRule>
  </conditionalFormatting>
  <printOptions verticalCentered="1"/>
  <pageMargins left="0.70866141732283472" right="0.70866141732283472" top="0.74803149606299213" bottom="0.74803149606299213" header="0.31496062992125984" footer="0.31496062992125984"/>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21"/>
  <dimension ref="A1:O1329"/>
  <sheetViews>
    <sheetView showGridLines="0" zoomScale="90" zoomScaleNormal="90" workbookViewId="0">
      <selection activeCell="B9" sqref="B9"/>
    </sheetView>
  </sheetViews>
  <sheetFormatPr defaultColWidth="8.75" defaultRowHeight="16.3" x14ac:dyDescent="0.3"/>
  <cols>
    <col min="1" max="1" width="17.625" style="41" customWidth="1"/>
    <col min="2" max="2" width="15.75" style="41" customWidth="1"/>
    <col min="3" max="3" width="35.75" style="41" customWidth="1"/>
    <col min="4" max="4" width="45.75" style="41" customWidth="1"/>
    <col min="5" max="7" width="16.75" style="41" customWidth="1"/>
    <col min="8" max="8" width="16.75" style="201" customWidth="1"/>
    <col min="9" max="9" width="18.75" style="41" customWidth="1"/>
    <col min="10" max="10" width="40.75" style="59" customWidth="1"/>
    <col min="11" max="11" width="8.75" style="65" hidden="1" customWidth="1"/>
    <col min="12" max="12" width="6.25" style="65" hidden="1" customWidth="1"/>
    <col min="13" max="13" width="8.75" style="41" hidden="1" customWidth="1"/>
    <col min="14" max="16384" width="8.75" style="41"/>
  </cols>
  <sheetData>
    <row r="1" spans="1:15" x14ac:dyDescent="0.3">
      <c r="A1" s="609" t="s">
        <v>104</v>
      </c>
      <c r="B1" s="609"/>
      <c r="C1" s="609"/>
      <c r="D1" s="609"/>
      <c r="E1" s="609"/>
      <c r="F1" s="609"/>
      <c r="G1" s="609"/>
      <c r="H1" s="609"/>
      <c r="I1" s="609"/>
      <c r="J1" s="2"/>
      <c r="L1" s="102" t="str">
        <f>CONCATENATE("A1:I",MAX(K:K))</f>
        <v>A1:I35</v>
      </c>
      <c r="O1" s="42"/>
    </row>
    <row r="2" spans="1:15" x14ac:dyDescent="0.3">
      <c r="A2" s="573" t="str">
        <f>IF(YilDonem&lt;&gt;"",CONCATENATE(YilDonem," dönemine aittir."),"")</f>
        <v/>
      </c>
      <c r="B2" s="573"/>
      <c r="C2" s="573"/>
      <c r="D2" s="573"/>
      <c r="E2" s="573"/>
      <c r="F2" s="573"/>
      <c r="G2" s="573"/>
      <c r="H2" s="573"/>
      <c r="I2" s="573"/>
      <c r="J2" s="2"/>
    </row>
    <row r="3" spans="1:15" ht="16.149999999999999" customHeight="1" thickBot="1" x14ac:dyDescent="0.35">
      <c r="A3" s="610" t="s">
        <v>126</v>
      </c>
      <c r="B3" s="610"/>
      <c r="C3" s="610"/>
      <c r="D3" s="610"/>
      <c r="E3" s="610"/>
      <c r="F3" s="610"/>
      <c r="G3" s="610"/>
      <c r="H3" s="610"/>
      <c r="I3" s="610"/>
      <c r="J3" s="2"/>
    </row>
    <row r="4" spans="1:15" ht="31.6" customHeight="1" thickBot="1" x14ac:dyDescent="0.35">
      <c r="A4" s="441" t="s">
        <v>212</v>
      </c>
      <c r="B4" s="618" t="str">
        <f>IF(ProjeNo&gt;0,ProjeNo,"")</f>
        <v/>
      </c>
      <c r="C4" s="619"/>
      <c r="D4" s="619"/>
      <c r="E4" s="619"/>
      <c r="F4" s="619"/>
      <c r="G4" s="619"/>
      <c r="H4" s="619"/>
      <c r="I4" s="620"/>
      <c r="J4" s="2"/>
    </row>
    <row r="5" spans="1:15" ht="45" customHeight="1" thickBot="1" x14ac:dyDescent="0.35">
      <c r="A5" s="441" t="s">
        <v>213</v>
      </c>
      <c r="B5" s="615" t="str">
        <f>IF(ProjeAdi&gt;0,ProjeAdi,"")</f>
        <v/>
      </c>
      <c r="C5" s="616"/>
      <c r="D5" s="616"/>
      <c r="E5" s="616"/>
      <c r="F5" s="616"/>
      <c r="G5" s="616"/>
      <c r="H5" s="616"/>
      <c r="I5" s="617"/>
      <c r="J5" s="2"/>
    </row>
    <row r="6" spans="1:15" ht="34.5" customHeight="1" thickBot="1" x14ac:dyDescent="0.35">
      <c r="A6" s="449" t="s">
        <v>137</v>
      </c>
      <c r="B6" s="635"/>
      <c r="C6" s="636"/>
      <c r="D6" s="636"/>
      <c r="E6" s="636"/>
      <c r="F6" s="636"/>
      <c r="G6" s="636"/>
      <c r="H6" s="636"/>
      <c r="I6" s="637"/>
      <c r="J6" s="206" t="str">
        <f>IF(B6="","Stok değerleme yöntemi yazılmadan toplam hesaplanmayacaktır.","")</f>
        <v>Stok değerleme yöntemi yazılmadan toplam hesaplanmayacaktır.</v>
      </c>
    </row>
    <row r="7" spans="1:15" s="42" customFormat="1" ht="37.200000000000003" customHeight="1" x14ac:dyDescent="0.3">
      <c r="A7" s="613" t="s">
        <v>3</v>
      </c>
      <c r="B7" s="613" t="s">
        <v>99</v>
      </c>
      <c r="C7" s="613" t="s">
        <v>175</v>
      </c>
      <c r="D7" s="613" t="s">
        <v>100</v>
      </c>
      <c r="E7" s="613" t="s">
        <v>105</v>
      </c>
      <c r="F7" s="613" t="s">
        <v>106</v>
      </c>
      <c r="G7" s="613" t="s">
        <v>138</v>
      </c>
      <c r="H7" s="630" t="s">
        <v>33</v>
      </c>
      <c r="I7" s="630" t="s">
        <v>107</v>
      </c>
      <c r="J7" s="58"/>
      <c r="K7" s="66"/>
      <c r="L7" s="66"/>
    </row>
    <row r="8" spans="1:15" ht="18" customHeight="1" thickBot="1" x14ac:dyDescent="0.35">
      <c r="A8" s="621"/>
      <c r="B8" s="621"/>
      <c r="C8" s="614"/>
      <c r="D8" s="621"/>
      <c r="E8" s="621"/>
      <c r="F8" s="621"/>
      <c r="G8" s="621"/>
      <c r="H8" s="631"/>
      <c r="I8" s="631"/>
      <c r="J8" s="2"/>
    </row>
    <row r="9" spans="1:15" ht="18" customHeight="1" x14ac:dyDescent="0.3">
      <c r="A9" s="382">
        <v>1</v>
      </c>
      <c r="B9" s="83"/>
      <c r="C9" s="445"/>
      <c r="D9" s="22"/>
      <c r="E9" s="36"/>
      <c r="F9" s="36"/>
      <c r="G9" s="33"/>
      <c r="H9" s="189" t="str">
        <f>IF(AND(F9&lt;&gt;"",G9&lt;&gt;"",I9&lt;&gt;""),F9*G9,"")</f>
        <v/>
      </c>
      <c r="I9" s="43"/>
      <c r="J9" s="103" t="str">
        <f t="shared" ref="J9:J28" si="0">IF(AND(D9&lt;&gt;"",I9=""),"Stok Çıkış Tarihi Yazılmalıdır.","")</f>
        <v/>
      </c>
    </row>
    <row r="10" spans="1:15" ht="18" customHeight="1" x14ac:dyDescent="0.3">
      <c r="A10" s="393">
        <v>2</v>
      </c>
      <c r="B10" s="314"/>
      <c r="C10" s="447"/>
      <c r="D10" s="14"/>
      <c r="E10" s="15"/>
      <c r="F10" s="15"/>
      <c r="G10" s="38"/>
      <c r="H10" s="199" t="str">
        <f t="shared" ref="H10:H28" si="1">IF(AND(F10&lt;&gt;"",G10&lt;&gt;"",I10&lt;&gt;""),F10*G10,"")</f>
        <v/>
      </c>
      <c r="I10" s="44"/>
      <c r="J10" s="103" t="str">
        <f t="shared" si="0"/>
        <v/>
      </c>
    </row>
    <row r="11" spans="1:15" ht="18" customHeight="1" x14ac:dyDescent="0.3">
      <c r="A11" s="393">
        <v>3</v>
      </c>
      <c r="B11" s="314"/>
      <c r="C11" s="447"/>
      <c r="D11" s="14"/>
      <c r="E11" s="15"/>
      <c r="F11" s="15"/>
      <c r="G11" s="38"/>
      <c r="H11" s="199" t="str">
        <f t="shared" si="1"/>
        <v/>
      </c>
      <c r="I11" s="44"/>
      <c r="J11" s="103" t="str">
        <f t="shared" si="0"/>
        <v/>
      </c>
    </row>
    <row r="12" spans="1:15" ht="18" customHeight="1" x14ac:dyDescent="0.3">
      <c r="A12" s="393">
        <v>4</v>
      </c>
      <c r="B12" s="314"/>
      <c r="C12" s="447"/>
      <c r="D12" s="14"/>
      <c r="E12" s="15"/>
      <c r="F12" s="15"/>
      <c r="G12" s="38"/>
      <c r="H12" s="199" t="str">
        <f t="shared" si="1"/>
        <v/>
      </c>
      <c r="I12" s="44"/>
      <c r="J12" s="103" t="str">
        <f t="shared" si="0"/>
        <v/>
      </c>
    </row>
    <row r="13" spans="1:15" ht="18" customHeight="1" x14ac:dyDescent="0.3">
      <c r="A13" s="393">
        <v>5</v>
      </c>
      <c r="B13" s="314"/>
      <c r="C13" s="447"/>
      <c r="D13" s="14"/>
      <c r="E13" s="15"/>
      <c r="F13" s="15"/>
      <c r="G13" s="38"/>
      <c r="H13" s="199" t="str">
        <f t="shared" si="1"/>
        <v/>
      </c>
      <c r="I13" s="44"/>
      <c r="J13" s="103" t="str">
        <f t="shared" si="0"/>
        <v/>
      </c>
    </row>
    <row r="14" spans="1:15" ht="18" customHeight="1" x14ac:dyDescent="0.3">
      <c r="A14" s="393">
        <v>6</v>
      </c>
      <c r="B14" s="314"/>
      <c r="C14" s="447"/>
      <c r="D14" s="14"/>
      <c r="E14" s="15"/>
      <c r="F14" s="15"/>
      <c r="G14" s="38"/>
      <c r="H14" s="199" t="str">
        <f t="shared" si="1"/>
        <v/>
      </c>
      <c r="I14" s="44"/>
      <c r="J14" s="103" t="str">
        <f t="shared" si="0"/>
        <v/>
      </c>
    </row>
    <row r="15" spans="1:15" ht="18" customHeight="1" x14ac:dyDescent="0.3">
      <c r="A15" s="393">
        <v>7</v>
      </c>
      <c r="B15" s="314"/>
      <c r="C15" s="447"/>
      <c r="D15" s="14"/>
      <c r="E15" s="15"/>
      <c r="F15" s="15"/>
      <c r="G15" s="38"/>
      <c r="H15" s="199" t="str">
        <f t="shared" si="1"/>
        <v/>
      </c>
      <c r="I15" s="44"/>
      <c r="J15" s="103" t="str">
        <f t="shared" si="0"/>
        <v/>
      </c>
    </row>
    <row r="16" spans="1:15" ht="18" customHeight="1" x14ac:dyDescent="0.3">
      <c r="A16" s="393">
        <v>8</v>
      </c>
      <c r="B16" s="314"/>
      <c r="C16" s="447"/>
      <c r="D16" s="14"/>
      <c r="E16" s="15"/>
      <c r="F16" s="15"/>
      <c r="G16" s="38"/>
      <c r="H16" s="199" t="str">
        <f t="shared" si="1"/>
        <v/>
      </c>
      <c r="I16" s="44"/>
      <c r="J16" s="103" t="str">
        <f t="shared" si="0"/>
        <v/>
      </c>
    </row>
    <row r="17" spans="1:11" ht="18" customHeight="1" x14ac:dyDescent="0.3">
      <c r="A17" s="393">
        <v>9</v>
      </c>
      <c r="B17" s="314"/>
      <c r="C17" s="447"/>
      <c r="D17" s="14"/>
      <c r="E17" s="15"/>
      <c r="F17" s="15"/>
      <c r="G17" s="38"/>
      <c r="H17" s="199" t="str">
        <f t="shared" si="1"/>
        <v/>
      </c>
      <c r="I17" s="44"/>
      <c r="J17" s="103" t="str">
        <f t="shared" si="0"/>
        <v/>
      </c>
    </row>
    <row r="18" spans="1:11" ht="18" customHeight="1" x14ac:dyDescent="0.3">
      <c r="A18" s="393">
        <v>10</v>
      </c>
      <c r="B18" s="314"/>
      <c r="C18" s="447"/>
      <c r="D18" s="14"/>
      <c r="E18" s="15"/>
      <c r="F18" s="15"/>
      <c r="G18" s="38"/>
      <c r="H18" s="199" t="str">
        <f t="shared" si="1"/>
        <v/>
      </c>
      <c r="I18" s="44"/>
      <c r="J18" s="103" t="str">
        <f t="shared" si="0"/>
        <v/>
      </c>
    </row>
    <row r="19" spans="1:11" ht="18" customHeight="1" x14ac:dyDescent="0.3">
      <c r="A19" s="393">
        <v>11</v>
      </c>
      <c r="B19" s="314"/>
      <c r="C19" s="447"/>
      <c r="D19" s="14"/>
      <c r="E19" s="15"/>
      <c r="F19" s="15"/>
      <c r="G19" s="38"/>
      <c r="H19" s="199" t="str">
        <f t="shared" si="1"/>
        <v/>
      </c>
      <c r="I19" s="44"/>
      <c r="J19" s="103" t="str">
        <f t="shared" si="0"/>
        <v/>
      </c>
    </row>
    <row r="20" spans="1:11" ht="18" customHeight="1" x14ac:dyDescent="0.3">
      <c r="A20" s="393">
        <v>12</v>
      </c>
      <c r="B20" s="314"/>
      <c r="C20" s="447"/>
      <c r="D20" s="14"/>
      <c r="E20" s="15"/>
      <c r="F20" s="15"/>
      <c r="G20" s="38"/>
      <c r="H20" s="199" t="str">
        <f t="shared" si="1"/>
        <v/>
      </c>
      <c r="I20" s="44"/>
      <c r="J20" s="103" t="str">
        <f t="shared" si="0"/>
        <v/>
      </c>
    </row>
    <row r="21" spans="1:11" ht="18" customHeight="1" x14ac:dyDescent="0.3">
      <c r="A21" s="393">
        <v>13</v>
      </c>
      <c r="B21" s="314"/>
      <c r="C21" s="447"/>
      <c r="D21" s="14"/>
      <c r="E21" s="15"/>
      <c r="F21" s="15"/>
      <c r="G21" s="38"/>
      <c r="H21" s="199" t="str">
        <f t="shared" si="1"/>
        <v/>
      </c>
      <c r="I21" s="44"/>
      <c r="J21" s="103" t="str">
        <f t="shared" si="0"/>
        <v/>
      </c>
    </row>
    <row r="22" spans="1:11" ht="18" customHeight="1" x14ac:dyDescent="0.3">
      <c r="A22" s="393">
        <v>14</v>
      </c>
      <c r="B22" s="314"/>
      <c r="C22" s="447"/>
      <c r="D22" s="14"/>
      <c r="E22" s="15"/>
      <c r="F22" s="15"/>
      <c r="G22" s="38"/>
      <c r="H22" s="199" t="str">
        <f t="shared" si="1"/>
        <v/>
      </c>
      <c r="I22" s="44"/>
      <c r="J22" s="103" t="str">
        <f t="shared" si="0"/>
        <v/>
      </c>
    </row>
    <row r="23" spans="1:11" ht="18" customHeight="1" x14ac:dyDescent="0.3">
      <c r="A23" s="393">
        <v>15</v>
      </c>
      <c r="B23" s="314"/>
      <c r="C23" s="447"/>
      <c r="D23" s="14"/>
      <c r="E23" s="15"/>
      <c r="F23" s="15"/>
      <c r="G23" s="38"/>
      <c r="H23" s="199" t="str">
        <f t="shared" si="1"/>
        <v/>
      </c>
      <c r="I23" s="44"/>
      <c r="J23" s="103" t="str">
        <f t="shared" si="0"/>
        <v/>
      </c>
    </row>
    <row r="24" spans="1:11" ht="18" customHeight="1" x14ac:dyDescent="0.3">
      <c r="A24" s="393">
        <v>16</v>
      </c>
      <c r="B24" s="314"/>
      <c r="C24" s="447"/>
      <c r="D24" s="14"/>
      <c r="E24" s="15"/>
      <c r="F24" s="15"/>
      <c r="G24" s="38"/>
      <c r="H24" s="199" t="str">
        <f t="shared" si="1"/>
        <v/>
      </c>
      <c r="I24" s="44"/>
      <c r="J24" s="103" t="str">
        <f t="shared" si="0"/>
        <v/>
      </c>
    </row>
    <row r="25" spans="1:11" ht="18" customHeight="1" x14ac:dyDescent="0.3">
      <c r="A25" s="393">
        <v>17</v>
      </c>
      <c r="B25" s="314"/>
      <c r="C25" s="447"/>
      <c r="D25" s="14"/>
      <c r="E25" s="15"/>
      <c r="F25" s="15"/>
      <c r="G25" s="38"/>
      <c r="H25" s="199" t="str">
        <f t="shared" si="1"/>
        <v/>
      </c>
      <c r="I25" s="44"/>
      <c r="J25" s="103" t="str">
        <f t="shared" si="0"/>
        <v/>
      </c>
    </row>
    <row r="26" spans="1:11" ht="18" customHeight="1" x14ac:dyDescent="0.3">
      <c r="A26" s="393">
        <v>18</v>
      </c>
      <c r="B26" s="314"/>
      <c r="C26" s="447"/>
      <c r="D26" s="14"/>
      <c r="E26" s="15"/>
      <c r="F26" s="15"/>
      <c r="G26" s="38"/>
      <c r="H26" s="199" t="str">
        <f t="shared" si="1"/>
        <v/>
      </c>
      <c r="I26" s="44"/>
      <c r="J26" s="103" t="str">
        <f t="shared" si="0"/>
        <v/>
      </c>
    </row>
    <row r="27" spans="1:11" ht="18" customHeight="1" x14ac:dyDescent="0.3">
      <c r="A27" s="393">
        <v>19</v>
      </c>
      <c r="B27" s="314"/>
      <c r="C27" s="447"/>
      <c r="D27" s="14"/>
      <c r="E27" s="15"/>
      <c r="F27" s="15"/>
      <c r="G27" s="38"/>
      <c r="H27" s="199" t="str">
        <f t="shared" si="1"/>
        <v/>
      </c>
      <c r="I27" s="44"/>
      <c r="J27" s="103" t="str">
        <f t="shared" si="0"/>
        <v/>
      </c>
    </row>
    <row r="28" spans="1:11" ht="18" customHeight="1" thickBot="1" x14ac:dyDescent="0.35">
      <c r="A28" s="394">
        <v>20</v>
      </c>
      <c r="B28" s="86"/>
      <c r="C28" s="448"/>
      <c r="D28" s="16"/>
      <c r="E28" s="17"/>
      <c r="F28" s="17"/>
      <c r="G28" s="40"/>
      <c r="H28" s="200" t="str">
        <f t="shared" si="1"/>
        <v/>
      </c>
      <c r="I28" s="45"/>
      <c r="J28" s="103" t="str">
        <f t="shared" si="0"/>
        <v/>
      </c>
    </row>
    <row r="29" spans="1:11" ht="18" customHeight="1" thickBot="1" x14ac:dyDescent="0.35">
      <c r="G29" s="380" t="s">
        <v>124</v>
      </c>
      <c r="H29" s="183">
        <f>IF(stok&lt;&gt;"",SUM(H9:H28),0)</f>
        <v>0</v>
      </c>
      <c r="I29" s="202"/>
      <c r="K29" s="102">
        <f>IF(H29&gt;0,ROW(A35),35)</f>
        <v>35</v>
      </c>
    </row>
    <row r="31" spans="1:11" ht="30.1" customHeight="1" x14ac:dyDescent="0.3">
      <c r="A31" s="629" t="s">
        <v>134</v>
      </c>
      <c r="B31" s="629"/>
      <c r="C31" s="629"/>
      <c r="D31" s="629"/>
      <c r="E31" s="629"/>
      <c r="F31" s="629"/>
      <c r="G31" s="629"/>
      <c r="H31" s="629"/>
      <c r="I31" s="629"/>
    </row>
    <row r="33" spans="1:12" ht="19.05" x14ac:dyDescent="0.35">
      <c r="A33" s="370" t="s">
        <v>30</v>
      </c>
      <c r="B33" s="372">
        <f ca="1">imzatarihi</f>
        <v>45653</v>
      </c>
      <c r="C33" s="372"/>
      <c r="D33" s="251" t="s">
        <v>31</v>
      </c>
      <c r="E33" s="373" t="str">
        <f>IF(kurulusyetkilisi&gt;0,kurulusyetkilisi,"")</f>
        <v/>
      </c>
      <c r="H33" s="41"/>
    </row>
    <row r="34" spans="1:12" ht="19.05" x14ac:dyDescent="0.35">
      <c r="B34" s="213"/>
      <c r="C34" s="213"/>
      <c r="D34" s="251" t="s">
        <v>32</v>
      </c>
      <c r="G34" s="212"/>
      <c r="H34" s="41"/>
    </row>
    <row r="36" spans="1:12" x14ac:dyDescent="0.3">
      <c r="A36" s="609" t="s">
        <v>104</v>
      </c>
      <c r="B36" s="609"/>
      <c r="C36" s="609"/>
      <c r="D36" s="609"/>
      <c r="E36" s="609"/>
      <c r="F36" s="609"/>
      <c r="G36" s="609"/>
      <c r="H36" s="609"/>
      <c r="I36" s="609"/>
      <c r="J36" s="2"/>
    </row>
    <row r="37" spans="1:12" x14ac:dyDescent="0.3">
      <c r="A37" s="573" t="str">
        <f>IF(YilDonem&lt;&gt;"",CONCATENATE(YilDonem," dönemine aittir."),"")</f>
        <v/>
      </c>
      <c r="B37" s="573"/>
      <c r="C37" s="573"/>
      <c r="D37" s="573"/>
      <c r="E37" s="573"/>
      <c r="F37" s="573"/>
      <c r="G37" s="573"/>
      <c r="H37" s="573"/>
      <c r="I37" s="573"/>
      <c r="J37" s="2"/>
    </row>
    <row r="38" spans="1:12" ht="16.149999999999999" customHeight="1" thickBot="1" x14ac:dyDescent="0.35">
      <c r="A38" s="610" t="s">
        <v>126</v>
      </c>
      <c r="B38" s="610"/>
      <c r="C38" s="610"/>
      <c r="D38" s="610"/>
      <c r="E38" s="610"/>
      <c r="F38" s="610"/>
      <c r="G38" s="610"/>
      <c r="H38" s="610"/>
      <c r="I38" s="610"/>
      <c r="J38" s="2"/>
    </row>
    <row r="39" spans="1:12" ht="31.6" customHeight="1" thickBot="1" x14ac:dyDescent="0.35">
      <c r="A39" s="441" t="s">
        <v>212</v>
      </c>
      <c r="B39" s="618" t="str">
        <f>IF(ProjeNo&gt;0,ProjeNo,"")</f>
        <v/>
      </c>
      <c r="C39" s="619"/>
      <c r="D39" s="619"/>
      <c r="E39" s="619"/>
      <c r="F39" s="619"/>
      <c r="G39" s="619"/>
      <c r="H39" s="619"/>
      <c r="I39" s="620"/>
      <c r="J39" s="2"/>
    </row>
    <row r="40" spans="1:12" ht="45" customHeight="1" thickBot="1" x14ac:dyDescent="0.35">
      <c r="A40" s="441" t="s">
        <v>213</v>
      </c>
      <c r="B40" s="615" t="str">
        <f>IF(ProjeAdi&gt;0,ProjeAdi,"")</f>
        <v/>
      </c>
      <c r="C40" s="616"/>
      <c r="D40" s="616"/>
      <c r="E40" s="616"/>
      <c r="F40" s="616"/>
      <c r="G40" s="616"/>
      <c r="H40" s="616"/>
      <c r="I40" s="617"/>
      <c r="J40" s="2"/>
    </row>
    <row r="41" spans="1:12" ht="34.5" customHeight="1" thickBot="1" x14ac:dyDescent="0.35">
      <c r="A41" s="449" t="s">
        <v>137</v>
      </c>
      <c r="B41" s="632" t="str">
        <f>IF($B$6&lt;&gt;"",$B$6,"")</f>
        <v/>
      </c>
      <c r="C41" s="633"/>
      <c r="D41" s="633"/>
      <c r="E41" s="633"/>
      <c r="F41" s="633"/>
      <c r="G41" s="633"/>
      <c r="H41" s="633"/>
      <c r="I41" s="634"/>
      <c r="J41" s="206" t="str">
        <f>IF(B41="","Stok değerleme yöntemi yazılmadan toplam hesaplanmayacaktır.","")</f>
        <v>Stok değerleme yöntemi yazılmadan toplam hesaplanmayacaktır.</v>
      </c>
    </row>
    <row r="42" spans="1:12" s="42" customFormat="1" ht="37.200000000000003" customHeight="1" x14ac:dyDescent="0.3">
      <c r="A42" s="613" t="s">
        <v>3</v>
      </c>
      <c r="B42" s="613" t="s">
        <v>99</v>
      </c>
      <c r="C42" s="613" t="s">
        <v>175</v>
      </c>
      <c r="D42" s="613" t="s">
        <v>100</v>
      </c>
      <c r="E42" s="613" t="s">
        <v>105</v>
      </c>
      <c r="F42" s="613" t="s">
        <v>106</v>
      </c>
      <c r="G42" s="613" t="s">
        <v>138</v>
      </c>
      <c r="H42" s="630" t="s">
        <v>33</v>
      </c>
      <c r="I42" s="630" t="s">
        <v>107</v>
      </c>
      <c r="J42" s="58"/>
      <c r="K42" s="66"/>
      <c r="L42" s="66"/>
    </row>
    <row r="43" spans="1:12" ht="18" customHeight="1" thickBot="1" x14ac:dyDescent="0.35">
      <c r="A43" s="621"/>
      <c r="B43" s="621"/>
      <c r="C43" s="614"/>
      <c r="D43" s="621"/>
      <c r="E43" s="621"/>
      <c r="F43" s="621"/>
      <c r="G43" s="621"/>
      <c r="H43" s="631"/>
      <c r="I43" s="631"/>
      <c r="J43" s="2"/>
    </row>
    <row r="44" spans="1:12" ht="18" customHeight="1" x14ac:dyDescent="0.3">
      <c r="A44" s="198">
        <v>21</v>
      </c>
      <c r="B44" s="83"/>
      <c r="C44" s="445"/>
      <c r="D44" s="22"/>
      <c r="E44" s="36"/>
      <c r="F44" s="36"/>
      <c r="G44" s="33"/>
      <c r="H44" s="189" t="str">
        <f>IF(AND(F44&lt;&gt;"",G44&lt;&gt;"",I44&lt;&gt;""),F44*G44,"")</f>
        <v/>
      </c>
      <c r="I44" s="43"/>
      <c r="J44" s="103" t="str">
        <f t="shared" ref="J44:J63" si="2">IF(AND(D44&lt;&gt;"",I44=""),"Stok Çıkış Tarihi Yazılmalıdır.","")</f>
        <v/>
      </c>
    </row>
    <row r="45" spans="1:12" ht="18" customHeight="1" x14ac:dyDescent="0.3">
      <c r="A45" s="399">
        <v>22</v>
      </c>
      <c r="B45" s="314"/>
      <c r="C45" s="447"/>
      <c r="D45" s="14"/>
      <c r="E45" s="15"/>
      <c r="F45" s="15"/>
      <c r="G45" s="38"/>
      <c r="H45" s="199" t="str">
        <f t="shared" ref="H45:H63" si="3">IF(AND(F45&lt;&gt;"",G45&lt;&gt;"",I45&lt;&gt;""),F45*G45,"")</f>
        <v/>
      </c>
      <c r="I45" s="44"/>
      <c r="J45" s="103" t="str">
        <f t="shared" si="2"/>
        <v/>
      </c>
    </row>
    <row r="46" spans="1:12" ht="18" customHeight="1" x14ac:dyDescent="0.3">
      <c r="A46" s="399">
        <v>23</v>
      </c>
      <c r="B46" s="314"/>
      <c r="C46" s="447"/>
      <c r="D46" s="14"/>
      <c r="E46" s="15"/>
      <c r="F46" s="15"/>
      <c r="G46" s="38"/>
      <c r="H46" s="199" t="str">
        <f t="shared" si="3"/>
        <v/>
      </c>
      <c r="I46" s="44"/>
      <c r="J46" s="103" t="str">
        <f t="shared" si="2"/>
        <v/>
      </c>
    </row>
    <row r="47" spans="1:12" ht="18" customHeight="1" x14ac:dyDescent="0.3">
      <c r="A47" s="399">
        <v>24</v>
      </c>
      <c r="B47" s="314"/>
      <c r="C47" s="447"/>
      <c r="D47" s="14"/>
      <c r="E47" s="15"/>
      <c r="F47" s="15"/>
      <c r="G47" s="38"/>
      <c r="H47" s="199" t="str">
        <f t="shared" si="3"/>
        <v/>
      </c>
      <c r="I47" s="44"/>
      <c r="J47" s="103" t="str">
        <f t="shared" si="2"/>
        <v/>
      </c>
    </row>
    <row r="48" spans="1:12" ht="18" customHeight="1" x14ac:dyDescent="0.3">
      <c r="A48" s="399">
        <v>25</v>
      </c>
      <c r="B48" s="314"/>
      <c r="C48" s="447"/>
      <c r="D48" s="14"/>
      <c r="E48" s="15"/>
      <c r="F48" s="15"/>
      <c r="G48" s="38"/>
      <c r="H48" s="199" t="str">
        <f t="shared" si="3"/>
        <v/>
      </c>
      <c r="I48" s="44"/>
      <c r="J48" s="103" t="str">
        <f t="shared" si="2"/>
        <v/>
      </c>
    </row>
    <row r="49" spans="1:11" ht="18" customHeight="1" x14ac:dyDescent="0.3">
      <c r="A49" s="399">
        <v>26</v>
      </c>
      <c r="B49" s="314"/>
      <c r="C49" s="447"/>
      <c r="D49" s="14"/>
      <c r="E49" s="15"/>
      <c r="F49" s="15"/>
      <c r="G49" s="38"/>
      <c r="H49" s="199" t="str">
        <f t="shared" si="3"/>
        <v/>
      </c>
      <c r="I49" s="44"/>
      <c r="J49" s="103" t="str">
        <f t="shared" si="2"/>
        <v/>
      </c>
    </row>
    <row r="50" spans="1:11" ht="18" customHeight="1" x14ac:dyDescent="0.3">
      <c r="A50" s="399">
        <v>27</v>
      </c>
      <c r="B50" s="314"/>
      <c r="C50" s="447"/>
      <c r="D50" s="14"/>
      <c r="E50" s="15"/>
      <c r="F50" s="15"/>
      <c r="G50" s="38"/>
      <c r="H50" s="199" t="str">
        <f t="shared" si="3"/>
        <v/>
      </c>
      <c r="I50" s="44"/>
      <c r="J50" s="103" t="str">
        <f t="shared" si="2"/>
        <v/>
      </c>
    </row>
    <row r="51" spans="1:11" ht="18" customHeight="1" x14ac:dyDescent="0.3">
      <c r="A51" s="399">
        <v>28</v>
      </c>
      <c r="B51" s="314"/>
      <c r="C51" s="447"/>
      <c r="D51" s="14"/>
      <c r="E51" s="15"/>
      <c r="F51" s="15"/>
      <c r="G51" s="38"/>
      <c r="H51" s="199" t="str">
        <f t="shared" si="3"/>
        <v/>
      </c>
      <c r="I51" s="44"/>
      <c r="J51" s="103" t="str">
        <f t="shared" si="2"/>
        <v/>
      </c>
    </row>
    <row r="52" spans="1:11" ht="18" customHeight="1" x14ac:dyDescent="0.3">
      <c r="A52" s="399">
        <v>29</v>
      </c>
      <c r="B52" s="314"/>
      <c r="C52" s="447"/>
      <c r="D52" s="14"/>
      <c r="E52" s="15"/>
      <c r="F52" s="15"/>
      <c r="G52" s="38"/>
      <c r="H52" s="199" t="str">
        <f t="shared" si="3"/>
        <v/>
      </c>
      <c r="I52" s="44"/>
      <c r="J52" s="103" t="str">
        <f t="shared" si="2"/>
        <v/>
      </c>
    </row>
    <row r="53" spans="1:11" ht="18" customHeight="1" x14ac:dyDescent="0.3">
      <c r="A53" s="399">
        <v>30</v>
      </c>
      <c r="B53" s="314"/>
      <c r="C53" s="447"/>
      <c r="D53" s="14"/>
      <c r="E53" s="15"/>
      <c r="F53" s="15"/>
      <c r="G53" s="38"/>
      <c r="H53" s="199" t="str">
        <f t="shared" si="3"/>
        <v/>
      </c>
      <c r="I53" s="44"/>
      <c r="J53" s="103" t="str">
        <f t="shared" si="2"/>
        <v/>
      </c>
    </row>
    <row r="54" spans="1:11" ht="18" customHeight="1" x14ac:dyDescent="0.3">
      <c r="A54" s="399">
        <v>31</v>
      </c>
      <c r="B54" s="314"/>
      <c r="C54" s="447"/>
      <c r="D54" s="14"/>
      <c r="E54" s="15"/>
      <c r="F54" s="15"/>
      <c r="G54" s="38"/>
      <c r="H54" s="199" t="str">
        <f t="shared" si="3"/>
        <v/>
      </c>
      <c r="I54" s="44"/>
      <c r="J54" s="103" t="str">
        <f t="shared" si="2"/>
        <v/>
      </c>
    </row>
    <row r="55" spans="1:11" ht="18" customHeight="1" x14ac:dyDescent="0.3">
      <c r="A55" s="399">
        <v>32</v>
      </c>
      <c r="B55" s="314"/>
      <c r="C55" s="447"/>
      <c r="D55" s="14"/>
      <c r="E55" s="15"/>
      <c r="F55" s="15"/>
      <c r="G55" s="38"/>
      <c r="H55" s="199" t="str">
        <f t="shared" si="3"/>
        <v/>
      </c>
      <c r="I55" s="44"/>
      <c r="J55" s="103" t="str">
        <f t="shared" si="2"/>
        <v/>
      </c>
    </row>
    <row r="56" spans="1:11" ht="18" customHeight="1" x14ac:dyDescent="0.3">
      <c r="A56" s="399">
        <v>33</v>
      </c>
      <c r="B56" s="314"/>
      <c r="C56" s="447"/>
      <c r="D56" s="14"/>
      <c r="E56" s="15"/>
      <c r="F56" s="15"/>
      <c r="G56" s="38"/>
      <c r="H56" s="199" t="str">
        <f t="shared" si="3"/>
        <v/>
      </c>
      <c r="I56" s="44"/>
      <c r="J56" s="103" t="str">
        <f t="shared" si="2"/>
        <v/>
      </c>
    </row>
    <row r="57" spans="1:11" ht="18" customHeight="1" x14ac:dyDescent="0.3">
      <c r="A57" s="399">
        <v>34</v>
      </c>
      <c r="B57" s="314"/>
      <c r="C57" s="447"/>
      <c r="D57" s="14"/>
      <c r="E57" s="15"/>
      <c r="F57" s="15"/>
      <c r="G57" s="38"/>
      <c r="H57" s="199" t="str">
        <f t="shared" si="3"/>
        <v/>
      </c>
      <c r="I57" s="44"/>
      <c r="J57" s="103" t="str">
        <f t="shared" si="2"/>
        <v/>
      </c>
    </row>
    <row r="58" spans="1:11" ht="18" customHeight="1" x14ac:dyDescent="0.3">
      <c r="A58" s="399">
        <v>35</v>
      </c>
      <c r="B58" s="314"/>
      <c r="C58" s="447"/>
      <c r="D58" s="14"/>
      <c r="E58" s="15"/>
      <c r="F58" s="15"/>
      <c r="G58" s="38"/>
      <c r="H58" s="199" t="str">
        <f t="shared" si="3"/>
        <v/>
      </c>
      <c r="I58" s="44"/>
      <c r="J58" s="103" t="str">
        <f t="shared" si="2"/>
        <v/>
      </c>
    </row>
    <row r="59" spans="1:11" ht="18" customHeight="1" x14ac:dyDescent="0.3">
      <c r="A59" s="399">
        <v>36</v>
      </c>
      <c r="B59" s="314"/>
      <c r="C59" s="447"/>
      <c r="D59" s="14"/>
      <c r="E59" s="15"/>
      <c r="F59" s="15"/>
      <c r="G59" s="38"/>
      <c r="H59" s="199" t="str">
        <f t="shared" si="3"/>
        <v/>
      </c>
      <c r="I59" s="44"/>
      <c r="J59" s="103" t="str">
        <f t="shared" si="2"/>
        <v/>
      </c>
    </row>
    <row r="60" spans="1:11" ht="18" customHeight="1" x14ac:dyDescent="0.3">
      <c r="A60" s="399">
        <v>37</v>
      </c>
      <c r="B60" s="314"/>
      <c r="C60" s="447"/>
      <c r="D60" s="14"/>
      <c r="E60" s="15"/>
      <c r="F60" s="15"/>
      <c r="G60" s="38"/>
      <c r="H60" s="199" t="str">
        <f t="shared" si="3"/>
        <v/>
      </c>
      <c r="I60" s="44"/>
      <c r="J60" s="103" t="str">
        <f t="shared" si="2"/>
        <v/>
      </c>
    </row>
    <row r="61" spans="1:11" ht="18" customHeight="1" x14ac:dyDescent="0.3">
      <c r="A61" s="399">
        <v>38</v>
      </c>
      <c r="B61" s="314"/>
      <c r="C61" s="447"/>
      <c r="D61" s="14"/>
      <c r="E61" s="15"/>
      <c r="F61" s="15"/>
      <c r="G61" s="38"/>
      <c r="H61" s="199" t="str">
        <f t="shared" si="3"/>
        <v/>
      </c>
      <c r="I61" s="44"/>
      <c r="J61" s="103" t="str">
        <f t="shared" si="2"/>
        <v/>
      </c>
    </row>
    <row r="62" spans="1:11" ht="18" customHeight="1" x14ac:dyDescent="0.3">
      <c r="A62" s="399">
        <v>39</v>
      </c>
      <c r="B62" s="314"/>
      <c r="C62" s="447"/>
      <c r="D62" s="14"/>
      <c r="E62" s="15"/>
      <c r="F62" s="15"/>
      <c r="G62" s="38"/>
      <c r="H62" s="199" t="str">
        <f t="shared" si="3"/>
        <v/>
      </c>
      <c r="I62" s="44"/>
      <c r="J62" s="103" t="str">
        <f t="shared" si="2"/>
        <v/>
      </c>
    </row>
    <row r="63" spans="1:11" ht="18" customHeight="1" thickBot="1" x14ac:dyDescent="0.35">
      <c r="A63" s="400">
        <v>40</v>
      </c>
      <c r="B63" s="86"/>
      <c r="C63" s="448"/>
      <c r="D63" s="16"/>
      <c r="E63" s="17"/>
      <c r="F63" s="17"/>
      <c r="G63" s="40"/>
      <c r="H63" s="200" t="str">
        <f t="shared" si="3"/>
        <v/>
      </c>
      <c r="I63" s="45"/>
      <c r="J63" s="103" t="str">
        <f t="shared" si="2"/>
        <v/>
      </c>
    </row>
    <row r="64" spans="1:11" ht="18" customHeight="1" thickBot="1" x14ac:dyDescent="0.35">
      <c r="G64" s="380" t="s">
        <v>124</v>
      </c>
      <c r="H64" s="183">
        <f>IF(stok&lt;&gt;"",SUM(H44:H63)+H29,0)</f>
        <v>0</v>
      </c>
      <c r="I64" s="202"/>
      <c r="K64" s="102">
        <f>IF(H64&gt;H29,ROW(A70),0)</f>
        <v>0</v>
      </c>
    </row>
    <row r="66" spans="1:12" ht="30.1" customHeight="1" x14ac:dyDescent="0.3">
      <c r="A66" s="629" t="s">
        <v>134</v>
      </c>
      <c r="B66" s="629"/>
      <c r="C66" s="629"/>
      <c r="D66" s="629"/>
      <c r="E66" s="629"/>
      <c r="F66" s="629"/>
      <c r="G66" s="629"/>
      <c r="H66" s="629"/>
      <c r="I66" s="629"/>
    </row>
    <row r="68" spans="1:12" ht="19.05" x14ac:dyDescent="0.35">
      <c r="A68" s="370" t="s">
        <v>30</v>
      </c>
      <c r="B68" s="372">
        <f ca="1">imzatarihi</f>
        <v>45653</v>
      </c>
      <c r="C68" s="372"/>
      <c r="D68" s="251" t="s">
        <v>31</v>
      </c>
      <c r="E68" s="373" t="str">
        <f>IF(kurulusyetkilisi&gt;0,kurulusyetkilisi,"")</f>
        <v/>
      </c>
      <c r="H68" s="41"/>
    </row>
    <row r="69" spans="1:12" ht="19.05" x14ac:dyDescent="0.35">
      <c r="B69" s="213"/>
      <c r="C69" s="213"/>
      <c r="D69" s="251" t="s">
        <v>32</v>
      </c>
      <c r="G69" s="212"/>
      <c r="H69" s="41"/>
    </row>
    <row r="71" spans="1:12" x14ac:dyDescent="0.3">
      <c r="A71" s="609" t="s">
        <v>104</v>
      </c>
      <c r="B71" s="609"/>
      <c r="C71" s="609"/>
      <c r="D71" s="609"/>
      <c r="E71" s="609"/>
      <c r="F71" s="609"/>
      <c r="G71" s="609"/>
      <c r="H71" s="609"/>
      <c r="I71" s="609"/>
      <c r="J71" s="2"/>
    </row>
    <row r="72" spans="1:12" x14ac:dyDescent="0.3">
      <c r="A72" s="573" t="str">
        <f>IF(YilDonem&lt;&gt;"",CONCATENATE(YilDonem," dönemine aittir."),"")</f>
        <v/>
      </c>
      <c r="B72" s="573"/>
      <c r="C72" s="573"/>
      <c r="D72" s="573"/>
      <c r="E72" s="573"/>
      <c r="F72" s="573"/>
      <c r="G72" s="573"/>
      <c r="H72" s="573"/>
      <c r="I72" s="573"/>
      <c r="J72" s="2"/>
    </row>
    <row r="73" spans="1:12" ht="16.149999999999999" customHeight="1" thickBot="1" x14ac:dyDescent="0.35">
      <c r="A73" s="610" t="s">
        <v>126</v>
      </c>
      <c r="B73" s="610"/>
      <c r="C73" s="610"/>
      <c r="D73" s="610"/>
      <c r="E73" s="610"/>
      <c r="F73" s="610"/>
      <c r="G73" s="610"/>
      <c r="H73" s="610"/>
      <c r="I73" s="610"/>
      <c r="J73" s="2"/>
    </row>
    <row r="74" spans="1:12" ht="31.6" customHeight="1" thickBot="1" x14ac:dyDescent="0.35">
      <c r="A74" s="441" t="s">
        <v>212</v>
      </c>
      <c r="B74" s="618" t="str">
        <f>IF(ProjeNo&gt;0,ProjeNo,"")</f>
        <v/>
      </c>
      <c r="C74" s="619"/>
      <c r="D74" s="619"/>
      <c r="E74" s="619"/>
      <c r="F74" s="619"/>
      <c r="G74" s="619"/>
      <c r="H74" s="619"/>
      <c r="I74" s="620"/>
      <c r="J74" s="2"/>
    </row>
    <row r="75" spans="1:12" ht="45" customHeight="1" thickBot="1" x14ac:dyDescent="0.35">
      <c r="A75" s="441" t="s">
        <v>213</v>
      </c>
      <c r="B75" s="615" t="str">
        <f>IF(ProjeAdi&gt;0,ProjeAdi,"")</f>
        <v/>
      </c>
      <c r="C75" s="616"/>
      <c r="D75" s="616"/>
      <c r="E75" s="616"/>
      <c r="F75" s="616"/>
      <c r="G75" s="616"/>
      <c r="H75" s="616"/>
      <c r="I75" s="617"/>
      <c r="J75" s="2"/>
    </row>
    <row r="76" spans="1:12" ht="34.5" customHeight="1" thickBot="1" x14ac:dyDescent="0.35">
      <c r="A76" s="449" t="s">
        <v>137</v>
      </c>
      <c r="B76" s="632" t="str">
        <f>IF($B$6&lt;&gt;"",$B$6,"")</f>
        <v/>
      </c>
      <c r="C76" s="633"/>
      <c r="D76" s="633"/>
      <c r="E76" s="633"/>
      <c r="F76" s="633"/>
      <c r="G76" s="633"/>
      <c r="H76" s="633"/>
      <c r="I76" s="634"/>
      <c r="J76" s="206" t="str">
        <f>IF(B76="","Stok değerleme yöntemi yazılmadan toplam hesaplanmayacaktır.","")</f>
        <v>Stok değerleme yöntemi yazılmadan toplam hesaplanmayacaktır.</v>
      </c>
    </row>
    <row r="77" spans="1:12" s="42" customFormat="1" ht="37.200000000000003" customHeight="1" x14ac:dyDescent="0.3">
      <c r="A77" s="613" t="s">
        <v>3</v>
      </c>
      <c r="B77" s="613" t="s">
        <v>99</v>
      </c>
      <c r="C77" s="613" t="s">
        <v>175</v>
      </c>
      <c r="D77" s="613" t="s">
        <v>100</v>
      </c>
      <c r="E77" s="613" t="s">
        <v>105</v>
      </c>
      <c r="F77" s="613" t="s">
        <v>106</v>
      </c>
      <c r="G77" s="613" t="s">
        <v>138</v>
      </c>
      <c r="H77" s="630" t="s">
        <v>33</v>
      </c>
      <c r="I77" s="630" t="s">
        <v>107</v>
      </c>
      <c r="J77" s="58"/>
      <c r="K77" s="66"/>
      <c r="L77" s="66"/>
    </row>
    <row r="78" spans="1:12" ht="18" customHeight="1" thickBot="1" x14ac:dyDescent="0.35">
      <c r="A78" s="621"/>
      <c r="B78" s="621"/>
      <c r="C78" s="614"/>
      <c r="D78" s="621"/>
      <c r="E78" s="621"/>
      <c r="F78" s="621"/>
      <c r="G78" s="621"/>
      <c r="H78" s="631"/>
      <c r="I78" s="631"/>
      <c r="J78" s="2"/>
    </row>
    <row r="79" spans="1:12" ht="18" customHeight="1" x14ac:dyDescent="0.3">
      <c r="A79" s="198">
        <v>41</v>
      </c>
      <c r="B79" s="83"/>
      <c r="C79" s="445"/>
      <c r="D79" s="22"/>
      <c r="E79" s="36"/>
      <c r="F79" s="36"/>
      <c r="G79" s="33"/>
      <c r="H79" s="189" t="str">
        <f>IF(AND(F79&lt;&gt;"",G79&lt;&gt;"",I79&lt;&gt;""),F79*G79,"")</f>
        <v/>
      </c>
      <c r="I79" s="43"/>
      <c r="J79" s="103" t="str">
        <f t="shared" ref="J79:J98" si="4">IF(AND(D79&lt;&gt;"",I79=""),"Stok Çıkış Tarihi Yazılmalıdır.","")</f>
        <v/>
      </c>
    </row>
    <row r="80" spans="1:12" ht="18" customHeight="1" x14ac:dyDescent="0.3">
      <c r="A80" s="399">
        <v>42</v>
      </c>
      <c r="B80" s="314"/>
      <c r="C80" s="447"/>
      <c r="D80" s="14"/>
      <c r="E80" s="15"/>
      <c r="F80" s="15"/>
      <c r="G80" s="38"/>
      <c r="H80" s="199" t="str">
        <f t="shared" ref="H80:H98" si="5">IF(AND(F80&lt;&gt;"",G80&lt;&gt;"",I80&lt;&gt;""),F80*G80,"")</f>
        <v/>
      </c>
      <c r="I80" s="44"/>
      <c r="J80" s="103" t="str">
        <f t="shared" si="4"/>
        <v/>
      </c>
    </row>
    <row r="81" spans="1:10" ht="18" customHeight="1" x14ac:dyDescent="0.3">
      <c r="A81" s="399">
        <v>43</v>
      </c>
      <c r="B81" s="314"/>
      <c r="C81" s="447"/>
      <c r="D81" s="14"/>
      <c r="E81" s="15"/>
      <c r="F81" s="15"/>
      <c r="G81" s="38"/>
      <c r="H81" s="199" t="str">
        <f t="shared" si="5"/>
        <v/>
      </c>
      <c r="I81" s="44"/>
      <c r="J81" s="103" t="str">
        <f t="shared" si="4"/>
        <v/>
      </c>
    </row>
    <row r="82" spans="1:10" ht="18" customHeight="1" x14ac:dyDescent="0.3">
      <c r="A82" s="399">
        <v>44</v>
      </c>
      <c r="B82" s="314"/>
      <c r="C82" s="447"/>
      <c r="D82" s="14"/>
      <c r="E82" s="15"/>
      <c r="F82" s="15"/>
      <c r="G82" s="38"/>
      <c r="H82" s="199" t="str">
        <f t="shared" si="5"/>
        <v/>
      </c>
      <c r="I82" s="44"/>
      <c r="J82" s="103" t="str">
        <f t="shared" si="4"/>
        <v/>
      </c>
    </row>
    <row r="83" spans="1:10" ht="18" customHeight="1" x14ac:dyDescent="0.3">
      <c r="A83" s="399">
        <v>45</v>
      </c>
      <c r="B83" s="314"/>
      <c r="C83" s="447"/>
      <c r="D83" s="14"/>
      <c r="E83" s="15"/>
      <c r="F83" s="15"/>
      <c r="G83" s="38"/>
      <c r="H83" s="199" t="str">
        <f t="shared" si="5"/>
        <v/>
      </c>
      <c r="I83" s="44"/>
      <c r="J83" s="103" t="str">
        <f t="shared" si="4"/>
        <v/>
      </c>
    </row>
    <row r="84" spans="1:10" ht="18" customHeight="1" x14ac:dyDescent="0.3">
      <c r="A84" s="399">
        <v>46</v>
      </c>
      <c r="B84" s="314"/>
      <c r="C84" s="447"/>
      <c r="D84" s="14"/>
      <c r="E84" s="15"/>
      <c r="F84" s="15"/>
      <c r="G84" s="38"/>
      <c r="H84" s="199" t="str">
        <f t="shared" si="5"/>
        <v/>
      </c>
      <c r="I84" s="44"/>
      <c r="J84" s="103" t="str">
        <f t="shared" si="4"/>
        <v/>
      </c>
    </row>
    <row r="85" spans="1:10" ht="18" customHeight="1" x14ac:dyDescent="0.3">
      <c r="A85" s="399">
        <v>47</v>
      </c>
      <c r="B85" s="314"/>
      <c r="C85" s="447"/>
      <c r="D85" s="14"/>
      <c r="E85" s="15"/>
      <c r="F85" s="15"/>
      <c r="G85" s="38"/>
      <c r="H85" s="199" t="str">
        <f t="shared" si="5"/>
        <v/>
      </c>
      <c r="I85" s="44"/>
      <c r="J85" s="103" t="str">
        <f t="shared" si="4"/>
        <v/>
      </c>
    </row>
    <row r="86" spans="1:10" ht="18" customHeight="1" x14ac:dyDescent="0.3">
      <c r="A86" s="399">
        <v>48</v>
      </c>
      <c r="B86" s="314"/>
      <c r="C86" s="447"/>
      <c r="D86" s="14"/>
      <c r="E86" s="15"/>
      <c r="F86" s="15"/>
      <c r="G86" s="38"/>
      <c r="H86" s="199" t="str">
        <f t="shared" si="5"/>
        <v/>
      </c>
      <c r="I86" s="44"/>
      <c r="J86" s="103" t="str">
        <f t="shared" si="4"/>
        <v/>
      </c>
    </row>
    <row r="87" spans="1:10" ht="18" customHeight="1" x14ac:dyDescent="0.3">
      <c r="A87" s="399">
        <v>49</v>
      </c>
      <c r="B87" s="314"/>
      <c r="C87" s="447"/>
      <c r="D87" s="14"/>
      <c r="E87" s="15"/>
      <c r="F87" s="15"/>
      <c r="G87" s="38"/>
      <c r="H87" s="199" t="str">
        <f t="shared" si="5"/>
        <v/>
      </c>
      <c r="I87" s="44"/>
      <c r="J87" s="103" t="str">
        <f t="shared" si="4"/>
        <v/>
      </c>
    </row>
    <row r="88" spans="1:10" ht="18" customHeight="1" x14ac:dyDescent="0.3">
      <c r="A88" s="399">
        <v>50</v>
      </c>
      <c r="B88" s="314"/>
      <c r="C88" s="447"/>
      <c r="D88" s="14"/>
      <c r="E88" s="15"/>
      <c r="F88" s="15"/>
      <c r="G88" s="38"/>
      <c r="H88" s="199" t="str">
        <f t="shared" si="5"/>
        <v/>
      </c>
      <c r="I88" s="44"/>
      <c r="J88" s="103" t="str">
        <f t="shared" si="4"/>
        <v/>
      </c>
    </row>
    <row r="89" spans="1:10" ht="18" customHeight="1" x14ac:dyDescent="0.3">
      <c r="A89" s="399">
        <v>51</v>
      </c>
      <c r="B89" s="314"/>
      <c r="C89" s="447"/>
      <c r="D89" s="14"/>
      <c r="E89" s="15"/>
      <c r="F89" s="15"/>
      <c r="G89" s="38"/>
      <c r="H89" s="199" t="str">
        <f t="shared" si="5"/>
        <v/>
      </c>
      <c r="I89" s="44"/>
      <c r="J89" s="103" t="str">
        <f t="shared" si="4"/>
        <v/>
      </c>
    </row>
    <row r="90" spans="1:10" ht="18" customHeight="1" x14ac:dyDescent="0.3">
      <c r="A90" s="399">
        <v>52</v>
      </c>
      <c r="B90" s="314"/>
      <c r="C90" s="447"/>
      <c r="D90" s="14"/>
      <c r="E90" s="15"/>
      <c r="F90" s="15"/>
      <c r="G90" s="38"/>
      <c r="H90" s="199" t="str">
        <f t="shared" si="5"/>
        <v/>
      </c>
      <c r="I90" s="44"/>
      <c r="J90" s="103" t="str">
        <f t="shared" si="4"/>
        <v/>
      </c>
    </row>
    <row r="91" spans="1:10" ht="18" customHeight="1" x14ac:dyDescent="0.3">
      <c r="A91" s="399">
        <v>53</v>
      </c>
      <c r="B91" s="314"/>
      <c r="C91" s="447"/>
      <c r="D91" s="14"/>
      <c r="E91" s="15"/>
      <c r="F91" s="15"/>
      <c r="G91" s="38"/>
      <c r="H91" s="199" t="str">
        <f t="shared" si="5"/>
        <v/>
      </c>
      <c r="I91" s="44"/>
      <c r="J91" s="103" t="str">
        <f t="shared" si="4"/>
        <v/>
      </c>
    </row>
    <row r="92" spans="1:10" ht="18" customHeight="1" x14ac:dyDescent="0.3">
      <c r="A92" s="399">
        <v>54</v>
      </c>
      <c r="B92" s="314"/>
      <c r="C92" s="447"/>
      <c r="D92" s="14"/>
      <c r="E92" s="15"/>
      <c r="F92" s="15"/>
      <c r="G92" s="38"/>
      <c r="H92" s="199" t="str">
        <f t="shared" si="5"/>
        <v/>
      </c>
      <c r="I92" s="44"/>
      <c r="J92" s="103" t="str">
        <f t="shared" si="4"/>
        <v/>
      </c>
    </row>
    <row r="93" spans="1:10" ht="18" customHeight="1" x14ac:dyDescent="0.3">
      <c r="A93" s="399">
        <v>55</v>
      </c>
      <c r="B93" s="314"/>
      <c r="C93" s="447"/>
      <c r="D93" s="14"/>
      <c r="E93" s="15"/>
      <c r="F93" s="15"/>
      <c r="G93" s="38"/>
      <c r="H93" s="199" t="str">
        <f t="shared" si="5"/>
        <v/>
      </c>
      <c r="I93" s="44"/>
      <c r="J93" s="103" t="str">
        <f t="shared" si="4"/>
        <v/>
      </c>
    </row>
    <row r="94" spans="1:10" ht="18" customHeight="1" x14ac:dyDescent="0.3">
      <c r="A94" s="399">
        <v>56</v>
      </c>
      <c r="B94" s="314"/>
      <c r="C94" s="447"/>
      <c r="D94" s="14"/>
      <c r="E94" s="15"/>
      <c r="F94" s="15"/>
      <c r="G94" s="38"/>
      <c r="H94" s="199" t="str">
        <f t="shared" si="5"/>
        <v/>
      </c>
      <c r="I94" s="44"/>
      <c r="J94" s="103" t="str">
        <f t="shared" si="4"/>
        <v/>
      </c>
    </row>
    <row r="95" spans="1:10" ht="18" customHeight="1" x14ac:dyDescent="0.3">
      <c r="A95" s="399">
        <v>57</v>
      </c>
      <c r="B95" s="314"/>
      <c r="C95" s="447"/>
      <c r="D95" s="14"/>
      <c r="E95" s="15"/>
      <c r="F95" s="15"/>
      <c r="G95" s="38"/>
      <c r="H95" s="199" t="str">
        <f t="shared" si="5"/>
        <v/>
      </c>
      <c r="I95" s="44"/>
      <c r="J95" s="103" t="str">
        <f t="shared" si="4"/>
        <v/>
      </c>
    </row>
    <row r="96" spans="1:10" ht="18" customHeight="1" x14ac:dyDescent="0.3">
      <c r="A96" s="399">
        <v>58</v>
      </c>
      <c r="B96" s="314"/>
      <c r="C96" s="447"/>
      <c r="D96" s="14"/>
      <c r="E96" s="15"/>
      <c r="F96" s="15"/>
      <c r="G96" s="38"/>
      <c r="H96" s="199" t="str">
        <f t="shared" si="5"/>
        <v/>
      </c>
      <c r="I96" s="44"/>
      <c r="J96" s="103" t="str">
        <f t="shared" si="4"/>
        <v/>
      </c>
    </row>
    <row r="97" spans="1:12" ht="18" customHeight="1" x14ac:dyDescent="0.3">
      <c r="A97" s="399">
        <v>59</v>
      </c>
      <c r="B97" s="314"/>
      <c r="C97" s="447"/>
      <c r="D97" s="14"/>
      <c r="E97" s="15"/>
      <c r="F97" s="15"/>
      <c r="G97" s="38"/>
      <c r="H97" s="199" t="str">
        <f t="shared" si="5"/>
        <v/>
      </c>
      <c r="I97" s="44"/>
      <c r="J97" s="103" t="str">
        <f t="shared" si="4"/>
        <v/>
      </c>
    </row>
    <row r="98" spans="1:12" ht="18" customHeight="1" thickBot="1" x14ac:dyDescent="0.35">
      <c r="A98" s="400">
        <v>60</v>
      </c>
      <c r="B98" s="86"/>
      <c r="C98" s="448"/>
      <c r="D98" s="16"/>
      <c r="E98" s="17"/>
      <c r="F98" s="17"/>
      <c r="G98" s="40"/>
      <c r="H98" s="200" t="str">
        <f t="shared" si="5"/>
        <v/>
      </c>
      <c r="I98" s="45"/>
      <c r="J98" s="103" t="str">
        <f t="shared" si="4"/>
        <v/>
      </c>
    </row>
    <row r="99" spans="1:12" ht="18" customHeight="1" thickBot="1" x14ac:dyDescent="0.35">
      <c r="G99" s="380" t="s">
        <v>124</v>
      </c>
      <c r="H99" s="183">
        <f>IF(stok&lt;&gt;"",SUM(H79:H98)+H64,0)</f>
        <v>0</v>
      </c>
      <c r="I99" s="202"/>
      <c r="K99" s="102">
        <f>IF(H99&gt;H64,ROW(A105),0)</f>
        <v>0</v>
      </c>
    </row>
    <row r="101" spans="1:12" ht="30.1" customHeight="1" x14ac:dyDescent="0.3">
      <c r="A101" s="629" t="s">
        <v>134</v>
      </c>
      <c r="B101" s="629"/>
      <c r="C101" s="629"/>
      <c r="D101" s="629"/>
      <c r="E101" s="629"/>
      <c r="F101" s="629"/>
      <c r="G101" s="629"/>
      <c r="H101" s="629"/>
      <c r="I101" s="629"/>
    </row>
    <row r="103" spans="1:12" ht="19.05" x14ac:dyDescent="0.35">
      <c r="A103" s="370" t="s">
        <v>30</v>
      </c>
      <c r="B103" s="372">
        <f ca="1">imzatarihi</f>
        <v>45653</v>
      </c>
      <c r="C103" s="372"/>
      <c r="D103" s="251" t="s">
        <v>31</v>
      </c>
      <c r="E103" s="373" t="str">
        <f>IF(kurulusyetkilisi&gt;0,kurulusyetkilisi,"")</f>
        <v/>
      </c>
      <c r="H103" s="41"/>
    </row>
    <row r="104" spans="1:12" ht="19.05" x14ac:dyDescent="0.35">
      <c r="B104" s="213"/>
      <c r="C104" s="213"/>
      <c r="D104" s="251" t="s">
        <v>32</v>
      </c>
      <c r="G104" s="212"/>
      <c r="H104" s="41"/>
    </row>
    <row r="106" spans="1:12" x14ac:dyDescent="0.3">
      <c r="A106" s="609" t="s">
        <v>104</v>
      </c>
      <c r="B106" s="609"/>
      <c r="C106" s="609"/>
      <c r="D106" s="609"/>
      <c r="E106" s="609"/>
      <c r="F106" s="609"/>
      <c r="G106" s="609"/>
      <c r="H106" s="609"/>
      <c r="I106" s="609"/>
      <c r="J106" s="2"/>
    </row>
    <row r="107" spans="1:12" x14ac:dyDescent="0.3">
      <c r="A107" s="573" t="str">
        <f>IF(YilDonem&lt;&gt;"",CONCATENATE(YilDonem," dönemine aittir."),"")</f>
        <v/>
      </c>
      <c r="B107" s="573"/>
      <c r="C107" s="573"/>
      <c r="D107" s="573"/>
      <c r="E107" s="573"/>
      <c r="F107" s="573"/>
      <c r="G107" s="573"/>
      <c r="H107" s="573"/>
      <c r="I107" s="573"/>
      <c r="J107" s="2"/>
    </row>
    <row r="108" spans="1:12" ht="16.149999999999999" customHeight="1" thickBot="1" x14ac:dyDescent="0.35">
      <c r="A108" s="610" t="s">
        <v>126</v>
      </c>
      <c r="B108" s="610"/>
      <c r="C108" s="610"/>
      <c r="D108" s="610"/>
      <c r="E108" s="610"/>
      <c r="F108" s="610"/>
      <c r="G108" s="610"/>
      <c r="H108" s="610"/>
      <c r="I108" s="610"/>
      <c r="J108" s="2"/>
    </row>
    <row r="109" spans="1:12" ht="31.6" customHeight="1" thickBot="1" x14ac:dyDescent="0.35">
      <c r="A109" s="441" t="s">
        <v>212</v>
      </c>
      <c r="B109" s="618" t="str">
        <f>IF(ProjeNo&gt;0,ProjeNo,"")</f>
        <v/>
      </c>
      <c r="C109" s="619"/>
      <c r="D109" s="619"/>
      <c r="E109" s="619"/>
      <c r="F109" s="619"/>
      <c r="G109" s="619"/>
      <c r="H109" s="619"/>
      <c r="I109" s="620"/>
      <c r="J109" s="2"/>
    </row>
    <row r="110" spans="1:12" ht="45" customHeight="1" thickBot="1" x14ac:dyDescent="0.35">
      <c r="A110" s="441" t="s">
        <v>213</v>
      </c>
      <c r="B110" s="615" t="str">
        <f>IF(ProjeAdi&gt;0,ProjeAdi,"")</f>
        <v/>
      </c>
      <c r="C110" s="616"/>
      <c r="D110" s="616"/>
      <c r="E110" s="616"/>
      <c r="F110" s="616"/>
      <c r="G110" s="616"/>
      <c r="H110" s="616"/>
      <c r="I110" s="617"/>
      <c r="J110" s="2"/>
    </row>
    <row r="111" spans="1:12" ht="34.5" customHeight="1" thickBot="1" x14ac:dyDescent="0.35">
      <c r="A111" s="449" t="s">
        <v>137</v>
      </c>
      <c r="B111" s="632" t="str">
        <f>IF($B$6&lt;&gt;"",$B$6,"")</f>
        <v/>
      </c>
      <c r="C111" s="633"/>
      <c r="D111" s="633"/>
      <c r="E111" s="633"/>
      <c r="F111" s="633"/>
      <c r="G111" s="633"/>
      <c r="H111" s="633"/>
      <c r="I111" s="634"/>
      <c r="J111" s="206" t="str">
        <f>IF(B111="","Stok değerleme yöntemi yazılmadan toplam hesaplanmayacaktır.","")</f>
        <v>Stok değerleme yöntemi yazılmadan toplam hesaplanmayacaktır.</v>
      </c>
    </row>
    <row r="112" spans="1:12" s="42" customFormat="1" ht="37.200000000000003" customHeight="1" x14ac:dyDescent="0.3">
      <c r="A112" s="613" t="s">
        <v>3</v>
      </c>
      <c r="B112" s="613" t="s">
        <v>99</v>
      </c>
      <c r="C112" s="613" t="s">
        <v>175</v>
      </c>
      <c r="D112" s="613" t="s">
        <v>100</v>
      </c>
      <c r="E112" s="613" t="s">
        <v>105</v>
      </c>
      <c r="F112" s="613" t="s">
        <v>106</v>
      </c>
      <c r="G112" s="613" t="s">
        <v>138</v>
      </c>
      <c r="H112" s="630" t="s">
        <v>33</v>
      </c>
      <c r="I112" s="630" t="s">
        <v>107</v>
      </c>
      <c r="J112" s="58"/>
      <c r="K112" s="66"/>
      <c r="L112" s="66"/>
    </row>
    <row r="113" spans="1:10" ht="18" customHeight="1" thickBot="1" x14ac:dyDescent="0.35">
      <c r="A113" s="621"/>
      <c r="B113" s="621"/>
      <c r="C113" s="614"/>
      <c r="D113" s="621"/>
      <c r="E113" s="621"/>
      <c r="F113" s="621"/>
      <c r="G113" s="621"/>
      <c r="H113" s="631"/>
      <c r="I113" s="631"/>
      <c r="J113" s="2"/>
    </row>
    <row r="114" spans="1:10" ht="18" customHeight="1" x14ac:dyDescent="0.3">
      <c r="A114" s="198">
        <v>61</v>
      </c>
      <c r="B114" s="83"/>
      <c r="C114" s="445"/>
      <c r="D114" s="22"/>
      <c r="E114" s="36"/>
      <c r="F114" s="36"/>
      <c r="G114" s="33"/>
      <c r="H114" s="189" t="str">
        <f>IF(AND(F114&lt;&gt;"",G114&lt;&gt;"",I114&lt;&gt;""),F114*G114,"")</f>
        <v/>
      </c>
      <c r="I114" s="43"/>
      <c r="J114" s="103" t="str">
        <f t="shared" ref="J114:J133" si="6">IF(AND(D114&lt;&gt;"",I114=""),"Stok Çıkış Tarihi Yazılmalıdır.","")</f>
        <v/>
      </c>
    </row>
    <row r="115" spans="1:10" ht="18" customHeight="1" x14ac:dyDescent="0.3">
      <c r="A115" s="399">
        <v>62</v>
      </c>
      <c r="B115" s="314"/>
      <c r="C115" s="447"/>
      <c r="D115" s="14"/>
      <c r="E115" s="15"/>
      <c r="F115" s="15"/>
      <c r="G115" s="38"/>
      <c r="H115" s="199" t="str">
        <f t="shared" ref="H115:H133" si="7">IF(AND(F115&lt;&gt;"",G115&lt;&gt;"",I115&lt;&gt;""),F115*G115,"")</f>
        <v/>
      </c>
      <c r="I115" s="44"/>
      <c r="J115" s="103" t="str">
        <f t="shared" si="6"/>
        <v/>
      </c>
    </row>
    <row r="116" spans="1:10" ht="18" customHeight="1" x14ac:dyDescent="0.3">
      <c r="A116" s="399">
        <v>63</v>
      </c>
      <c r="B116" s="314"/>
      <c r="C116" s="447"/>
      <c r="D116" s="14"/>
      <c r="E116" s="15"/>
      <c r="F116" s="15"/>
      <c r="G116" s="38"/>
      <c r="H116" s="199" t="str">
        <f t="shared" si="7"/>
        <v/>
      </c>
      <c r="I116" s="44"/>
      <c r="J116" s="103" t="str">
        <f t="shared" si="6"/>
        <v/>
      </c>
    </row>
    <row r="117" spans="1:10" ht="18" customHeight="1" x14ac:dyDescent="0.3">
      <c r="A117" s="399">
        <v>64</v>
      </c>
      <c r="B117" s="314"/>
      <c r="C117" s="447"/>
      <c r="D117" s="14"/>
      <c r="E117" s="15"/>
      <c r="F117" s="15"/>
      <c r="G117" s="38"/>
      <c r="H117" s="199" t="str">
        <f t="shared" si="7"/>
        <v/>
      </c>
      <c r="I117" s="44"/>
      <c r="J117" s="103" t="str">
        <f t="shared" si="6"/>
        <v/>
      </c>
    </row>
    <row r="118" spans="1:10" ht="18" customHeight="1" x14ac:dyDescent="0.3">
      <c r="A118" s="399">
        <v>65</v>
      </c>
      <c r="B118" s="314"/>
      <c r="C118" s="447"/>
      <c r="D118" s="14"/>
      <c r="E118" s="15"/>
      <c r="F118" s="15"/>
      <c r="G118" s="38"/>
      <c r="H118" s="199" t="str">
        <f t="shared" si="7"/>
        <v/>
      </c>
      <c r="I118" s="44"/>
      <c r="J118" s="103" t="str">
        <f t="shared" si="6"/>
        <v/>
      </c>
    </row>
    <row r="119" spans="1:10" ht="18" customHeight="1" x14ac:dyDescent="0.3">
      <c r="A119" s="399">
        <v>66</v>
      </c>
      <c r="B119" s="314"/>
      <c r="C119" s="447"/>
      <c r="D119" s="14"/>
      <c r="E119" s="15"/>
      <c r="F119" s="15"/>
      <c r="G119" s="38"/>
      <c r="H119" s="199" t="str">
        <f t="shared" si="7"/>
        <v/>
      </c>
      <c r="I119" s="44"/>
      <c r="J119" s="103" t="str">
        <f t="shared" si="6"/>
        <v/>
      </c>
    </row>
    <row r="120" spans="1:10" ht="18" customHeight="1" x14ac:dyDescent="0.3">
      <c r="A120" s="399">
        <v>67</v>
      </c>
      <c r="B120" s="314"/>
      <c r="C120" s="447"/>
      <c r="D120" s="14"/>
      <c r="E120" s="15"/>
      <c r="F120" s="15"/>
      <c r="G120" s="38"/>
      <c r="H120" s="199" t="str">
        <f t="shared" si="7"/>
        <v/>
      </c>
      <c r="I120" s="44"/>
      <c r="J120" s="103" t="str">
        <f t="shared" si="6"/>
        <v/>
      </c>
    </row>
    <row r="121" spans="1:10" ht="18" customHeight="1" x14ac:dyDescent="0.3">
      <c r="A121" s="399">
        <v>68</v>
      </c>
      <c r="B121" s="314"/>
      <c r="C121" s="447"/>
      <c r="D121" s="14"/>
      <c r="E121" s="15"/>
      <c r="F121" s="15"/>
      <c r="G121" s="38"/>
      <c r="H121" s="199" t="str">
        <f t="shared" si="7"/>
        <v/>
      </c>
      <c r="I121" s="44"/>
      <c r="J121" s="103" t="str">
        <f t="shared" si="6"/>
        <v/>
      </c>
    </row>
    <row r="122" spans="1:10" ht="18" customHeight="1" x14ac:dyDescent="0.3">
      <c r="A122" s="399">
        <v>69</v>
      </c>
      <c r="B122" s="314"/>
      <c r="C122" s="447"/>
      <c r="D122" s="14"/>
      <c r="E122" s="15"/>
      <c r="F122" s="15"/>
      <c r="G122" s="38"/>
      <c r="H122" s="199" t="str">
        <f t="shared" si="7"/>
        <v/>
      </c>
      <c r="I122" s="44"/>
      <c r="J122" s="103" t="str">
        <f t="shared" si="6"/>
        <v/>
      </c>
    </row>
    <row r="123" spans="1:10" ht="18" customHeight="1" x14ac:dyDescent="0.3">
      <c r="A123" s="399">
        <v>70</v>
      </c>
      <c r="B123" s="314"/>
      <c r="C123" s="447"/>
      <c r="D123" s="14"/>
      <c r="E123" s="15"/>
      <c r="F123" s="15"/>
      <c r="G123" s="38"/>
      <c r="H123" s="199" t="str">
        <f t="shared" si="7"/>
        <v/>
      </c>
      <c r="I123" s="44"/>
      <c r="J123" s="103" t="str">
        <f t="shared" si="6"/>
        <v/>
      </c>
    </row>
    <row r="124" spans="1:10" ht="18" customHeight="1" x14ac:dyDescent="0.3">
      <c r="A124" s="399">
        <v>71</v>
      </c>
      <c r="B124" s="314"/>
      <c r="C124" s="447"/>
      <c r="D124" s="14"/>
      <c r="E124" s="15"/>
      <c r="F124" s="15"/>
      <c r="G124" s="38"/>
      <c r="H124" s="199" t="str">
        <f t="shared" si="7"/>
        <v/>
      </c>
      <c r="I124" s="44"/>
      <c r="J124" s="103" t="str">
        <f t="shared" si="6"/>
        <v/>
      </c>
    </row>
    <row r="125" spans="1:10" ht="18" customHeight="1" x14ac:dyDescent="0.3">
      <c r="A125" s="399">
        <v>72</v>
      </c>
      <c r="B125" s="314"/>
      <c r="C125" s="447"/>
      <c r="D125" s="14"/>
      <c r="E125" s="15"/>
      <c r="F125" s="15"/>
      <c r="G125" s="38"/>
      <c r="H125" s="199" t="str">
        <f t="shared" si="7"/>
        <v/>
      </c>
      <c r="I125" s="44"/>
      <c r="J125" s="103" t="str">
        <f t="shared" si="6"/>
        <v/>
      </c>
    </row>
    <row r="126" spans="1:10" ht="18" customHeight="1" x14ac:dyDescent="0.3">
      <c r="A126" s="399">
        <v>73</v>
      </c>
      <c r="B126" s="314"/>
      <c r="C126" s="447"/>
      <c r="D126" s="14"/>
      <c r="E126" s="15"/>
      <c r="F126" s="15"/>
      <c r="G126" s="38"/>
      <c r="H126" s="199" t="str">
        <f t="shared" si="7"/>
        <v/>
      </c>
      <c r="I126" s="44"/>
      <c r="J126" s="103" t="str">
        <f t="shared" si="6"/>
        <v/>
      </c>
    </row>
    <row r="127" spans="1:10" ht="18" customHeight="1" x14ac:dyDescent="0.3">
      <c r="A127" s="399">
        <v>74</v>
      </c>
      <c r="B127" s="314"/>
      <c r="C127" s="447"/>
      <c r="D127" s="14"/>
      <c r="E127" s="15"/>
      <c r="F127" s="15"/>
      <c r="G127" s="38"/>
      <c r="H127" s="199" t="str">
        <f t="shared" si="7"/>
        <v/>
      </c>
      <c r="I127" s="44"/>
      <c r="J127" s="103" t="str">
        <f t="shared" si="6"/>
        <v/>
      </c>
    </row>
    <row r="128" spans="1:10" ht="18" customHeight="1" x14ac:dyDescent="0.3">
      <c r="A128" s="399">
        <v>75</v>
      </c>
      <c r="B128" s="314"/>
      <c r="C128" s="447"/>
      <c r="D128" s="14"/>
      <c r="E128" s="15"/>
      <c r="F128" s="15"/>
      <c r="G128" s="38"/>
      <c r="H128" s="199" t="str">
        <f t="shared" si="7"/>
        <v/>
      </c>
      <c r="I128" s="44"/>
      <c r="J128" s="103" t="str">
        <f t="shared" si="6"/>
        <v/>
      </c>
    </row>
    <row r="129" spans="1:11" ht="18" customHeight="1" x14ac:dyDescent="0.3">
      <c r="A129" s="399">
        <v>76</v>
      </c>
      <c r="B129" s="314"/>
      <c r="C129" s="447"/>
      <c r="D129" s="14"/>
      <c r="E129" s="15"/>
      <c r="F129" s="15"/>
      <c r="G129" s="38"/>
      <c r="H129" s="199" t="str">
        <f t="shared" si="7"/>
        <v/>
      </c>
      <c r="I129" s="44"/>
      <c r="J129" s="103" t="str">
        <f t="shared" si="6"/>
        <v/>
      </c>
    </row>
    <row r="130" spans="1:11" ht="18" customHeight="1" x14ac:dyDescent="0.3">
      <c r="A130" s="399">
        <v>77</v>
      </c>
      <c r="B130" s="314"/>
      <c r="C130" s="447"/>
      <c r="D130" s="14"/>
      <c r="E130" s="15"/>
      <c r="F130" s="15"/>
      <c r="G130" s="38"/>
      <c r="H130" s="199" t="str">
        <f t="shared" si="7"/>
        <v/>
      </c>
      <c r="I130" s="44"/>
      <c r="J130" s="103" t="str">
        <f t="shared" si="6"/>
        <v/>
      </c>
    </row>
    <row r="131" spans="1:11" ht="18" customHeight="1" x14ac:dyDescent="0.3">
      <c r="A131" s="399">
        <v>78</v>
      </c>
      <c r="B131" s="314"/>
      <c r="C131" s="447"/>
      <c r="D131" s="14"/>
      <c r="E131" s="15"/>
      <c r="F131" s="15"/>
      <c r="G131" s="38"/>
      <c r="H131" s="199" t="str">
        <f t="shared" si="7"/>
        <v/>
      </c>
      <c r="I131" s="44"/>
      <c r="J131" s="103" t="str">
        <f t="shared" si="6"/>
        <v/>
      </c>
    </row>
    <row r="132" spans="1:11" ht="18" customHeight="1" x14ac:dyDescent="0.3">
      <c r="A132" s="399">
        <v>79</v>
      </c>
      <c r="B132" s="314"/>
      <c r="C132" s="447"/>
      <c r="D132" s="14"/>
      <c r="E132" s="15"/>
      <c r="F132" s="15"/>
      <c r="G132" s="38"/>
      <c r="H132" s="199" t="str">
        <f t="shared" si="7"/>
        <v/>
      </c>
      <c r="I132" s="44"/>
      <c r="J132" s="103" t="str">
        <f t="shared" si="6"/>
        <v/>
      </c>
    </row>
    <row r="133" spans="1:11" ht="18" customHeight="1" thickBot="1" x14ac:dyDescent="0.35">
      <c r="A133" s="400">
        <v>80</v>
      </c>
      <c r="B133" s="86"/>
      <c r="C133" s="448"/>
      <c r="D133" s="16"/>
      <c r="E133" s="17"/>
      <c r="F133" s="17"/>
      <c r="G133" s="40"/>
      <c r="H133" s="200" t="str">
        <f t="shared" si="7"/>
        <v/>
      </c>
      <c r="I133" s="45"/>
      <c r="J133" s="103" t="str">
        <f t="shared" si="6"/>
        <v/>
      </c>
    </row>
    <row r="134" spans="1:11" ht="18" customHeight="1" thickBot="1" x14ac:dyDescent="0.35">
      <c r="G134" s="380" t="s">
        <v>124</v>
      </c>
      <c r="H134" s="183">
        <f>IF(stok&lt;&gt;"",SUM(H114:H133)+H99,0)</f>
        <v>0</v>
      </c>
      <c r="I134" s="202"/>
      <c r="K134" s="102">
        <f>IF(H134&gt;H99,ROW(A140),0)</f>
        <v>0</v>
      </c>
    </row>
    <row r="136" spans="1:11" ht="30.1" customHeight="1" x14ac:dyDescent="0.3">
      <c r="A136" s="629" t="s">
        <v>134</v>
      </c>
      <c r="B136" s="629"/>
      <c r="C136" s="629"/>
      <c r="D136" s="629"/>
      <c r="E136" s="629"/>
      <c r="F136" s="629"/>
      <c r="G136" s="629"/>
      <c r="H136" s="629"/>
      <c r="I136" s="629"/>
    </row>
    <row r="138" spans="1:11" ht="19.05" x14ac:dyDescent="0.35">
      <c r="A138" s="370" t="s">
        <v>30</v>
      </c>
      <c r="B138" s="372">
        <f ca="1">imzatarihi</f>
        <v>45653</v>
      </c>
      <c r="C138" s="372"/>
      <c r="D138" s="251" t="s">
        <v>31</v>
      </c>
      <c r="E138" s="373" t="str">
        <f>IF(kurulusyetkilisi&gt;0,kurulusyetkilisi,"")</f>
        <v/>
      </c>
      <c r="H138" s="41"/>
    </row>
    <row r="139" spans="1:11" ht="19.05" x14ac:dyDescent="0.35">
      <c r="B139" s="213"/>
      <c r="C139" s="213"/>
      <c r="D139" s="251" t="s">
        <v>32</v>
      </c>
      <c r="G139" s="212"/>
      <c r="H139" s="41"/>
    </row>
    <row r="141" spans="1:11" x14ac:dyDescent="0.3">
      <c r="A141" s="609" t="s">
        <v>104</v>
      </c>
      <c r="B141" s="609"/>
      <c r="C141" s="609"/>
      <c r="D141" s="609"/>
      <c r="E141" s="609"/>
      <c r="F141" s="609"/>
      <c r="G141" s="609"/>
      <c r="H141" s="609"/>
      <c r="I141" s="609"/>
      <c r="J141" s="2"/>
    </row>
    <row r="142" spans="1:11" x14ac:dyDescent="0.3">
      <c r="A142" s="573" t="str">
        <f>IF(YilDonem&lt;&gt;"",CONCATENATE(YilDonem," dönemine aittir."),"")</f>
        <v/>
      </c>
      <c r="B142" s="573"/>
      <c r="C142" s="573"/>
      <c r="D142" s="573"/>
      <c r="E142" s="573"/>
      <c r="F142" s="573"/>
      <c r="G142" s="573"/>
      <c r="H142" s="573"/>
      <c r="I142" s="573"/>
      <c r="J142" s="2"/>
    </row>
    <row r="143" spans="1:11" ht="16.149999999999999" customHeight="1" thickBot="1" x14ac:dyDescent="0.35">
      <c r="A143" s="610" t="s">
        <v>126</v>
      </c>
      <c r="B143" s="610"/>
      <c r="C143" s="610"/>
      <c r="D143" s="610"/>
      <c r="E143" s="610"/>
      <c r="F143" s="610"/>
      <c r="G143" s="610"/>
      <c r="H143" s="610"/>
      <c r="I143" s="610"/>
      <c r="J143" s="2"/>
    </row>
    <row r="144" spans="1:11" ht="31.6" customHeight="1" thickBot="1" x14ac:dyDescent="0.35">
      <c r="A144" s="441" t="s">
        <v>212</v>
      </c>
      <c r="B144" s="618" t="str">
        <f>IF(ProjeNo&gt;0,ProjeNo,"")</f>
        <v/>
      </c>
      <c r="C144" s="619"/>
      <c r="D144" s="619"/>
      <c r="E144" s="619"/>
      <c r="F144" s="619"/>
      <c r="G144" s="619"/>
      <c r="H144" s="619"/>
      <c r="I144" s="620"/>
      <c r="J144" s="2"/>
    </row>
    <row r="145" spans="1:12" ht="45" customHeight="1" thickBot="1" x14ac:dyDescent="0.35">
      <c r="A145" s="441" t="s">
        <v>213</v>
      </c>
      <c r="B145" s="615" t="str">
        <f>IF(ProjeAdi&gt;0,ProjeAdi,"")</f>
        <v/>
      </c>
      <c r="C145" s="616"/>
      <c r="D145" s="616"/>
      <c r="E145" s="616"/>
      <c r="F145" s="616"/>
      <c r="G145" s="616"/>
      <c r="H145" s="616"/>
      <c r="I145" s="617"/>
      <c r="J145" s="2"/>
    </row>
    <row r="146" spans="1:12" ht="34.5" customHeight="1" thickBot="1" x14ac:dyDescent="0.35">
      <c r="A146" s="449" t="s">
        <v>137</v>
      </c>
      <c r="B146" s="632" t="str">
        <f>IF($B$6&lt;&gt;"",$B$6,"")</f>
        <v/>
      </c>
      <c r="C146" s="633"/>
      <c r="D146" s="633"/>
      <c r="E146" s="633"/>
      <c r="F146" s="633"/>
      <c r="G146" s="633"/>
      <c r="H146" s="633"/>
      <c r="I146" s="634"/>
      <c r="J146" s="206" t="str">
        <f>IF(B146="","Stok değerleme yöntemi yazılmadan toplam hesaplanmayacaktır.","")</f>
        <v>Stok değerleme yöntemi yazılmadan toplam hesaplanmayacaktır.</v>
      </c>
    </row>
    <row r="147" spans="1:12" s="42" customFormat="1" ht="37.200000000000003" customHeight="1" x14ac:dyDescent="0.3">
      <c r="A147" s="613" t="s">
        <v>3</v>
      </c>
      <c r="B147" s="613" t="s">
        <v>99</v>
      </c>
      <c r="C147" s="613" t="s">
        <v>175</v>
      </c>
      <c r="D147" s="613" t="s">
        <v>100</v>
      </c>
      <c r="E147" s="613" t="s">
        <v>105</v>
      </c>
      <c r="F147" s="613" t="s">
        <v>106</v>
      </c>
      <c r="G147" s="613" t="s">
        <v>138</v>
      </c>
      <c r="H147" s="630" t="s">
        <v>33</v>
      </c>
      <c r="I147" s="630" t="s">
        <v>107</v>
      </c>
      <c r="J147" s="58"/>
      <c r="K147" s="66"/>
      <c r="L147" s="66"/>
    </row>
    <row r="148" spans="1:12" ht="18" customHeight="1" thickBot="1" x14ac:dyDescent="0.35">
      <c r="A148" s="621"/>
      <c r="B148" s="621"/>
      <c r="C148" s="614"/>
      <c r="D148" s="621"/>
      <c r="E148" s="621"/>
      <c r="F148" s="621"/>
      <c r="G148" s="621"/>
      <c r="H148" s="631"/>
      <c r="I148" s="631"/>
      <c r="J148" s="2"/>
    </row>
    <row r="149" spans="1:12" ht="18" customHeight="1" x14ac:dyDescent="0.3">
      <c r="A149" s="198">
        <v>81</v>
      </c>
      <c r="B149" s="83"/>
      <c r="C149" s="445"/>
      <c r="D149" s="22"/>
      <c r="E149" s="36"/>
      <c r="F149" s="36"/>
      <c r="G149" s="33"/>
      <c r="H149" s="189" t="str">
        <f>IF(AND(F149&lt;&gt;"",G149&lt;&gt;"",I149&lt;&gt;""),F149*G149,"")</f>
        <v/>
      </c>
      <c r="I149" s="43"/>
      <c r="J149" s="103" t="str">
        <f t="shared" ref="J149:J168" si="8">IF(AND(D149&lt;&gt;"",I149=""),"Stok Çıkış Tarihi Yazılmalıdır.","")</f>
        <v/>
      </c>
    </row>
    <row r="150" spans="1:12" ht="18" customHeight="1" x14ac:dyDescent="0.3">
      <c r="A150" s="399">
        <v>82</v>
      </c>
      <c r="B150" s="314"/>
      <c r="C150" s="447"/>
      <c r="D150" s="14"/>
      <c r="E150" s="15"/>
      <c r="F150" s="15"/>
      <c r="G150" s="38"/>
      <c r="H150" s="199" t="str">
        <f t="shared" ref="H150:H168" si="9">IF(AND(F150&lt;&gt;"",G150&lt;&gt;"",I150&lt;&gt;""),F150*G150,"")</f>
        <v/>
      </c>
      <c r="I150" s="44"/>
      <c r="J150" s="103" t="str">
        <f t="shared" si="8"/>
        <v/>
      </c>
    </row>
    <row r="151" spans="1:12" ht="18" customHeight="1" x14ac:dyDescent="0.3">
      <c r="A151" s="399">
        <v>83</v>
      </c>
      <c r="B151" s="314"/>
      <c r="C151" s="447"/>
      <c r="D151" s="14"/>
      <c r="E151" s="15"/>
      <c r="F151" s="15"/>
      <c r="G151" s="38"/>
      <c r="H151" s="199" t="str">
        <f t="shared" si="9"/>
        <v/>
      </c>
      <c r="I151" s="44"/>
      <c r="J151" s="103" t="str">
        <f t="shared" si="8"/>
        <v/>
      </c>
    </row>
    <row r="152" spans="1:12" ht="18" customHeight="1" x14ac:dyDescent="0.3">
      <c r="A152" s="399">
        <v>84</v>
      </c>
      <c r="B152" s="314"/>
      <c r="C152" s="447"/>
      <c r="D152" s="14"/>
      <c r="E152" s="15"/>
      <c r="F152" s="15"/>
      <c r="G152" s="38"/>
      <c r="H152" s="199" t="str">
        <f t="shared" si="9"/>
        <v/>
      </c>
      <c r="I152" s="44"/>
      <c r="J152" s="103" t="str">
        <f t="shared" si="8"/>
        <v/>
      </c>
    </row>
    <row r="153" spans="1:12" ht="18" customHeight="1" x14ac:dyDescent="0.3">
      <c r="A153" s="399">
        <v>85</v>
      </c>
      <c r="B153" s="314"/>
      <c r="C153" s="447"/>
      <c r="D153" s="14"/>
      <c r="E153" s="15"/>
      <c r="F153" s="15"/>
      <c r="G153" s="38"/>
      <c r="H153" s="199" t="str">
        <f t="shared" si="9"/>
        <v/>
      </c>
      <c r="I153" s="44"/>
      <c r="J153" s="103" t="str">
        <f t="shared" si="8"/>
        <v/>
      </c>
    </row>
    <row r="154" spans="1:12" ht="18" customHeight="1" x14ac:dyDescent="0.3">
      <c r="A154" s="399">
        <v>86</v>
      </c>
      <c r="B154" s="314"/>
      <c r="C154" s="447"/>
      <c r="D154" s="14"/>
      <c r="E154" s="15"/>
      <c r="F154" s="15"/>
      <c r="G154" s="38"/>
      <c r="H154" s="199" t="str">
        <f t="shared" si="9"/>
        <v/>
      </c>
      <c r="I154" s="44"/>
      <c r="J154" s="103" t="str">
        <f t="shared" si="8"/>
        <v/>
      </c>
    </row>
    <row r="155" spans="1:12" ht="18" customHeight="1" x14ac:dyDescent="0.3">
      <c r="A155" s="399">
        <v>87</v>
      </c>
      <c r="B155" s="314"/>
      <c r="C155" s="447"/>
      <c r="D155" s="14"/>
      <c r="E155" s="15"/>
      <c r="F155" s="15"/>
      <c r="G155" s="38"/>
      <c r="H155" s="199" t="str">
        <f t="shared" si="9"/>
        <v/>
      </c>
      <c r="I155" s="44"/>
      <c r="J155" s="103" t="str">
        <f t="shared" si="8"/>
        <v/>
      </c>
    </row>
    <row r="156" spans="1:12" ht="18" customHeight="1" x14ac:dyDescent="0.3">
      <c r="A156" s="399">
        <v>88</v>
      </c>
      <c r="B156" s="314"/>
      <c r="C156" s="447"/>
      <c r="D156" s="14"/>
      <c r="E156" s="15"/>
      <c r="F156" s="15"/>
      <c r="G156" s="38"/>
      <c r="H156" s="199" t="str">
        <f t="shared" si="9"/>
        <v/>
      </c>
      <c r="I156" s="44"/>
      <c r="J156" s="103" t="str">
        <f t="shared" si="8"/>
        <v/>
      </c>
    </row>
    <row r="157" spans="1:12" ht="18" customHeight="1" x14ac:dyDescent="0.3">
      <c r="A157" s="399">
        <v>89</v>
      </c>
      <c r="B157" s="314"/>
      <c r="C157" s="447"/>
      <c r="D157" s="14"/>
      <c r="E157" s="15"/>
      <c r="F157" s="15"/>
      <c r="G157" s="38"/>
      <c r="H157" s="199" t="str">
        <f t="shared" si="9"/>
        <v/>
      </c>
      <c r="I157" s="44"/>
      <c r="J157" s="103" t="str">
        <f t="shared" si="8"/>
        <v/>
      </c>
    </row>
    <row r="158" spans="1:12" ht="18" customHeight="1" x14ac:dyDescent="0.3">
      <c r="A158" s="399">
        <v>90</v>
      </c>
      <c r="B158" s="314"/>
      <c r="C158" s="447"/>
      <c r="D158" s="14"/>
      <c r="E158" s="15"/>
      <c r="F158" s="15"/>
      <c r="G158" s="38"/>
      <c r="H158" s="199" t="str">
        <f t="shared" si="9"/>
        <v/>
      </c>
      <c r="I158" s="44"/>
      <c r="J158" s="103" t="str">
        <f t="shared" si="8"/>
        <v/>
      </c>
    </row>
    <row r="159" spans="1:12" ht="18" customHeight="1" x14ac:dyDescent="0.3">
      <c r="A159" s="399">
        <v>91</v>
      </c>
      <c r="B159" s="314"/>
      <c r="C159" s="447"/>
      <c r="D159" s="14"/>
      <c r="E159" s="15"/>
      <c r="F159" s="15"/>
      <c r="G159" s="38"/>
      <c r="H159" s="199" t="str">
        <f t="shared" si="9"/>
        <v/>
      </c>
      <c r="I159" s="44"/>
      <c r="J159" s="103" t="str">
        <f t="shared" si="8"/>
        <v/>
      </c>
    </row>
    <row r="160" spans="1:12" ht="18" customHeight="1" x14ac:dyDescent="0.3">
      <c r="A160" s="399">
        <v>92</v>
      </c>
      <c r="B160" s="314"/>
      <c r="C160" s="447"/>
      <c r="D160" s="14"/>
      <c r="E160" s="15"/>
      <c r="F160" s="15"/>
      <c r="G160" s="38"/>
      <c r="H160" s="199" t="str">
        <f t="shared" si="9"/>
        <v/>
      </c>
      <c r="I160" s="44"/>
      <c r="J160" s="103" t="str">
        <f t="shared" si="8"/>
        <v/>
      </c>
    </row>
    <row r="161" spans="1:11" ht="18" customHeight="1" x14ac:dyDescent="0.3">
      <c r="A161" s="399">
        <v>93</v>
      </c>
      <c r="B161" s="314"/>
      <c r="C161" s="447"/>
      <c r="D161" s="14"/>
      <c r="E161" s="15"/>
      <c r="F161" s="15"/>
      <c r="G161" s="38"/>
      <c r="H161" s="199" t="str">
        <f t="shared" si="9"/>
        <v/>
      </c>
      <c r="I161" s="44"/>
      <c r="J161" s="103" t="str">
        <f t="shared" si="8"/>
        <v/>
      </c>
    </row>
    <row r="162" spans="1:11" ht="18" customHeight="1" x14ac:dyDescent="0.3">
      <c r="A162" s="399">
        <v>94</v>
      </c>
      <c r="B162" s="314"/>
      <c r="C162" s="447"/>
      <c r="D162" s="14"/>
      <c r="E162" s="15"/>
      <c r="F162" s="15"/>
      <c r="G162" s="38"/>
      <c r="H162" s="199" t="str">
        <f t="shared" si="9"/>
        <v/>
      </c>
      <c r="I162" s="44"/>
      <c r="J162" s="103" t="str">
        <f t="shared" si="8"/>
        <v/>
      </c>
    </row>
    <row r="163" spans="1:11" ht="18" customHeight="1" x14ac:dyDescent="0.3">
      <c r="A163" s="399">
        <v>95</v>
      </c>
      <c r="B163" s="314"/>
      <c r="C163" s="447"/>
      <c r="D163" s="14"/>
      <c r="E163" s="15"/>
      <c r="F163" s="15"/>
      <c r="G163" s="38"/>
      <c r="H163" s="199" t="str">
        <f t="shared" si="9"/>
        <v/>
      </c>
      <c r="I163" s="44"/>
      <c r="J163" s="103" t="str">
        <f t="shared" si="8"/>
        <v/>
      </c>
    </row>
    <row r="164" spans="1:11" ht="18" customHeight="1" x14ac:dyDescent="0.3">
      <c r="A164" s="399">
        <v>96</v>
      </c>
      <c r="B164" s="314"/>
      <c r="C164" s="447"/>
      <c r="D164" s="14"/>
      <c r="E164" s="15"/>
      <c r="F164" s="15"/>
      <c r="G164" s="38"/>
      <c r="H164" s="199" t="str">
        <f t="shared" si="9"/>
        <v/>
      </c>
      <c r="I164" s="44"/>
      <c r="J164" s="103" t="str">
        <f t="shared" si="8"/>
        <v/>
      </c>
    </row>
    <row r="165" spans="1:11" ht="18" customHeight="1" x14ac:dyDescent="0.3">
      <c r="A165" s="399">
        <v>97</v>
      </c>
      <c r="B165" s="314"/>
      <c r="C165" s="447"/>
      <c r="D165" s="14"/>
      <c r="E165" s="15"/>
      <c r="F165" s="15"/>
      <c r="G165" s="38"/>
      <c r="H165" s="199" t="str">
        <f t="shared" si="9"/>
        <v/>
      </c>
      <c r="I165" s="44"/>
      <c r="J165" s="103" t="str">
        <f t="shared" si="8"/>
        <v/>
      </c>
    </row>
    <row r="166" spans="1:11" ht="18" customHeight="1" x14ac:dyDescent="0.3">
      <c r="A166" s="399">
        <v>98</v>
      </c>
      <c r="B166" s="314"/>
      <c r="C166" s="447"/>
      <c r="D166" s="14"/>
      <c r="E166" s="15"/>
      <c r="F166" s="15"/>
      <c r="G166" s="38"/>
      <c r="H166" s="199" t="str">
        <f t="shared" si="9"/>
        <v/>
      </c>
      <c r="I166" s="44"/>
      <c r="J166" s="103" t="str">
        <f t="shared" si="8"/>
        <v/>
      </c>
    </row>
    <row r="167" spans="1:11" ht="18" customHeight="1" x14ac:dyDescent="0.3">
      <c r="A167" s="399">
        <v>99</v>
      </c>
      <c r="B167" s="314"/>
      <c r="C167" s="447"/>
      <c r="D167" s="14"/>
      <c r="E167" s="15"/>
      <c r="F167" s="15"/>
      <c r="G167" s="38"/>
      <c r="H167" s="199" t="str">
        <f t="shared" si="9"/>
        <v/>
      </c>
      <c r="I167" s="44"/>
      <c r="J167" s="103" t="str">
        <f t="shared" si="8"/>
        <v/>
      </c>
    </row>
    <row r="168" spans="1:11" ht="18" customHeight="1" thickBot="1" x14ac:dyDescent="0.35">
      <c r="A168" s="400">
        <v>100</v>
      </c>
      <c r="B168" s="86"/>
      <c r="C168" s="448"/>
      <c r="D168" s="16"/>
      <c r="E168" s="17"/>
      <c r="F168" s="17"/>
      <c r="G168" s="40"/>
      <c r="H168" s="200" t="str">
        <f t="shared" si="9"/>
        <v/>
      </c>
      <c r="I168" s="45"/>
      <c r="J168" s="103" t="str">
        <f t="shared" si="8"/>
        <v/>
      </c>
    </row>
    <row r="169" spans="1:11" ht="18" customHeight="1" thickBot="1" x14ac:dyDescent="0.35">
      <c r="G169" s="380" t="s">
        <v>124</v>
      </c>
      <c r="H169" s="183">
        <f>IF(stok&lt;&gt;"",SUM(H149:H168)+H134,0)</f>
        <v>0</v>
      </c>
      <c r="I169" s="202"/>
      <c r="K169" s="102">
        <f>IF(H169&gt;H134,ROW(A175),0)</f>
        <v>0</v>
      </c>
    </row>
    <row r="171" spans="1:11" ht="30.1" customHeight="1" x14ac:dyDescent="0.3">
      <c r="A171" s="629" t="s">
        <v>134</v>
      </c>
      <c r="B171" s="629"/>
      <c r="C171" s="629"/>
      <c r="D171" s="629"/>
      <c r="E171" s="629"/>
      <c r="F171" s="629"/>
      <c r="G171" s="629"/>
      <c r="H171" s="629"/>
      <c r="I171" s="629"/>
    </row>
    <row r="173" spans="1:11" ht="19.05" x14ac:dyDescent="0.35">
      <c r="A173" s="370" t="s">
        <v>30</v>
      </c>
      <c r="B173" s="372">
        <f ca="1">imzatarihi</f>
        <v>45653</v>
      </c>
      <c r="C173" s="372"/>
      <c r="D173" s="251" t="s">
        <v>31</v>
      </c>
      <c r="E173" s="373" t="str">
        <f>IF(kurulusyetkilisi&gt;0,kurulusyetkilisi,"")</f>
        <v/>
      </c>
      <c r="H173" s="41"/>
    </row>
    <row r="174" spans="1:11" ht="19.05" x14ac:dyDescent="0.35">
      <c r="B174" s="213"/>
      <c r="C174" s="213"/>
      <c r="D174" s="251" t="s">
        <v>32</v>
      </c>
      <c r="G174" s="212"/>
      <c r="H174" s="41"/>
    </row>
    <row r="176" spans="1:11" x14ac:dyDescent="0.3">
      <c r="A176" s="609" t="s">
        <v>104</v>
      </c>
      <c r="B176" s="609"/>
      <c r="C176" s="609"/>
      <c r="D176" s="609"/>
      <c r="E176" s="609"/>
      <c r="F176" s="609"/>
      <c r="G176" s="609"/>
      <c r="H176" s="609"/>
      <c r="I176" s="609"/>
      <c r="J176" s="2"/>
    </row>
    <row r="177" spans="1:12" x14ac:dyDescent="0.3">
      <c r="A177" s="573" t="str">
        <f>IF(YilDonem&lt;&gt;"",CONCATENATE(YilDonem," dönemine aittir."),"")</f>
        <v/>
      </c>
      <c r="B177" s="573"/>
      <c r="C177" s="573"/>
      <c r="D177" s="573"/>
      <c r="E177" s="573"/>
      <c r="F177" s="573"/>
      <c r="G177" s="573"/>
      <c r="H177" s="573"/>
      <c r="I177" s="573"/>
      <c r="J177" s="2"/>
    </row>
    <row r="178" spans="1:12" ht="16.149999999999999" customHeight="1" thickBot="1" x14ac:dyDescent="0.35">
      <c r="A178" s="610" t="s">
        <v>126</v>
      </c>
      <c r="B178" s="610"/>
      <c r="C178" s="610"/>
      <c r="D178" s="610"/>
      <c r="E178" s="610"/>
      <c r="F178" s="610"/>
      <c r="G178" s="610"/>
      <c r="H178" s="610"/>
      <c r="I178" s="610"/>
      <c r="J178" s="2"/>
    </row>
    <row r="179" spans="1:12" ht="31.6" customHeight="1" thickBot="1" x14ac:dyDescent="0.35">
      <c r="A179" s="441" t="s">
        <v>212</v>
      </c>
      <c r="B179" s="618" t="str">
        <f>IF(ProjeNo&gt;0,ProjeNo,"")</f>
        <v/>
      </c>
      <c r="C179" s="619"/>
      <c r="D179" s="619"/>
      <c r="E179" s="619"/>
      <c r="F179" s="619"/>
      <c r="G179" s="619"/>
      <c r="H179" s="619"/>
      <c r="I179" s="620"/>
      <c r="J179" s="2"/>
    </row>
    <row r="180" spans="1:12" ht="45" customHeight="1" thickBot="1" x14ac:dyDescent="0.35">
      <c r="A180" s="441" t="s">
        <v>213</v>
      </c>
      <c r="B180" s="615" t="str">
        <f>IF(ProjeAdi&gt;0,ProjeAdi,"")</f>
        <v/>
      </c>
      <c r="C180" s="616"/>
      <c r="D180" s="616"/>
      <c r="E180" s="616"/>
      <c r="F180" s="616"/>
      <c r="G180" s="616"/>
      <c r="H180" s="616"/>
      <c r="I180" s="617"/>
      <c r="J180" s="2"/>
    </row>
    <row r="181" spans="1:12" ht="34.5" customHeight="1" thickBot="1" x14ac:dyDescent="0.35">
      <c r="A181" s="449" t="s">
        <v>137</v>
      </c>
      <c r="B181" s="632" t="str">
        <f>IF($B$6&lt;&gt;"",$B$6,"")</f>
        <v/>
      </c>
      <c r="C181" s="633"/>
      <c r="D181" s="633"/>
      <c r="E181" s="633"/>
      <c r="F181" s="633"/>
      <c r="G181" s="633"/>
      <c r="H181" s="633"/>
      <c r="I181" s="634"/>
      <c r="J181" s="206" t="str">
        <f>IF(B181="","Stok değerleme yöntemi yazılmadan toplam hesaplanmayacaktır.","")</f>
        <v>Stok değerleme yöntemi yazılmadan toplam hesaplanmayacaktır.</v>
      </c>
    </row>
    <row r="182" spans="1:12" s="42" customFormat="1" ht="37.200000000000003" customHeight="1" x14ac:dyDescent="0.3">
      <c r="A182" s="613" t="s">
        <v>3</v>
      </c>
      <c r="B182" s="613" t="s">
        <v>99</v>
      </c>
      <c r="C182" s="613" t="s">
        <v>175</v>
      </c>
      <c r="D182" s="613" t="s">
        <v>100</v>
      </c>
      <c r="E182" s="613" t="s">
        <v>105</v>
      </c>
      <c r="F182" s="613" t="s">
        <v>106</v>
      </c>
      <c r="G182" s="613" t="s">
        <v>138</v>
      </c>
      <c r="H182" s="630" t="s">
        <v>33</v>
      </c>
      <c r="I182" s="630" t="s">
        <v>107</v>
      </c>
      <c r="J182" s="58"/>
      <c r="K182" s="66"/>
      <c r="L182" s="66"/>
    </row>
    <row r="183" spans="1:12" ht="18" customHeight="1" thickBot="1" x14ac:dyDescent="0.35">
      <c r="A183" s="621"/>
      <c r="B183" s="621"/>
      <c r="C183" s="614"/>
      <c r="D183" s="621"/>
      <c r="E183" s="621"/>
      <c r="F183" s="621"/>
      <c r="G183" s="621"/>
      <c r="H183" s="631"/>
      <c r="I183" s="631"/>
      <c r="J183" s="2"/>
    </row>
    <row r="184" spans="1:12" ht="18" customHeight="1" x14ac:dyDescent="0.3">
      <c r="A184" s="198">
        <v>101</v>
      </c>
      <c r="B184" s="83"/>
      <c r="C184" s="445"/>
      <c r="D184" s="22"/>
      <c r="E184" s="36"/>
      <c r="F184" s="36"/>
      <c r="G184" s="33"/>
      <c r="H184" s="189" t="str">
        <f>IF(AND(F184&lt;&gt;"",G184&lt;&gt;"",I184&lt;&gt;""),F184*G184,"")</f>
        <v/>
      </c>
      <c r="I184" s="43"/>
      <c r="J184" s="103" t="str">
        <f t="shared" ref="J184:J203" si="10">IF(AND(D184&lt;&gt;"",I184=""),"Stok Çıkış Tarihi Yazılmalıdır.","")</f>
        <v/>
      </c>
    </row>
    <row r="185" spans="1:12" ht="18" customHeight="1" x14ac:dyDescent="0.3">
      <c r="A185" s="399">
        <v>102</v>
      </c>
      <c r="B185" s="314"/>
      <c r="C185" s="447"/>
      <c r="D185" s="14"/>
      <c r="E185" s="15"/>
      <c r="F185" s="15"/>
      <c r="G185" s="38"/>
      <c r="H185" s="199" t="str">
        <f t="shared" ref="H185:H203" si="11">IF(AND(F185&lt;&gt;"",G185&lt;&gt;"",I185&lt;&gt;""),F185*G185,"")</f>
        <v/>
      </c>
      <c r="I185" s="44"/>
      <c r="J185" s="103" t="str">
        <f t="shared" si="10"/>
        <v/>
      </c>
    </row>
    <row r="186" spans="1:12" ht="18" customHeight="1" x14ac:dyDescent="0.3">
      <c r="A186" s="399">
        <v>103</v>
      </c>
      <c r="B186" s="314"/>
      <c r="C186" s="447"/>
      <c r="D186" s="14"/>
      <c r="E186" s="15"/>
      <c r="F186" s="15"/>
      <c r="G186" s="38"/>
      <c r="H186" s="199" t="str">
        <f t="shared" si="11"/>
        <v/>
      </c>
      <c r="I186" s="44"/>
      <c r="J186" s="103" t="str">
        <f t="shared" si="10"/>
        <v/>
      </c>
    </row>
    <row r="187" spans="1:12" ht="18" customHeight="1" x14ac:dyDescent="0.3">
      <c r="A187" s="399">
        <v>104</v>
      </c>
      <c r="B187" s="314"/>
      <c r="C187" s="447"/>
      <c r="D187" s="14"/>
      <c r="E187" s="15"/>
      <c r="F187" s="15"/>
      <c r="G187" s="38"/>
      <c r="H187" s="199" t="str">
        <f t="shared" si="11"/>
        <v/>
      </c>
      <c r="I187" s="44"/>
      <c r="J187" s="103" t="str">
        <f t="shared" si="10"/>
        <v/>
      </c>
    </row>
    <row r="188" spans="1:12" ht="18" customHeight="1" x14ac:dyDescent="0.3">
      <c r="A188" s="399">
        <v>105</v>
      </c>
      <c r="B188" s="314"/>
      <c r="C188" s="447"/>
      <c r="D188" s="14"/>
      <c r="E188" s="15"/>
      <c r="F188" s="15"/>
      <c r="G188" s="38"/>
      <c r="H188" s="199" t="str">
        <f t="shared" si="11"/>
        <v/>
      </c>
      <c r="I188" s="44"/>
      <c r="J188" s="103" t="str">
        <f t="shared" si="10"/>
        <v/>
      </c>
    </row>
    <row r="189" spans="1:12" ht="18" customHeight="1" x14ac:dyDescent="0.3">
      <c r="A189" s="399">
        <v>106</v>
      </c>
      <c r="B189" s="314"/>
      <c r="C189" s="447"/>
      <c r="D189" s="14"/>
      <c r="E189" s="15"/>
      <c r="F189" s="15"/>
      <c r="G189" s="38"/>
      <c r="H189" s="199" t="str">
        <f t="shared" si="11"/>
        <v/>
      </c>
      <c r="I189" s="44"/>
      <c r="J189" s="103" t="str">
        <f t="shared" si="10"/>
        <v/>
      </c>
    </row>
    <row r="190" spans="1:12" ht="18" customHeight="1" x14ac:dyDescent="0.3">
      <c r="A190" s="399">
        <v>107</v>
      </c>
      <c r="B190" s="314"/>
      <c r="C190" s="447"/>
      <c r="D190" s="14"/>
      <c r="E190" s="15"/>
      <c r="F190" s="15"/>
      <c r="G190" s="38"/>
      <c r="H190" s="199" t="str">
        <f t="shared" si="11"/>
        <v/>
      </c>
      <c r="I190" s="44"/>
      <c r="J190" s="103" t="str">
        <f t="shared" si="10"/>
        <v/>
      </c>
    </row>
    <row r="191" spans="1:12" ht="18" customHeight="1" x14ac:dyDescent="0.3">
      <c r="A191" s="399">
        <v>108</v>
      </c>
      <c r="B191" s="314"/>
      <c r="C191" s="447"/>
      <c r="D191" s="14"/>
      <c r="E191" s="15"/>
      <c r="F191" s="15"/>
      <c r="G191" s="38"/>
      <c r="H191" s="199" t="str">
        <f t="shared" si="11"/>
        <v/>
      </c>
      <c r="I191" s="44"/>
      <c r="J191" s="103" t="str">
        <f t="shared" si="10"/>
        <v/>
      </c>
    </row>
    <row r="192" spans="1:12" ht="18" customHeight="1" x14ac:dyDescent="0.3">
      <c r="A192" s="399">
        <v>109</v>
      </c>
      <c r="B192" s="314"/>
      <c r="C192" s="447"/>
      <c r="D192" s="14"/>
      <c r="E192" s="15"/>
      <c r="F192" s="15"/>
      <c r="G192" s="38"/>
      <c r="H192" s="199" t="str">
        <f t="shared" si="11"/>
        <v/>
      </c>
      <c r="I192" s="44"/>
      <c r="J192" s="103" t="str">
        <f t="shared" si="10"/>
        <v/>
      </c>
    </row>
    <row r="193" spans="1:11" ht="18" customHeight="1" x14ac:dyDescent="0.3">
      <c r="A193" s="399">
        <v>110</v>
      </c>
      <c r="B193" s="314"/>
      <c r="C193" s="447"/>
      <c r="D193" s="14"/>
      <c r="E193" s="15"/>
      <c r="F193" s="15"/>
      <c r="G193" s="38"/>
      <c r="H193" s="199" t="str">
        <f t="shared" si="11"/>
        <v/>
      </c>
      <c r="I193" s="44"/>
      <c r="J193" s="103" t="str">
        <f t="shared" si="10"/>
        <v/>
      </c>
    </row>
    <row r="194" spans="1:11" ht="18" customHeight="1" x14ac:dyDescent="0.3">
      <c r="A194" s="399">
        <v>111</v>
      </c>
      <c r="B194" s="314"/>
      <c r="C194" s="447"/>
      <c r="D194" s="14"/>
      <c r="E194" s="15"/>
      <c r="F194" s="15"/>
      <c r="G194" s="38"/>
      <c r="H194" s="199" t="str">
        <f t="shared" si="11"/>
        <v/>
      </c>
      <c r="I194" s="44"/>
      <c r="J194" s="103" t="str">
        <f t="shared" si="10"/>
        <v/>
      </c>
    </row>
    <row r="195" spans="1:11" ht="18" customHeight="1" x14ac:dyDescent="0.3">
      <c r="A195" s="399">
        <v>112</v>
      </c>
      <c r="B195" s="314"/>
      <c r="C195" s="447"/>
      <c r="D195" s="14"/>
      <c r="E195" s="15"/>
      <c r="F195" s="15"/>
      <c r="G195" s="38"/>
      <c r="H195" s="199" t="str">
        <f t="shared" si="11"/>
        <v/>
      </c>
      <c r="I195" s="44"/>
      <c r="J195" s="103" t="str">
        <f t="shared" si="10"/>
        <v/>
      </c>
    </row>
    <row r="196" spans="1:11" ht="18" customHeight="1" x14ac:dyDescent="0.3">
      <c r="A196" s="399">
        <v>113</v>
      </c>
      <c r="B196" s="314"/>
      <c r="C196" s="447"/>
      <c r="D196" s="14"/>
      <c r="E196" s="15"/>
      <c r="F196" s="15"/>
      <c r="G196" s="38"/>
      <c r="H196" s="199" t="str">
        <f t="shared" si="11"/>
        <v/>
      </c>
      <c r="I196" s="44"/>
      <c r="J196" s="103" t="str">
        <f t="shared" si="10"/>
        <v/>
      </c>
    </row>
    <row r="197" spans="1:11" ht="18" customHeight="1" x14ac:dyDescent="0.3">
      <c r="A197" s="399">
        <v>114</v>
      </c>
      <c r="B197" s="314"/>
      <c r="C197" s="447"/>
      <c r="D197" s="14"/>
      <c r="E197" s="15"/>
      <c r="F197" s="15"/>
      <c r="G197" s="38"/>
      <c r="H197" s="199" t="str">
        <f t="shared" si="11"/>
        <v/>
      </c>
      <c r="I197" s="44"/>
      <c r="J197" s="103" t="str">
        <f t="shared" si="10"/>
        <v/>
      </c>
    </row>
    <row r="198" spans="1:11" ht="18" customHeight="1" x14ac:dyDescent="0.3">
      <c r="A198" s="399">
        <v>115</v>
      </c>
      <c r="B198" s="314"/>
      <c r="C198" s="447"/>
      <c r="D198" s="14"/>
      <c r="E198" s="15"/>
      <c r="F198" s="15"/>
      <c r="G198" s="38"/>
      <c r="H198" s="199" t="str">
        <f t="shared" si="11"/>
        <v/>
      </c>
      <c r="I198" s="44"/>
      <c r="J198" s="103" t="str">
        <f t="shared" si="10"/>
        <v/>
      </c>
    </row>
    <row r="199" spans="1:11" ht="18" customHeight="1" x14ac:dyDescent="0.3">
      <c r="A199" s="399">
        <v>116</v>
      </c>
      <c r="B199" s="314"/>
      <c r="C199" s="447"/>
      <c r="D199" s="14"/>
      <c r="E199" s="15"/>
      <c r="F199" s="15"/>
      <c r="G199" s="38"/>
      <c r="H199" s="199" t="str">
        <f t="shared" si="11"/>
        <v/>
      </c>
      <c r="I199" s="44"/>
      <c r="J199" s="103" t="str">
        <f t="shared" si="10"/>
        <v/>
      </c>
    </row>
    <row r="200" spans="1:11" ht="18" customHeight="1" x14ac:dyDescent="0.3">
      <c r="A200" s="399">
        <v>117</v>
      </c>
      <c r="B200" s="314"/>
      <c r="C200" s="447"/>
      <c r="D200" s="14"/>
      <c r="E200" s="15"/>
      <c r="F200" s="15"/>
      <c r="G200" s="38"/>
      <c r="H200" s="199" t="str">
        <f t="shared" si="11"/>
        <v/>
      </c>
      <c r="I200" s="44"/>
      <c r="J200" s="103" t="str">
        <f t="shared" si="10"/>
        <v/>
      </c>
    </row>
    <row r="201" spans="1:11" ht="18" customHeight="1" x14ac:dyDescent="0.3">
      <c r="A201" s="399">
        <v>118</v>
      </c>
      <c r="B201" s="314"/>
      <c r="C201" s="447"/>
      <c r="D201" s="14"/>
      <c r="E201" s="15"/>
      <c r="F201" s="15"/>
      <c r="G201" s="38"/>
      <c r="H201" s="199" t="str">
        <f t="shared" si="11"/>
        <v/>
      </c>
      <c r="I201" s="44"/>
      <c r="J201" s="103" t="str">
        <f t="shared" si="10"/>
        <v/>
      </c>
    </row>
    <row r="202" spans="1:11" ht="18" customHeight="1" x14ac:dyDescent="0.3">
      <c r="A202" s="399">
        <v>119</v>
      </c>
      <c r="B202" s="314"/>
      <c r="C202" s="447"/>
      <c r="D202" s="14"/>
      <c r="E202" s="15"/>
      <c r="F202" s="15"/>
      <c r="G202" s="38"/>
      <c r="H202" s="199" t="str">
        <f t="shared" si="11"/>
        <v/>
      </c>
      <c r="I202" s="44"/>
      <c r="J202" s="103" t="str">
        <f t="shared" si="10"/>
        <v/>
      </c>
    </row>
    <row r="203" spans="1:11" ht="18" customHeight="1" thickBot="1" x14ac:dyDescent="0.35">
      <c r="A203" s="400">
        <v>120</v>
      </c>
      <c r="B203" s="86"/>
      <c r="C203" s="448"/>
      <c r="D203" s="16"/>
      <c r="E203" s="17"/>
      <c r="F203" s="17"/>
      <c r="G203" s="40"/>
      <c r="H203" s="200" t="str">
        <f t="shared" si="11"/>
        <v/>
      </c>
      <c r="I203" s="45"/>
      <c r="J203" s="103" t="str">
        <f t="shared" si="10"/>
        <v/>
      </c>
    </row>
    <row r="204" spans="1:11" ht="18" customHeight="1" thickBot="1" x14ac:dyDescent="0.35">
      <c r="G204" s="380" t="s">
        <v>124</v>
      </c>
      <c r="H204" s="183">
        <f>IF(stok&lt;&gt;"",SUM(H184:H203)+H169,0)</f>
        <v>0</v>
      </c>
      <c r="I204" s="202"/>
      <c r="K204" s="102">
        <f>IF(H204&gt;H169,ROW(A210),0)</f>
        <v>0</v>
      </c>
    </row>
    <row r="206" spans="1:11" ht="30.1" customHeight="1" x14ac:dyDescent="0.3">
      <c r="A206" s="629" t="s">
        <v>134</v>
      </c>
      <c r="B206" s="629"/>
      <c r="C206" s="629"/>
      <c r="D206" s="629"/>
      <c r="E206" s="629"/>
      <c r="F206" s="629"/>
      <c r="G206" s="629"/>
      <c r="H206" s="629"/>
      <c r="I206" s="629"/>
    </row>
    <row r="208" spans="1:11" ht="19.05" x14ac:dyDescent="0.35">
      <c r="A208" s="370" t="s">
        <v>30</v>
      </c>
      <c r="B208" s="372">
        <f ca="1">imzatarihi</f>
        <v>45653</v>
      </c>
      <c r="C208" s="372"/>
      <c r="D208" s="251" t="s">
        <v>31</v>
      </c>
      <c r="E208" s="373" t="str">
        <f>IF(kurulusyetkilisi&gt;0,kurulusyetkilisi,"")</f>
        <v/>
      </c>
      <c r="H208" s="41"/>
    </row>
    <row r="209" spans="1:12" ht="19.05" x14ac:dyDescent="0.35">
      <c r="B209" s="213"/>
      <c r="C209" s="213"/>
      <c r="D209" s="251" t="s">
        <v>32</v>
      </c>
      <c r="G209" s="212"/>
      <c r="H209" s="41"/>
    </row>
    <row r="211" spans="1:12" x14ac:dyDescent="0.3">
      <c r="A211" s="609" t="s">
        <v>104</v>
      </c>
      <c r="B211" s="609"/>
      <c r="C211" s="609"/>
      <c r="D211" s="609"/>
      <c r="E211" s="609"/>
      <c r="F211" s="609"/>
      <c r="G211" s="609"/>
      <c r="H211" s="609"/>
      <c r="I211" s="609"/>
      <c r="J211" s="2"/>
    </row>
    <row r="212" spans="1:12" x14ac:dyDescent="0.3">
      <c r="A212" s="573" t="str">
        <f>IF(YilDonem&lt;&gt;"",CONCATENATE(YilDonem," dönemine aittir."),"")</f>
        <v/>
      </c>
      <c r="B212" s="573"/>
      <c r="C212" s="573"/>
      <c r="D212" s="573"/>
      <c r="E212" s="573"/>
      <c r="F212" s="573"/>
      <c r="G212" s="573"/>
      <c r="H212" s="573"/>
      <c r="I212" s="573"/>
      <c r="J212" s="2"/>
    </row>
    <row r="213" spans="1:12" ht="16.149999999999999" customHeight="1" thickBot="1" x14ac:dyDescent="0.35">
      <c r="A213" s="610" t="s">
        <v>126</v>
      </c>
      <c r="B213" s="610"/>
      <c r="C213" s="610"/>
      <c r="D213" s="610"/>
      <c r="E213" s="610"/>
      <c r="F213" s="610"/>
      <c r="G213" s="610"/>
      <c r="H213" s="610"/>
      <c r="I213" s="610"/>
      <c r="J213" s="2"/>
    </row>
    <row r="214" spans="1:12" ht="31.6" customHeight="1" thickBot="1" x14ac:dyDescent="0.35">
      <c r="A214" s="441" t="s">
        <v>212</v>
      </c>
      <c r="B214" s="618" t="str">
        <f>IF(ProjeNo&gt;0,ProjeNo,"")</f>
        <v/>
      </c>
      <c r="C214" s="619"/>
      <c r="D214" s="619"/>
      <c r="E214" s="619"/>
      <c r="F214" s="619"/>
      <c r="G214" s="619"/>
      <c r="H214" s="619"/>
      <c r="I214" s="620"/>
      <c r="J214" s="2"/>
    </row>
    <row r="215" spans="1:12" ht="45" customHeight="1" thickBot="1" x14ac:dyDescent="0.35">
      <c r="A215" s="441" t="s">
        <v>213</v>
      </c>
      <c r="B215" s="615" t="str">
        <f>IF(ProjeAdi&gt;0,ProjeAdi,"")</f>
        <v/>
      </c>
      <c r="C215" s="616"/>
      <c r="D215" s="616"/>
      <c r="E215" s="616"/>
      <c r="F215" s="616"/>
      <c r="G215" s="616"/>
      <c r="H215" s="616"/>
      <c r="I215" s="617"/>
      <c r="J215" s="2"/>
    </row>
    <row r="216" spans="1:12" ht="34.5" customHeight="1" thickBot="1" x14ac:dyDescent="0.35">
      <c r="A216" s="449" t="s">
        <v>137</v>
      </c>
      <c r="B216" s="632" t="str">
        <f>IF($B$6&lt;&gt;"",$B$6,"")</f>
        <v/>
      </c>
      <c r="C216" s="633"/>
      <c r="D216" s="633"/>
      <c r="E216" s="633"/>
      <c r="F216" s="633"/>
      <c r="G216" s="633"/>
      <c r="H216" s="633"/>
      <c r="I216" s="634"/>
      <c r="J216" s="206" t="str">
        <f>IF(B216="","Stok değerleme yöntemi yazılmadan toplam hesaplanmayacaktır.","")</f>
        <v>Stok değerleme yöntemi yazılmadan toplam hesaplanmayacaktır.</v>
      </c>
    </row>
    <row r="217" spans="1:12" s="42" customFormat="1" ht="37.200000000000003" customHeight="1" x14ac:dyDescent="0.3">
      <c r="A217" s="613" t="s">
        <v>3</v>
      </c>
      <c r="B217" s="613" t="s">
        <v>99</v>
      </c>
      <c r="C217" s="613" t="s">
        <v>175</v>
      </c>
      <c r="D217" s="613" t="s">
        <v>100</v>
      </c>
      <c r="E217" s="613" t="s">
        <v>105</v>
      </c>
      <c r="F217" s="613" t="s">
        <v>106</v>
      </c>
      <c r="G217" s="613" t="s">
        <v>138</v>
      </c>
      <c r="H217" s="630" t="s">
        <v>33</v>
      </c>
      <c r="I217" s="630" t="s">
        <v>107</v>
      </c>
      <c r="J217" s="58"/>
      <c r="K217" s="66"/>
      <c r="L217" s="66"/>
    </row>
    <row r="218" spans="1:12" ht="18" customHeight="1" thickBot="1" x14ac:dyDescent="0.35">
      <c r="A218" s="621"/>
      <c r="B218" s="621"/>
      <c r="C218" s="614"/>
      <c r="D218" s="621"/>
      <c r="E218" s="621"/>
      <c r="F218" s="621"/>
      <c r="G218" s="621"/>
      <c r="H218" s="631"/>
      <c r="I218" s="631"/>
      <c r="J218" s="2"/>
    </row>
    <row r="219" spans="1:12" ht="18" customHeight="1" x14ac:dyDescent="0.3">
      <c r="A219" s="198">
        <v>121</v>
      </c>
      <c r="B219" s="83"/>
      <c r="C219" s="445"/>
      <c r="D219" s="22"/>
      <c r="E219" s="36"/>
      <c r="F219" s="36"/>
      <c r="G219" s="33"/>
      <c r="H219" s="189" t="str">
        <f>IF(AND(F219&lt;&gt;"",G219&lt;&gt;"",I219&lt;&gt;""),F219*G219,"")</f>
        <v/>
      </c>
      <c r="I219" s="43"/>
      <c r="J219" s="103" t="str">
        <f t="shared" ref="J219:J238" si="12">IF(AND(D219&lt;&gt;"",I219=""),"Stok Çıkış Tarihi Yazılmalıdır.","")</f>
        <v/>
      </c>
    </row>
    <row r="220" spans="1:12" ht="18" customHeight="1" x14ac:dyDescent="0.3">
      <c r="A220" s="399">
        <v>122</v>
      </c>
      <c r="B220" s="314"/>
      <c r="C220" s="447"/>
      <c r="D220" s="14"/>
      <c r="E220" s="15"/>
      <c r="F220" s="15"/>
      <c r="G220" s="38"/>
      <c r="H220" s="199" t="str">
        <f t="shared" ref="H220:H238" si="13">IF(AND(F220&lt;&gt;"",G220&lt;&gt;"",I220&lt;&gt;""),F220*G220,"")</f>
        <v/>
      </c>
      <c r="I220" s="44"/>
      <c r="J220" s="103" t="str">
        <f t="shared" si="12"/>
        <v/>
      </c>
    </row>
    <row r="221" spans="1:12" ht="18" customHeight="1" x14ac:dyDescent="0.3">
      <c r="A221" s="399">
        <v>123</v>
      </c>
      <c r="B221" s="314"/>
      <c r="C221" s="447"/>
      <c r="D221" s="14"/>
      <c r="E221" s="15"/>
      <c r="F221" s="15"/>
      <c r="G221" s="38"/>
      <c r="H221" s="199" t="str">
        <f t="shared" si="13"/>
        <v/>
      </c>
      <c r="I221" s="44"/>
      <c r="J221" s="103" t="str">
        <f t="shared" si="12"/>
        <v/>
      </c>
    </row>
    <row r="222" spans="1:12" ht="18" customHeight="1" x14ac:dyDescent="0.3">
      <c r="A222" s="399">
        <v>124</v>
      </c>
      <c r="B222" s="314"/>
      <c r="C222" s="447"/>
      <c r="D222" s="14"/>
      <c r="E222" s="15"/>
      <c r="F222" s="15"/>
      <c r="G222" s="38"/>
      <c r="H222" s="199" t="str">
        <f t="shared" si="13"/>
        <v/>
      </c>
      <c r="I222" s="44"/>
      <c r="J222" s="103" t="str">
        <f t="shared" si="12"/>
        <v/>
      </c>
    </row>
    <row r="223" spans="1:12" ht="18" customHeight="1" x14ac:dyDescent="0.3">
      <c r="A223" s="399">
        <v>125</v>
      </c>
      <c r="B223" s="314"/>
      <c r="C223" s="447"/>
      <c r="D223" s="14"/>
      <c r="E223" s="15"/>
      <c r="F223" s="15"/>
      <c r="G223" s="38"/>
      <c r="H223" s="199" t="str">
        <f t="shared" si="13"/>
        <v/>
      </c>
      <c r="I223" s="44"/>
      <c r="J223" s="103" t="str">
        <f t="shared" si="12"/>
        <v/>
      </c>
    </row>
    <row r="224" spans="1:12" ht="18" customHeight="1" x14ac:dyDescent="0.3">
      <c r="A224" s="399">
        <v>126</v>
      </c>
      <c r="B224" s="314"/>
      <c r="C224" s="447"/>
      <c r="D224" s="14"/>
      <c r="E224" s="15"/>
      <c r="F224" s="15"/>
      <c r="G224" s="38"/>
      <c r="H224" s="199" t="str">
        <f t="shared" si="13"/>
        <v/>
      </c>
      <c r="I224" s="44"/>
      <c r="J224" s="103" t="str">
        <f t="shared" si="12"/>
        <v/>
      </c>
    </row>
    <row r="225" spans="1:11" ht="18" customHeight="1" x14ac:dyDescent="0.3">
      <c r="A225" s="399">
        <v>127</v>
      </c>
      <c r="B225" s="314"/>
      <c r="C225" s="447"/>
      <c r="D225" s="14"/>
      <c r="E225" s="15"/>
      <c r="F225" s="15"/>
      <c r="G225" s="38"/>
      <c r="H225" s="199" t="str">
        <f t="shared" si="13"/>
        <v/>
      </c>
      <c r="I225" s="44"/>
      <c r="J225" s="103" t="str">
        <f t="shared" si="12"/>
        <v/>
      </c>
    </row>
    <row r="226" spans="1:11" ht="18" customHeight="1" x14ac:dyDescent="0.3">
      <c r="A226" s="399">
        <v>128</v>
      </c>
      <c r="B226" s="314"/>
      <c r="C226" s="447"/>
      <c r="D226" s="14"/>
      <c r="E226" s="15"/>
      <c r="F226" s="15"/>
      <c r="G226" s="38"/>
      <c r="H226" s="199" t="str">
        <f t="shared" si="13"/>
        <v/>
      </c>
      <c r="I226" s="44"/>
      <c r="J226" s="103" t="str">
        <f t="shared" si="12"/>
        <v/>
      </c>
    </row>
    <row r="227" spans="1:11" ht="18" customHeight="1" x14ac:dyDescent="0.3">
      <c r="A227" s="399">
        <v>129</v>
      </c>
      <c r="B227" s="314"/>
      <c r="C227" s="447"/>
      <c r="D227" s="14"/>
      <c r="E227" s="15"/>
      <c r="F227" s="15"/>
      <c r="G227" s="38"/>
      <c r="H227" s="199" t="str">
        <f t="shared" si="13"/>
        <v/>
      </c>
      <c r="I227" s="44"/>
      <c r="J227" s="103" t="str">
        <f t="shared" si="12"/>
        <v/>
      </c>
    </row>
    <row r="228" spans="1:11" ht="18" customHeight="1" x14ac:dyDescent="0.3">
      <c r="A228" s="399">
        <v>130</v>
      </c>
      <c r="B228" s="314"/>
      <c r="C228" s="447"/>
      <c r="D228" s="14"/>
      <c r="E228" s="15"/>
      <c r="F228" s="15"/>
      <c r="G228" s="38"/>
      <c r="H228" s="199" t="str">
        <f t="shared" si="13"/>
        <v/>
      </c>
      <c r="I228" s="44"/>
      <c r="J228" s="103" t="str">
        <f t="shared" si="12"/>
        <v/>
      </c>
    </row>
    <row r="229" spans="1:11" ht="18" customHeight="1" x14ac:dyDescent="0.3">
      <c r="A229" s="399">
        <v>131</v>
      </c>
      <c r="B229" s="314"/>
      <c r="C229" s="447"/>
      <c r="D229" s="14"/>
      <c r="E229" s="15"/>
      <c r="F229" s="15"/>
      <c r="G229" s="38"/>
      <c r="H229" s="199" t="str">
        <f t="shared" si="13"/>
        <v/>
      </c>
      <c r="I229" s="44"/>
      <c r="J229" s="103" t="str">
        <f t="shared" si="12"/>
        <v/>
      </c>
    </row>
    <row r="230" spans="1:11" ht="18" customHeight="1" x14ac:dyDescent="0.3">
      <c r="A230" s="399">
        <v>132</v>
      </c>
      <c r="B230" s="314"/>
      <c r="C230" s="447"/>
      <c r="D230" s="14"/>
      <c r="E230" s="15"/>
      <c r="F230" s="15"/>
      <c r="G230" s="38"/>
      <c r="H230" s="199" t="str">
        <f t="shared" si="13"/>
        <v/>
      </c>
      <c r="I230" s="44"/>
      <c r="J230" s="103" t="str">
        <f t="shared" si="12"/>
        <v/>
      </c>
    </row>
    <row r="231" spans="1:11" ht="18" customHeight="1" x14ac:dyDescent="0.3">
      <c r="A231" s="399">
        <v>133</v>
      </c>
      <c r="B231" s="314"/>
      <c r="C231" s="447"/>
      <c r="D231" s="14"/>
      <c r="E231" s="15"/>
      <c r="F231" s="15"/>
      <c r="G231" s="38"/>
      <c r="H231" s="199" t="str">
        <f t="shared" si="13"/>
        <v/>
      </c>
      <c r="I231" s="44"/>
      <c r="J231" s="103" t="str">
        <f t="shared" si="12"/>
        <v/>
      </c>
    </row>
    <row r="232" spans="1:11" ht="18" customHeight="1" x14ac:dyDescent="0.3">
      <c r="A232" s="399">
        <v>134</v>
      </c>
      <c r="B232" s="314"/>
      <c r="C232" s="447"/>
      <c r="D232" s="14"/>
      <c r="E232" s="15"/>
      <c r="F232" s="15"/>
      <c r="G232" s="38"/>
      <c r="H232" s="199" t="str">
        <f t="shared" si="13"/>
        <v/>
      </c>
      <c r="I232" s="44"/>
      <c r="J232" s="103" t="str">
        <f t="shared" si="12"/>
        <v/>
      </c>
    </row>
    <row r="233" spans="1:11" ht="18" customHeight="1" x14ac:dyDescent="0.3">
      <c r="A233" s="399">
        <v>135</v>
      </c>
      <c r="B233" s="314"/>
      <c r="C233" s="447"/>
      <c r="D233" s="14"/>
      <c r="E233" s="15"/>
      <c r="F233" s="15"/>
      <c r="G233" s="38"/>
      <c r="H233" s="199" t="str">
        <f t="shared" si="13"/>
        <v/>
      </c>
      <c r="I233" s="44"/>
      <c r="J233" s="103" t="str">
        <f t="shared" si="12"/>
        <v/>
      </c>
    </row>
    <row r="234" spans="1:11" ht="18" customHeight="1" x14ac:dyDescent="0.3">
      <c r="A234" s="399">
        <v>136</v>
      </c>
      <c r="B234" s="314"/>
      <c r="C234" s="447"/>
      <c r="D234" s="14"/>
      <c r="E234" s="15"/>
      <c r="F234" s="15"/>
      <c r="G234" s="38"/>
      <c r="H234" s="199" t="str">
        <f t="shared" si="13"/>
        <v/>
      </c>
      <c r="I234" s="44"/>
      <c r="J234" s="103" t="str">
        <f t="shared" si="12"/>
        <v/>
      </c>
    </row>
    <row r="235" spans="1:11" ht="18" customHeight="1" x14ac:dyDescent="0.3">
      <c r="A235" s="399">
        <v>137</v>
      </c>
      <c r="B235" s="314"/>
      <c r="C235" s="447"/>
      <c r="D235" s="14"/>
      <c r="E235" s="15"/>
      <c r="F235" s="15"/>
      <c r="G235" s="38"/>
      <c r="H235" s="199" t="str">
        <f t="shared" si="13"/>
        <v/>
      </c>
      <c r="I235" s="44"/>
      <c r="J235" s="103" t="str">
        <f t="shared" si="12"/>
        <v/>
      </c>
    </row>
    <row r="236" spans="1:11" ht="18" customHeight="1" x14ac:dyDescent="0.3">
      <c r="A236" s="399">
        <v>138</v>
      </c>
      <c r="B236" s="314"/>
      <c r="C236" s="447"/>
      <c r="D236" s="14"/>
      <c r="E236" s="15"/>
      <c r="F236" s="15"/>
      <c r="G236" s="38"/>
      <c r="H236" s="199" t="str">
        <f t="shared" si="13"/>
        <v/>
      </c>
      <c r="I236" s="44"/>
      <c r="J236" s="103" t="str">
        <f t="shared" si="12"/>
        <v/>
      </c>
    </row>
    <row r="237" spans="1:11" ht="18" customHeight="1" x14ac:dyDescent="0.3">
      <c r="A237" s="399">
        <v>139</v>
      </c>
      <c r="B237" s="314"/>
      <c r="C237" s="447"/>
      <c r="D237" s="14"/>
      <c r="E237" s="15"/>
      <c r="F237" s="15"/>
      <c r="G237" s="38"/>
      <c r="H237" s="199" t="str">
        <f t="shared" si="13"/>
        <v/>
      </c>
      <c r="I237" s="44"/>
      <c r="J237" s="103" t="str">
        <f t="shared" si="12"/>
        <v/>
      </c>
    </row>
    <row r="238" spans="1:11" ht="18" customHeight="1" thickBot="1" x14ac:dyDescent="0.35">
      <c r="A238" s="400">
        <v>140</v>
      </c>
      <c r="B238" s="86"/>
      <c r="C238" s="448"/>
      <c r="D238" s="16"/>
      <c r="E238" s="17"/>
      <c r="F238" s="17"/>
      <c r="G238" s="40"/>
      <c r="H238" s="200" t="str">
        <f t="shared" si="13"/>
        <v/>
      </c>
      <c r="I238" s="45"/>
      <c r="J238" s="103" t="str">
        <f t="shared" si="12"/>
        <v/>
      </c>
    </row>
    <row r="239" spans="1:11" ht="18" customHeight="1" thickBot="1" x14ac:dyDescent="0.35">
      <c r="G239" s="380" t="s">
        <v>124</v>
      </c>
      <c r="H239" s="183">
        <f>IF(stok&lt;&gt;"",SUM(H219:H238)+H204,0)</f>
        <v>0</v>
      </c>
      <c r="I239" s="202"/>
      <c r="K239" s="102">
        <f>IF(H239&gt;H204,ROW(A245),0)</f>
        <v>0</v>
      </c>
    </row>
    <row r="241" spans="1:12" ht="30.1" customHeight="1" x14ac:dyDescent="0.3">
      <c r="A241" s="629" t="s">
        <v>134</v>
      </c>
      <c r="B241" s="629"/>
      <c r="C241" s="629"/>
      <c r="D241" s="629"/>
      <c r="E241" s="629"/>
      <c r="F241" s="629"/>
      <c r="G241" s="629"/>
      <c r="H241" s="629"/>
      <c r="I241" s="629"/>
    </row>
    <row r="243" spans="1:12" ht="19.05" x14ac:dyDescent="0.35">
      <c r="A243" s="370" t="s">
        <v>30</v>
      </c>
      <c r="B243" s="372">
        <f ca="1">imzatarihi</f>
        <v>45653</v>
      </c>
      <c r="C243" s="372"/>
      <c r="D243" s="251" t="s">
        <v>31</v>
      </c>
      <c r="E243" s="373" t="str">
        <f>IF(kurulusyetkilisi&gt;0,kurulusyetkilisi,"")</f>
        <v/>
      </c>
      <c r="H243" s="41"/>
    </row>
    <row r="244" spans="1:12" ht="19.05" x14ac:dyDescent="0.35">
      <c r="B244" s="213"/>
      <c r="C244" s="213"/>
      <c r="D244" s="251" t="s">
        <v>32</v>
      </c>
      <c r="G244" s="212"/>
      <c r="H244" s="41"/>
    </row>
    <row r="246" spans="1:12" x14ac:dyDescent="0.3">
      <c r="A246" s="609" t="s">
        <v>104</v>
      </c>
      <c r="B246" s="609"/>
      <c r="C246" s="609"/>
      <c r="D246" s="609"/>
      <c r="E246" s="609"/>
      <c r="F246" s="609"/>
      <c r="G246" s="609"/>
      <c r="H246" s="609"/>
      <c r="I246" s="609"/>
      <c r="J246" s="2"/>
    </row>
    <row r="247" spans="1:12" x14ac:dyDescent="0.3">
      <c r="A247" s="573" t="str">
        <f>IF(YilDonem&lt;&gt;"",CONCATENATE(YilDonem," dönemine aittir."),"")</f>
        <v/>
      </c>
      <c r="B247" s="573"/>
      <c r="C247" s="573"/>
      <c r="D247" s="573"/>
      <c r="E247" s="573"/>
      <c r="F247" s="573"/>
      <c r="G247" s="573"/>
      <c r="H247" s="573"/>
      <c r="I247" s="573"/>
      <c r="J247" s="2"/>
    </row>
    <row r="248" spans="1:12" ht="16.149999999999999" customHeight="1" thickBot="1" x14ac:dyDescent="0.35">
      <c r="A248" s="610" t="s">
        <v>126</v>
      </c>
      <c r="B248" s="610"/>
      <c r="C248" s="610"/>
      <c r="D248" s="610"/>
      <c r="E248" s="610"/>
      <c r="F248" s="610"/>
      <c r="G248" s="610"/>
      <c r="H248" s="610"/>
      <c r="I248" s="610"/>
      <c r="J248" s="2"/>
    </row>
    <row r="249" spans="1:12" ht="31.6" customHeight="1" thickBot="1" x14ac:dyDescent="0.35">
      <c r="A249" s="441" t="s">
        <v>212</v>
      </c>
      <c r="B249" s="618" t="str">
        <f>IF(ProjeNo&gt;0,ProjeNo,"")</f>
        <v/>
      </c>
      <c r="C249" s="619"/>
      <c r="D249" s="619"/>
      <c r="E249" s="619"/>
      <c r="F249" s="619"/>
      <c r="G249" s="619"/>
      <c r="H249" s="619"/>
      <c r="I249" s="620"/>
      <c r="J249" s="2"/>
    </row>
    <row r="250" spans="1:12" ht="45" customHeight="1" thickBot="1" x14ac:dyDescent="0.35">
      <c r="A250" s="441" t="s">
        <v>213</v>
      </c>
      <c r="B250" s="615" t="str">
        <f>IF(ProjeAdi&gt;0,ProjeAdi,"")</f>
        <v/>
      </c>
      <c r="C250" s="616"/>
      <c r="D250" s="616"/>
      <c r="E250" s="616"/>
      <c r="F250" s="616"/>
      <c r="G250" s="616"/>
      <c r="H250" s="616"/>
      <c r="I250" s="617"/>
      <c r="J250" s="2"/>
    </row>
    <row r="251" spans="1:12" ht="34.5" customHeight="1" thickBot="1" x14ac:dyDescent="0.35">
      <c r="A251" s="449" t="s">
        <v>137</v>
      </c>
      <c r="B251" s="632" t="str">
        <f>IF($B$6&lt;&gt;"",$B$6,"")</f>
        <v/>
      </c>
      <c r="C251" s="633"/>
      <c r="D251" s="633"/>
      <c r="E251" s="633"/>
      <c r="F251" s="633"/>
      <c r="G251" s="633"/>
      <c r="H251" s="633"/>
      <c r="I251" s="634"/>
      <c r="J251" s="206" t="str">
        <f>IF(B251="","Stok değerleme yöntemi yazılmadan toplam hesaplanmayacaktır.","")</f>
        <v>Stok değerleme yöntemi yazılmadan toplam hesaplanmayacaktır.</v>
      </c>
    </row>
    <row r="252" spans="1:12" s="42" customFormat="1" ht="37.200000000000003" customHeight="1" x14ac:dyDescent="0.3">
      <c r="A252" s="613" t="s">
        <v>3</v>
      </c>
      <c r="B252" s="613" t="s">
        <v>99</v>
      </c>
      <c r="C252" s="613" t="s">
        <v>175</v>
      </c>
      <c r="D252" s="613" t="s">
        <v>100</v>
      </c>
      <c r="E252" s="613" t="s">
        <v>105</v>
      </c>
      <c r="F252" s="613" t="s">
        <v>106</v>
      </c>
      <c r="G252" s="613" t="s">
        <v>138</v>
      </c>
      <c r="H252" s="630" t="s">
        <v>33</v>
      </c>
      <c r="I252" s="630" t="s">
        <v>107</v>
      </c>
      <c r="J252" s="58"/>
      <c r="K252" s="66"/>
      <c r="L252" s="66"/>
    </row>
    <row r="253" spans="1:12" ht="18" customHeight="1" thickBot="1" x14ac:dyDescent="0.35">
      <c r="A253" s="621"/>
      <c r="B253" s="621"/>
      <c r="C253" s="614"/>
      <c r="D253" s="621"/>
      <c r="E253" s="621"/>
      <c r="F253" s="621"/>
      <c r="G253" s="621"/>
      <c r="H253" s="631"/>
      <c r="I253" s="631"/>
      <c r="J253" s="2"/>
    </row>
    <row r="254" spans="1:12" ht="18" customHeight="1" x14ac:dyDescent="0.3">
      <c r="A254" s="198">
        <v>141</v>
      </c>
      <c r="B254" s="83"/>
      <c r="C254" s="445"/>
      <c r="D254" s="22"/>
      <c r="E254" s="36"/>
      <c r="F254" s="36"/>
      <c r="G254" s="33"/>
      <c r="H254" s="189" t="str">
        <f>IF(AND(F254&lt;&gt;"",G254&lt;&gt;"",I254&lt;&gt;""),F254*G254,"")</f>
        <v/>
      </c>
      <c r="I254" s="43"/>
      <c r="J254" s="103" t="str">
        <f t="shared" ref="J254:J273" si="14">IF(AND(D254&lt;&gt;"",I254=""),"Stok Çıkış Tarihi Yazılmalıdır.","")</f>
        <v/>
      </c>
    </row>
    <row r="255" spans="1:12" ht="18" customHeight="1" x14ac:dyDescent="0.3">
      <c r="A255" s="399">
        <v>142</v>
      </c>
      <c r="B255" s="314"/>
      <c r="C255" s="447"/>
      <c r="D255" s="14"/>
      <c r="E255" s="15"/>
      <c r="F255" s="15"/>
      <c r="G255" s="38"/>
      <c r="H255" s="199" t="str">
        <f t="shared" ref="H255:H273" si="15">IF(AND(F255&lt;&gt;"",G255&lt;&gt;"",I255&lt;&gt;""),F255*G255,"")</f>
        <v/>
      </c>
      <c r="I255" s="44"/>
      <c r="J255" s="103" t="str">
        <f t="shared" si="14"/>
        <v/>
      </c>
    </row>
    <row r="256" spans="1:12" ht="18" customHeight="1" x14ac:dyDescent="0.3">
      <c r="A256" s="399">
        <v>143</v>
      </c>
      <c r="B256" s="314"/>
      <c r="C256" s="447"/>
      <c r="D256" s="14"/>
      <c r="E256" s="15"/>
      <c r="F256" s="15"/>
      <c r="G256" s="38"/>
      <c r="H256" s="199" t="str">
        <f t="shared" si="15"/>
        <v/>
      </c>
      <c r="I256" s="44"/>
      <c r="J256" s="103" t="str">
        <f t="shared" si="14"/>
        <v/>
      </c>
    </row>
    <row r="257" spans="1:10" ht="18" customHeight="1" x14ac:dyDescent="0.3">
      <c r="A257" s="399">
        <v>144</v>
      </c>
      <c r="B257" s="314"/>
      <c r="C257" s="447"/>
      <c r="D257" s="14"/>
      <c r="E257" s="15"/>
      <c r="F257" s="15"/>
      <c r="G257" s="38"/>
      <c r="H257" s="199" t="str">
        <f t="shared" si="15"/>
        <v/>
      </c>
      <c r="I257" s="44"/>
      <c r="J257" s="103" t="str">
        <f t="shared" si="14"/>
        <v/>
      </c>
    </row>
    <row r="258" spans="1:10" ht="18" customHeight="1" x14ac:dyDescent="0.3">
      <c r="A258" s="399">
        <v>145</v>
      </c>
      <c r="B258" s="314"/>
      <c r="C258" s="447"/>
      <c r="D258" s="14"/>
      <c r="E258" s="15"/>
      <c r="F258" s="15"/>
      <c r="G258" s="38"/>
      <c r="H258" s="199" t="str">
        <f t="shared" si="15"/>
        <v/>
      </c>
      <c r="I258" s="44"/>
      <c r="J258" s="103" t="str">
        <f t="shared" si="14"/>
        <v/>
      </c>
    </row>
    <row r="259" spans="1:10" ht="18" customHeight="1" x14ac:dyDescent="0.3">
      <c r="A259" s="399">
        <v>146</v>
      </c>
      <c r="B259" s="314"/>
      <c r="C259" s="447"/>
      <c r="D259" s="14"/>
      <c r="E259" s="15"/>
      <c r="F259" s="15"/>
      <c r="G259" s="38"/>
      <c r="H259" s="199" t="str">
        <f t="shared" si="15"/>
        <v/>
      </c>
      <c r="I259" s="44"/>
      <c r="J259" s="103" t="str">
        <f t="shared" si="14"/>
        <v/>
      </c>
    </row>
    <row r="260" spans="1:10" ht="18" customHeight="1" x14ac:dyDescent="0.3">
      <c r="A260" s="399">
        <v>147</v>
      </c>
      <c r="B260" s="314"/>
      <c r="C260" s="447"/>
      <c r="D260" s="14"/>
      <c r="E260" s="15"/>
      <c r="F260" s="15"/>
      <c r="G260" s="38"/>
      <c r="H260" s="199" t="str">
        <f t="shared" si="15"/>
        <v/>
      </c>
      <c r="I260" s="44"/>
      <c r="J260" s="103" t="str">
        <f t="shared" si="14"/>
        <v/>
      </c>
    </row>
    <row r="261" spans="1:10" ht="18" customHeight="1" x14ac:dyDescent="0.3">
      <c r="A261" s="399">
        <v>148</v>
      </c>
      <c r="B261" s="314"/>
      <c r="C261" s="447"/>
      <c r="D261" s="14"/>
      <c r="E261" s="15"/>
      <c r="F261" s="15"/>
      <c r="G261" s="38"/>
      <c r="H261" s="199" t="str">
        <f t="shared" si="15"/>
        <v/>
      </c>
      <c r="I261" s="44"/>
      <c r="J261" s="103" t="str">
        <f t="shared" si="14"/>
        <v/>
      </c>
    </row>
    <row r="262" spans="1:10" ht="18" customHeight="1" x14ac:dyDescent="0.3">
      <c r="A262" s="399">
        <v>149</v>
      </c>
      <c r="B262" s="314"/>
      <c r="C262" s="447"/>
      <c r="D262" s="14"/>
      <c r="E262" s="15"/>
      <c r="F262" s="15"/>
      <c r="G262" s="38"/>
      <c r="H262" s="199" t="str">
        <f t="shared" si="15"/>
        <v/>
      </c>
      <c r="I262" s="44"/>
      <c r="J262" s="103" t="str">
        <f t="shared" si="14"/>
        <v/>
      </c>
    </row>
    <row r="263" spans="1:10" ht="18" customHeight="1" x14ac:dyDescent="0.3">
      <c r="A263" s="399">
        <v>150</v>
      </c>
      <c r="B263" s="314"/>
      <c r="C263" s="447"/>
      <c r="D263" s="14"/>
      <c r="E263" s="15"/>
      <c r="F263" s="15"/>
      <c r="G263" s="38"/>
      <c r="H263" s="199" t="str">
        <f t="shared" si="15"/>
        <v/>
      </c>
      <c r="I263" s="44"/>
      <c r="J263" s="103" t="str">
        <f t="shared" si="14"/>
        <v/>
      </c>
    </row>
    <row r="264" spans="1:10" ht="18" customHeight="1" x14ac:dyDescent="0.3">
      <c r="A264" s="399">
        <v>151</v>
      </c>
      <c r="B264" s="314"/>
      <c r="C264" s="447"/>
      <c r="D264" s="14"/>
      <c r="E264" s="15"/>
      <c r="F264" s="15"/>
      <c r="G264" s="38"/>
      <c r="H264" s="199" t="str">
        <f t="shared" si="15"/>
        <v/>
      </c>
      <c r="I264" s="44"/>
      <c r="J264" s="103" t="str">
        <f t="shared" si="14"/>
        <v/>
      </c>
    </row>
    <row r="265" spans="1:10" ht="18" customHeight="1" x14ac:dyDescent="0.3">
      <c r="A265" s="399">
        <v>152</v>
      </c>
      <c r="B265" s="314"/>
      <c r="C265" s="447"/>
      <c r="D265" s="14"/>
      <c r="E265" s="15"/>
      <c r="F265" s="15"/>
      <c r="G265" s="38"/>
      <c r="H265" s="199" t="str">
        <f t="shared" si="15"/>
        <v/>
      </c>
      <c r="I265" s="44"/>
      <c r="J265" s="103" t="str">
        <f t="shared" si="14"/>
        <v/>
      </c>
    </row>
    <row r="266" spans="1:10" ht="18" customHeight="1" x14ac:dyDescent="0.3">
      <c r="A266" s="399">
        <v>153</v>
      </c>
      <c r="B266" s="314"/>
      <c r="C266" s="447"/>
      <c r="D266" s="14"/>
      <c r="E266" s="15"/>
      <c r="F266" s="15"/>
      <c r="G266" s="38"/>
      <c r="H266" s="199" t="str">
        <f t="shared" si="15"/>
        <v/>
      </c>
      <c r="I266" s="44"/>
      <c r="J266" s="103" t="str">
        <f t="shared" si="14"/>
        <v/>
      </c>
    </row>
    <row r="267" spans="1:10" ht="18" customHeight="1" x14ac:dyDescent="0.3">
      <c r="A267" s="399">
        <v>154</v>
      </c>
      <c r="B267" s="314"/>
      <c r="C267" s="447"/>
      <c r="D267" s="14"/>
      <c r="E267" s="15"/>
      <c r="F267" s="15"/>
      <c r="G267" s="38"/>
      <c r="H267" s="199" t="str">
        <f t="shared" si="15"/>
        <v/>
      </c>
      <c r="I267" s="44"/>
      <c r="J267" s="103" t="str">
        <f t="shared" si="14"/>
        <v/>
      </c>
    </row>
    <row r="268" spans="1:10" ht="18" customHeight="1" x14ac:dyDescent="0.3">
      <c r="A268" s="399">
        <v>155</v>
      </c>
      <c r="B268" s="314"/>
      <c r="C268" s="447"/>
      <c r="D268" s="14"/>
      <c r="E268" s="15"/>
      <c r="F268" s="15"/>
      <c r="G268" s="38"/>
      <c r="H268" s="199" t="str">
        <f t="shared" si="15"/>
        <v/>
      </c>
      <c r="I268" s="44"/>
      <c r="J268" s="103" t="str">
        <f t="shared" si="14"/>
        <v/>
      </c>
    </row>
    <row r="269" spans="1:10" ht="18" customHeight="1" x14ac:dyDescent="0.3">
      <c r="A269" s="399">
        <v>156</v>
      </c>
      <c r="B269" s="314"/>
      <c r="C269" s="447"/>
      <c r="D269" s="14"/>
      <c r="E269" s="15"/>
      <c r="F269" s="15"/>
      <c r="G269" s="38"/>
      <c r="H269" s="199" t="str">
        <f t="shared" si="15"/>
        <v/>
      </c>
      <c r="I269" s="44"/>
      <c r="J269" s="103" t="str">
        <f t="shared" si="14"/>
        <v/>
      </c>
    </row>
    <row r="270" spans="1:10" ht="18" customHeight="1" x14ac:dyDescent="0.3">
      <c r="A270" s="399">
        <v>157</v>
      </c>
      <c r="B270" s="314"/>
      <c r="C270" s="447"/>
      <c r="D270" s="14"/>
      <c r="E270" s="15"/>
      <c r="F270" s="15"/>
      <c r="G270" s="38"/>
      <c r="H270" s="199" t="str">
        <f t="shared" si="15"/>
        <v/>
      </c>
      <c r="I270" s="44"/>
      <c r="J270" s="103" t="str">
        <f t="shared" si="14"/>
        <v/>
      </c>
    </row>
    <row r="271" spans="1:10" ht="18" customHeight="1" x14ac:dyDescent="0.3">
      <c r="A271" s="399">
        <v>158</v>
      </c>
      <c r="B271" s="314"/>
      <c r="C271" s="447"/>
      <c r="D271" s="14"/>
      <c r="E271" s="15"/>
      <c r="F271" s="15"/>
      <c r="G271" s="38"/>
      <c r="H271" s="199" t="str">
        <f t="shared" si="15"/>
        <v/>
      </c>
      <c r="I271" s="44"/>
      <c r="J271" s="103" t="str">
        <f t="shared" si="14"/>
        <v/>
      </c>
    </row>
    <row r="272" spans="1:10" ht="18" customHeight="1" x14ac:dyDescent="0.3">
      <c r="A272" s="399">
        <v>159</v>
      </c>
      <c r="B272" s="314"/>
      <c r="C272" s="447"/>
      <c r="D272" s="14"/>
      <c r="E272" s="15"/>
      <c r="F272" s="15"/>
      <c r="G272" s="38"/>
      <c r="H272" s="199" t="str">
        <f t="shared" si="15"/>
        <v/>
      </c>
      <c r="I272" s="44"/>
      <c r="J272" s="103" t="str">
        <f t="shared" si="14"/>
        <v/>
      </c>
    </row>
    <row r="273" spans="1:12" ht="18" customHeight="1" thickBot="1" x14ac:dyDescent="0.35">
      <c r="A273" s="400">
        <v>160</v>
      </c>
      <c r="B273" s="86"/>
      <c r="C273" s="448"/>
      <c r="D273" s="16"/>
      <c r="E273" s="17"/>
      <c r="F273" s="17"/>
      <c r="G273" s="40"/>
      <c r="H273" s="200" t="str">
        <f t="shared" si="15"/>
        <v/>
      </c>
      <c r="I273" s="45"/>
      <c r="J273" s="103" t="str">
        <f t="shared" si="14"/>
        <v/>
      </c>
    </row>
    <row r="274" spans="1:12" ht="18" customHeight="1" thickBot="1" x14ac:dyDescent="0.35">
      <c r="G274" s="380" t="s">
        <v>124</v>
      </c>
      <c r="H274" s="183">
        <f>IF(stok&lt;&gt;"",SUM(H254:H273)+H239,0)</f>
        <v>0</v>
      </c>
      <c r="I274" s="202"/>
      <c r="K274" s="102">
        <f>IF(H274&gt;H239,ROW(A280),0)</f>
        <v>0</v>
      </c>
    </row>
    <row r="276" spans="1:12" ht="30.1" customHeight="1" x14ac:dyDescent="0.3">
      <c r="A276" s="629" t="s">
        <v>134</v>
      </c>
      <c r="B276" s="629"/>
      <c r="C276" s="629"/>
      <c r="D276" s="629"/>
      <c r="E276" s="629"/>
      <c r="F276" s="629"/>
      <c r="G276" s="629"/>
      <c r="H276" s="629"/>
      <c r="I276" s="629"/>
    </row>
    <row r="278" spans="1:12" ht="19.05" x14ac:dyDescent="0.35">
      <c r="A278" s="370" t="s">
        <v>30</v>
      </c>
      <c r="B278" s="372">
        <f ca="1">imzatarihi</f>
        <v>45653</v>
      </c>
      <c r="C278" s="372"/>
      <c r="D278" s="251" t="s">
        <v>31</v>
      </c>
      <c r="E278" s="373" t="str">
        <f>IF(kurulusyetkilisi&gt;0,kurulusyetkilisi,"")</f>
        <v/>
      </c>
      <c r="H278" s="41"/>
    </row>
    <row r="279" spans="1:12" ht="19.05" x14ac:dyDescent="0.35">
      <c r="B279" s="213"/>
      <c r="C279" s="213"/>
      <c r="D279" s="251" t="s">
        <v>32</v>
      </c>
      <c r="G279" s="212"/>
      <c r="H279" s="41"/>
    </row>
    <row r="281" spans="1:12" x14ac:dyDescent="0.3">
      <c r="A281" s="609" t="s">
        <v>104</v>
      </c>
      <c r="B281" s="609"/>
      <c r="C281" s="609"/>
      <c r="D281" s="609"/>
      <c r="E281" s="609"/>
      <c r="F281" s="609"/>
      <c r="G281" s="609"/>
      <c r="H281" s="609"/>
      <c r="I281" s="609"/>
      <c r="J281" s="2"/>
    </row>
    <row r="282" spans="1:12" x14ac:dyDescent="0.3">
      <c r="A282" s="573" t="str">
        <f>IF(YilDonem&lt;&gt;"",CONCATENATE(YilDonem," dönemine aittir."),"")</f>
        <v/>
      </c>
      <c r="B282" s="573"/>
      <c r="C282" s="573"/>
      <c r="D282" s="573"/>
      <c r="E282" s="573"/>
      <c r="F282" s="573"/>
      <c r="G282" s="573"/>
      <c r="H282" s="573"/>
      <c r="I282" s="573"/>
      <c r="J282" s="2"/>
    </row>
    <row r="283" spans="1:12" ht="16.149999999999999" customHeight="1" thickBot="1" x14ac:dyDescent="0.35">
      <c r="A283" s="610" t="s">
        <v>126</v>
      </c>
      <c r="B283" s="610"/>
      <c r="C283" s="610"/>
      <c r="D283" s="610"/>
      <c r="E283" s="610"/>
      <c r="F283" s="610"/>
      <c r="G283" s="610"/>
      <c r="H283" s="610"/>
      <c r="I283" s="610"/>
      <c r="J283" s="2"/>
    </row>
    <row r="284" spans="1:12" ht="31.6" customHeight="1" thickBot="1" x14ac:dyDescent="0.35">
      <c r="A284" s="441" t="s">
        <v>212</v>
      </c>
      <c r="B284" s="618" t="str">
        <f>IF(ProjeNo&gt;0,ProjeNo,"")</f>
        <v/>
      </c>
      <c r="C284" s="619"/>
      <c r="D284" s="619"/>
      <c r="E284" s="619"/>
      <c r="F284" s="619"/>
      <c r="G284" s="619"/>
      <c r="H284" s="619"/>
      <c r="I284" s="620"/>
      <c r="J284" s="2"/>
    </row>
    <row r="285" spans="1:12" ht="45" customHeight="1" thickBot="1" x14ac:dyDescent="0.35">
      <c r="A285" s="441" t="s">
        <v>213</v>
      </c>
      <c r="B285" s="615" t="str">
        <f>IF(ProjeAdi&gt;0,ProjeAdi,"")</f>
        <v/>
      </c>
      <c r="C285" s="616"/>
      <c r="D285" s="616"/>
      <c r="E285" s="616"/>
      <c r="F285" s="616"/>
      <c r="G285" s="616"/>
      <c r="H285" s="616"/>
      <c r="I285" s="617"/>
      <c r="J285" s="2"/>
    </row>
    <row r="286" spans="1:12" ht="34.5" customHeight="1" thickBot="1" x14ac:dyDescent="0.35">
      <c r="A286" s="449" t="s">
        <v>137</v>
      </c>
      <c r="B286" s="632" t="str">
        <f>IF($B$6&lt;&gt;"",$B$6,"")</f>
        <v/>
      </c>
      <c r="C286" s="633"/>
      <c r="D286" s="633"/>
      <c r="E286" s="633"/>
      <c r="F286" s="633"/>
      <c r="G286" s="633"/>
      <c r="H286" s="633"/>
      <c r="I286" s="634"/>
      <c r="J286" s="206" t="str">
        <f>IF(B286="","Stok değerleme yöntemi yazılmadan toplam hesaplanmayacaktır.","")</f>
        <v>Stok değerleme yöntemi yazılmadan toplam hesaplanmayacaktır.</v>
      </c>
    </row>
    <row r="287" spans="1:12" s="42" customFormat="1" ht="37.200000000000003" customHeight="1" x14ac:dyDescent="0.3">
      <c r="A287" s="613" t="s">
        <v>3</v>
      </c>
      <c r="B287" s="613" t="s">
        <v>99</v>
      </c>
      <c r="C287" s="613" t="s">
        <v>175</v>
      </c>
      <c r="D287" s="613" t="s">
        <v>100</v>
      </c>
      <c r="E287" s="613" t="s">
        <v>105</v>
      </c>
      <c r="F287" s="613" t="s">
        <v>106</v>
      </c>
      <c r="G287" s="613" t="s">
        <v>138</v>
      </c>
      <c r="H287" s="630" t="s">
        <v>33</v>
      </c>
      <c r="I287" s="630" t="s">
        <v>107</v>
      </c>
      <c r="J287" s="58"/>
      <c r="K287" s="66"/>
      <c r="L287" s="66"/>
    </row>
    <row r="288" spans="1:12" ht="18" customHeight="1" thickBot="1" x14ac:dyDescent="0.35">
      <c r="A288" s="621"/>
      <c r="B288" s="621"/>
      <c r="C288" s="614"/>
      <c r="D288" s="621"/>
      <c r="E288" s="621"/>
      <c r="F288" s="621"/>
      <c r="G288" s="621"/>
      <c r="H288" s="631"/>
      <c r="I288" s="631"/>
      <c r="J288" s="2"/>
    </row>
    <row r="289" spans="1:10" ht="18" customHeight="1" x14ac:dyDescent="0.3">
      <c r="A289" s="198">
        <v>161</v>
      </c>
      <c r="B289" s="83"/>
      <c r="C289" s="445"/>
      <c r="D289" s="22"/>
      <c r="E289" s="36"/>
      <c r="F289" s="36"/>
      <c r="G289" s="33"/>
      <c r="H289" s="189" t="str">
        <f>IF(AND(F289&lt;&gt;"",G289&lt;&gt;"",I289&lt;&gt;""),F289*G289,"")</f>
        <v/>
      </c>
      <c r="I289" s="43"/>
      <c r="J289" s="103" t="str">
        <f t="shared" ref="J289:J308" si="16">IF(AND(D289&lt;&gt;"",I289=""),"Stok Çıkış Tarihi Yazılmalıdır.","")</f>
        <v/>
      </c>
    </row>
    <row r="290" spans="1:10" ht="18" customHeight="1" x14ac:dyDescent="0.3">
      <c r="A290" s="399">
        <v>162</v>
      </c>
      <c r="B290" s="314"/>
      <c r="C290" s="447"/>
      <c r="D290" s="14"/>
      <c r="E290" s="15"/>
      <c r="F290" s="15"/>
      <c r="G290" s="38"/>
      <c r="H290" s="199" t="str">
        <f t="shared" ref="H290:H308" si="17">IF(AND(F290&lt;&gt;"",G290&lt;&gt;"",I290&lt;&gt;""),F290*G290,"")</f>
        <v/>
      </c>
      <c r="I290" s="44"/>
      <c r="J290" s="103" t="str">
        <f t="shared" si="16"/>
        <v/>
      </c>
    </row>
    <row r="291" spans="1:10" ht="18" customHeight="1" x14ac:dyDescent="0.3">
      <c r="A291" s="399">
        <v>163</v>
      </c>
      <c r="B291" s="314"/>
      <c r="C291" s="447"/>
      <c r="D291" s="14"/>
      <c r="E291" s="15"/>
      <c r="F291" s="15"/>
      <c r="G291" s="38"/>
      <c r="H291" s="199" t="str">
        <f t="shared" si="17"/>
        <v/>
      </c>
      <c r="I291" s="44"/>
      <c r="J291" s="103" t="str">
        <f t="shared" si="16"/>
        <v/>
      </c>
    </row>
    <row r="292" spans="1:10" ht="18" customHeight="1" x14ac:dyDescent="0.3">
      <c r="A292" s="399">
        <v>164</v>
      </c>
      <c r="B292" s="314"/>
      <c r="C292" s="447"/>
      <c r="D292" s="14"/>
      <c r="E292" s="15"/>
      <c r="F292" s="15"/>
      <c r="G292" s="38"/>
      <c r="H292" s="199" t="str">
        <f t="shared" si="17"/>
        <v/>
      </c>
      <c r="I292" s="44"/>
      <c r="J292" s="103" t="str">
        <f t="shared" si="16"/>
        <v/>
      </c>
    </row>
    <row r="293" spans="1:10" ht="18" customHeight="1" x14ac:dyDescent="0.3">
      <c r="A293" s="399">
        <v>165</v>
      </c>
      <c r="B293" s="314"/>
      <c r="C293" s="447"/>
      <c r="D293" s="14"/>
      <c r="E293" s="15"/>
      <c r="F293" s="15"/>
      <c r="G293" s="38"/>
      <c r="H293" s="199" t="str">
        <f t="shared" si="17"/>
        <v/>
      </c>
      <c r="I293" s="44"/>
      <c r="J293" s="103" t="str">
        <f t="shared" si="16"/>
        <v/>
      </c>
    </row>
    <row r="294" spans="1:10" ht="18" customHeight="1" x14ac:dyDescent="0.3">
      <c r="A294" s="399">
        <v>166</v>
      </c>
      <c r="B294" s="314"/>
      <c r="C294" s="447"/>
      <c r="D294" s="14"/>
      <c r="E294" s="15"/>
      <c r="F294" s="15"/>
      <c r="G294" s="38"/>
      <c r="H294" s="199" t="str">
        <f t="shared" si="17"/>
        <v/>
      </c>
      <c r="I294" s="44"/>
      <c r="J294" s="103" t="str">
        <f t="shared" si="16"/>
        <v/>
      </c>
    </row>
    <row r="295" spans="1:10" ht="18" customHeight="1" x14ac:dyDescent="0.3">
      <c r="A295" s="399">
        <v>167</v>
      </c>
      <c r="B295" s="314"/>
      <c r="C295" s="447"/>
      <c r="D295" s="14"/>
      <c r="E295" s="15"/>
      <c r="F295" s="15"/>
      <c r="G295" s="38"/>
      <c r="H295" s="199" t="str">
        <f t="shared" si="17"/>
        <v/>
      </c>
      <c r="I295" s="44"/>
      <c r="J295" s="103" t="str">
        <f t="shared" si="16"/>
        <v/>
      </c>
    </row>
    <row r="296" spans="1:10" ht="18" customHeight="1" x14ac:dyDescent="0.3">
      <c r="A296" s="399">
        <v>168</v>
      </c>
      <c r="B296" s="314"/>
      <c r="C296" s="447"/>
      <c r="D296" s="14"/>
      <c r="E296" s="15"/>
      <c r="F296" s="15"/>
      <c r="G296" s="38"/>
      <c r="H296" s="199" t="str">
        <f t="shared" si="17"/>
        <v/>
      </c>
      <c r="I296" s="44"/>
      <c r="J296" s="103" t="str">
        <f t="shared" si="16"/>
        <v/>
      </c>
    </row>
    <row r="297" spans="1:10" ht="18" customHeight="1" x14ac:dyDescent="0.3">
      <c r="A297" s="399">
        <v>169</v>
      </c>
      <c r="B297" s="314"/>
      <c r="C297" s="447"/>
      <c r="D297" s="14"/>
      <c r="E297" s="15"/>
      <c r="F297" s="15"/>
      <c r="G297" s="38"/>
      <c r="H297" s="199" t="str">
        <f t="shared" si="17"/>
        <v/>
      </c>
      <c r="I297" s="44"/>
      <c r="J297" s="103" t="str">
        <f t="shared" si="16"/>
        <v/>
      </c>
    </row>
    <row r="298" spans="1:10" ht="18" customHeight="1" x14ac:dyDescent="0.3">
      <c r="A298" s="399">
        <v>170</v>
      </c>
      <c r="B298" s="314"/>
      <c r="C298" s="447"/>
      <c r="D298" s="14"/>
      <c r="E298" s="15"/>
      <c r="F298" s="15"/>
      <c r="G298" s="38"/>
      <c r="H298" s="199" t="str">
        <f t="shared" si="17"/>
        <v/>
      </c>
      <c r="I298" s="44"/>
      <c r="J298" s="103" t="str">
        <f t="shared" si="16"/>
        <v/>
      </c>
    </row>
    <row r="299" spans="1:10" ht="18" customHeight="1" x14ac:dyDescent="0.3">
      <c r="A299" s="399">
        <v>171</v>
      </c>
      <c r="B299" s="314"/>
      <c r="C299" s="447"/>
      <c r="D299" s="14"/>
      <c r="E299" s="15"/>
      <c r="F299" s="15"/>
      <c r="G299" s="38"/>
      <c r="H299" s="199" t="str">
        <f t="shared" si="17"/>
        <v/>
      </c>
      <c r="I299" s="44"/>
      <c r="J299" s="103" t="str">
        <f t="shared" si="16"/>
        <v/>
      </c>
    </row>
    <row r="300" spans="1:10" ht="18" customHeight="1" x14ac:dyDescent="0.3">
      <c r="A300" s="399">
        <v>172</v>
      </c>
      <c r="B300" s="314"/>
      <c r="C300" s="447"/>
      <c r="D300" s="14"/>
      <c r="E300" s="15"/>
      <c r="F300" s="15"/>
      <c r="G300" s="38"/>
      <c r="H300" s="199" t="str">
        <f t="shared" si="17"/>
        <v/>
      </c>
      <c r="I300" s="44"/>
      <c r="J300" s="103" t="str">
        <f t="shared" si="16"/>
        <v/>
      </c>
    </row>
    <row r="301" spans="1:10" ht="18" customHeight="1" x14ac:dyDescent="0.3">
      <c r="A301" s="399">
        <v>173</v>
      </c>
      <c r="B301" s="314"/>
      <c r="C301" s="447"/>
      <c r="D301" s="14"/>
      <c r="E301" s="15"/>
      <c r="F301" s="15"/>
      <c r="G301" s="38"/>
      <c r="H301" s="199" t="str">
        <f t="shared" si="17"/>
        <v/>
      </c>
      <c r="I301" s="44"/>
      <c r="J301" s="103" t="str">
        <f t="shared" si="16"/>
        <v/>
      </c>
    </row>
    <row r="302" spans="1:10" ht="18" customHeight="1" x14ac:dyDescent="0.3">
      <c r="A302" s="399">
        <v>174</v>
      </c>
      <c r="B302" s="314"/>
      <c r="C302" s="447"/>
      <c r="D302" s="14"/>
      <c r="E302" s="15"/>
      <c r="F302" s="15"/>
      <c r="G302" s="38"/>
      <c r="H302" s="199" t="str">
        <f t="shared" si="17"/>
        <v/>
      </c>
      <c r="I302" s="44"/>
      <c r="J302" s="103" t="str">
        <f t="shared" si="16"/>
        <v/>
      </c>
    </row>
    <row r="303" spans="1:10" ht="18" customHeight="1" x14ac:dyDescent="0.3">
      <c r="A303" s="399">
        <v>175</v>
      </c>
      <c r="B303" s="314"/>
      <c r="C303" s="447"/>
      <c r="D303" s="14"/>
      <c r="E303" s="15"/>
      <c r="F303" s="15"/>
      <c r="G303" s="38"/>
      <c r="H303" s="199" t="str">
        <f t="shared" si="17"/>
        <v/>
      </c>
      <c r="I303" s="44"/>
      <c r="J303" s="103" t="str">
        <f t="shared" si="16"/>
        <v/>
      </c>
    </row>
    <row r="304" spans="1:10" ht="18" customHeight="1" x14ac:dyDescent="0.3">
      <c r="A304" s="399">
        <v>176</v>
      </c>
      <c r="B304" s="314"/>
      <c r="C304" s="447"/>
      <c r="D304" s="14"/>
      <c r="E304" s="15"/>
      <c r="F304" s="15"/>
      <c r="G304" s="38"/>
      <c r="H304" s="199" t="str">
        <f t="shared" si="17"/>
        <v/>
      </c>
      <c r="I304" s="44"/>
      <c r="J304" s="103" t="str">
        <f t="shared" si="16"/>
        <v/>
      </c>
    </row>
    <row r="305" spans="1:11" ht="18" customHeight="1" x14ac:dyDescent="0.3">
      <c r="A305" s="399">
        <v>177</v>
      </c>
      <c r="B305" s="314"/>
      <c r="C305" s="447"/>
      <c r="D305" s="14"/>
      <c r="E305" s="15"/>
      <c r="F305" s="15"/>
      <c r="G305" s="38"/>
      <c r="H305" s="199" t="str">
        <f t="shared" si="17"/>
        <v/>
      </c>
      <c r="I305" s="44"/>
      <c r="J305" s="103" t="str">
        <f t="shared" si="16"/>
        <v/>
      </c>
    </row>
    <row r="306" spans="1:11" ht="18" customHeight="1" x14ac:dyDescent="0.3">
      <c r="A306" s="399">
        <v>178</v>
      </c>
      <c r="B306" s="314"/>
      <c r="C306" s="447"/>
      <c r="D306" s="14"/>
      <c r="E306" s="15"/>
      <c r="F306" s="15"/>
      <c r="G306" s="38"/>
      <c r="H306" s="199" t="str">
        <f t="shared" si="17"/>
        <v/>
      </c>
      <c r="I306" s="44"/>
      <c r="J306" s="103" t="str">
        <f t="shared" si="16"/>
        <v/>
      </c>
    </row>
    <row r="307" spans="1:11" ht="18" customHeight="1" x14ac:dyDescent="0.3">
      <c r="A307" s="399">
        <v>179</v>
      </c>
      <c r="B307" s="314"/>
      <c r="C307" s="447"/>
      <c r="D307" s="14"/>
      <c r="E307" s="15"/>
      <c r="F307" s="15"/>
      <c r="G307" s="38"/>
      <c r="H307" s="199" t="str">
        <f t="shared" si="17"/>
        <v/>
      </c>
      <c r="I307" s="44"/>
      <c r="J307" s="103" t="str">
        <f t="shared" si="16"/>
        <v/>
      </c>
    </row>
    <row r="308" spans="1:11" ht="18" customHeight="1" thickBot="1" x14ac:dyDescent="0.35">
      <c r="A308" s="400">
        <v>180</v>
      </c>
      <c r="B308" s="86"/>
      <c r="C308" s="448"/>
      <c r="D308" s="16"/>
      <c r="E308" s="17"/>
      <c r="F308" s="17"/>
      <c r="G308" s="40"/>
      <c r="H308" s="200" t="str">
        <f t="shared" si="17"/>
        <v/>
      </c>
      <c r="I308" s="45"/>
      <c r="J308" s="103" t="str">
        <f t="shared" si="16"/>
        <v/>
      </c>
    </row>
    <row r="309" spans="1:11" ht="18" customHeight="1" thickBot="1" x14ac:dyDescent="0.35">
      <c r="G309" s="380" t="s">
        <v>124</v>
      </c>
      <c r="H309" s="183">
        <f>IF(stok&lt;&gt;"",SUM(H289:H308)+H274,0)</f>
        <v>0</v>
      </c>
      <c r="I309" s="202"/>
      <c r="K309" s="102">
        <f>IF(H309&gt;H274,ROW(A315),0)</f>
        <v>0</v>
      </c>
    </row>
    <row r="311" spans="1:11" ht="30.1" customHeight="1" x14ac:dyDescent="0.3">
      <c r="A311" s="629" t="s">
        <v>134</v>
      </c>
      <c r="B311" s="629"/>
      <c r="C311" s="629"/>
      <c r="D311" s="629"/>
      <c r="E311" s="629"/>
      <c r="F311" s="629"/>
      <c r="G311" s="629"/>
      <c r="H311" s="629"/>
      <c r="I311" s="629"/>
    </row>
    <row r="313" spans="1:11" ht="19.05" x14ac:dyDescent="0.35">
      <c r="A313" s="370" t="s">
        <v>30</v>
      </c>
      <c r="B313" s="372">
        <f ca="1">imzatarihi</f>
        <v>45653</v>
      </c>
      <c r="C313" s="372"/>
      <c r="D313" s="251" t="s">
        <v>31</v>
      </c>
      <c r="E313" s="373" t="str">
        <f>IF(kurulusyetkilisi&gt;0,kurulusyetkilisi,"")</f>
        <v/>
      </c>
      <c r="H313" s="41"/>
    </row>
    <row r="314" spans="1:11" ht="19.05" x14ac:dyDescent="0.35">
      <c r="B314" s="213"/>
      <c r="C314" s="213"/>
      <c r="D314" s="251" t="s">
        <v>32</v>
      </c>
      <c r="G314" s="212"/>
      <c r="H314" s="41"/>
    </row>
    <row r="316" spans="1:11" x14ac:dyDescent="0.3">
      <c r="A316" s="609" t="s">
        <v>104</v>
      </c>
      <c r="B316" s="609"/>
      <c r="C316" s="609"/>
      <c r="D316" s="609"/>
      <c r="E316" s="609"/>
      <c r="F316" s="609"/>
      <c r="G316" s="609"/>
      <c r="H316" s="609"/>
      <c r="I316" s="609"/>
      <c r="J316" s="2"/>
    </row>
    <row r="317" spans="1:11" x14ac:dyDescent="0.3">
      <c r="A317" s="573" t="str">
        <f>IF(YilDonem&lt;&gt;"",CONCATENATE(YilDonem," dönemine aittir."),"")</f>
        <v/>
      </c>
      <c r="B317" s="573"/>
      <c r="C317" s="573"/>
      <c r="D317" s="573"/>
      <c r="E317" s="573"/>
      <c r="F317" s="573"/>
      <c r="G317" s="573"/>
      <c r="H317" s="573"/>
      <c r="I317" s="573"/>
      <c r="J317" s="2"/>
    </row>
    <row r="318" spans="1:11" ht="16.149999999999999" customHeight="1" thickBot="1" x14ac:dyDescent="0.35">
      <c r="A318" s="610" t="s">
        <v>126</v>
      </c>
      <c r="B318" s="610"/>
      <c r="C318" s="610"/>
      <c r="D318" s="610"/>
      <c r="E318" s="610"/>
      <c r="F318" s="610"/>
      <c r="G318" s="610"/>
      <c r="H318" s="610"/>
      <c r="I318" s="610"/>
      <c r="J318" s="2"/>
    </row>
    <row r="319" spans="1:11" ht="31.6" customHeight="1" thickBot="1" x14ac:dyDescent="0.35">
      <c r="A319" s="441" t="s">
        <v>212</v>
      </c>
      <c r="B319" s="618" t="str">
        <f>IF(ProjeNo&gt;0,ProjeNo,"")</f>
        <v/>
      </c>
      <c r="C319" s="619"/>
      <c r="D319" s="619"/>
      <c r="E319" s="619"/>
      <c r="F319" s="619"/>
      <c r="G319" s="619"/>
      <c r="H319" s="619"/>
      <c r="I319" s="620"/>
      <c r="J319" s="2"/>
    </row>
    <row r="320" spans="1:11" ht="45" customHeight="1" thickBot="1" x14ac:dyDescent="0.35">
      <c r="A320" s="441" t="s">
        <v>213</v>
      </c>
      <c r="B320" s="615" t="str">
        <f>IF(ProjeAdi&gt;0,ProjeAdi,"")</f>
        <v/>
      </c>
      <c r="C320" s="616"/>
      <c r="D320" s="616"/>
      <c r="E320" s="616"/>
      <c r="F320" s="616"/>
      <c r="G320" s="616"/>
      <c r="H320" s="616"/>
      <c r="I320" s="617"/>
      <c r="J320" s="2"/>
    </row>
    <row r="321" spans="1:12" ht="34.5" customHeight="1" thickBot="1" x14ac:dyDescent="0.35">
      <c r="A321" s="449" t="s">
        <v>137</v>
      </c>
      <c r="B321" s="632" t="str">
        <f>IF($B$6&lt;&gt;"",$B$6,"")</f>
        <v/>
      </c>
      <c r="C321" s="633"/>
      <c r="D321" s="633"/>
      <c r="E321" s="633"/>
      <c r="F321" s="633"/>
      <c r="G321" s="633"/>
      <c r="H321" s="633"/>
      <c r="I321" s="634"/>
      <c r="J321" s="206" t="str">
        <f>IF(B321="","Stok değerleme yöntemi yazılmadan toplam hesaplanmayacaktır.","")</f>
        <v>Stok değerleme yöntemi yazılmadan toplam hesaplanmayacaktır.</v>
      </c>
    </row>
    <row r="322" spans="1:12" s="42" customFormat="1" ht="37.200000000000003" customHeight="1" x14ac:dyDescent="0.3">
      <c r="A322" s="613" t="s">
        <v>3</v>
      </c>
      <c r="B322" s="613" t="s">
        <v>99</v>
      </c>
      <c r="C322" s="613" t="s">
        <v>175</v>
      </c>
      <c r="D322" s="613" t="s">
        <v>100</v>
      </c>
      <c r="E322" s="613" t="s">
        <v>105</v>
      </c>
      <c r="F322" s="613" t="s">
        <v>106</v>
      </c>
      <c r="G322" s="613" t="s">
        <v>138</v>
      </c>
      <c r="H322" s="630" t="s">
        <v>33</v>
      </c>
      <c r="I322" s="630" t="s">
        <v>107</v>
      </c>
      <c r="J322" s="58"/>
      <c r="K322" s="66"/>
      <c r="L322" s="66"/>
    </row>
    <row r="323" spans="1:12" ht="18" customHeight="1" thickBot="1" x14ac:dyDescent="0.35">
      <c r="A323" s="621"/>
      <c r="B323" s="621"/>
      <c r="C323" s="614"/>
      <c r="D323" s="621"/>
      <c r="E323" s="621"/>
      <c r="F323" s="621"/>
      <c r="G323" s="621"/>
      <c r="H323" s="631"/>
      <c r="I323" s="631"/>
      <c r="J323" s="2"/>
    </row>
    <row r="324" spans="1:12" ht="18" customHeight="1" x14ac:dyDescent="0.3">
      <c r="A324" s="198">
        <v>181</v>
      </c>
      <c r="B324" s="83"/>
      <c r="C324" s="445"/>
      <c r="D324" s="22"/>
      <c r="E324" s="36"/>
      <c r="F324" s="36"/>
      <c r="G324" s="33"/>
      <c r="H324" s="189" t="str">
        <f>IF(AND(F324&lt;&gt;"",G324&lt;&gt;"",I324&lt;&gt;""),F324*G324,"")</f>
        <v/>
      </c>
      <c r="I324" s="43"/>
      <c r="J324" s="103" t="str">
        <f t="shared" ref="J324:J343" si="18">IF(AND(D324&lt;&gt;"",I324=""),"Stok Çıkış Tarihi Yazılmalıdır.","")</f>
        <v/>
      </c>
    </row>
    <row r="325" spans="1:12" ht="18" customHeight="1" x14ac:dyDescent="0.3">
      <c r="A325" s="399">
        <v>182</v>
      </c>
      <c r="B325" s="314"/>
      <c r="C325" s="447"/>
      <c r="D325" s="14"/>
      <c r="E325" s="15"/>
      <c r="F325" s="15"/>
      <c r="G325" s="38"/>
      <c r="H325" s="199" t="str">
        <f t="shared" ref="H325:H343" si="19">IF(AND(F325&lt;&gt;"",G325&lt;&gt;"",I325&lt;&gt;""),F325*G325,"")</f>
        <v/>
      </c>
      <c r="I325" s="44"/>
      <c r="J325" s="103" t="str">
        <f t="shared" si="18"/>
        <v/>
      </c>
    </row>
    <row r="326" spans="1:12" ht="18" customHeight="1" x14ac:dyDescent="0.3">
      <c r="A326" s="399">
        <v>183</v>
      </c>
      <c r="B326" s="314"/>
      <c r="C326" s="447"/>
      <c r="D326" s="14"/>
      <c r="E326" s="15"/>
      <c r="F326" s="15"/>
      <c r="G326" s="38"/>
      <c r="H326" s="199" t="str">
        <f t="shared" si="19"/>
        <v/>
      </c>
      <c r="I326" s="44"/>
      <c r="J326" s="103" t="str">
        <f t="shared" si="18"/>
        <v/>
      </c>
    </row>
    <row r="327" spans="1:12" ht="18" customHeight="1" x14ac:dyDescent="0.3">
      <c r="A327" s="399">
        <v>184</v>
      </c>
      <c r="B327" s="314"/>
      <c r="C327" s="447"/>
      <c r="D327" s="14"/>
      <c r="E327" s="15"/>
      <c r="F327" s="15"/>
      <c r="G327" s="38"/>
      <c r="H327" s="199" t="str">
        <f t="shared" si="19"/>
        <v/>
      </c>
      <c r="I327" s="44"/>
      <c r="J327" s="103" t="str">
        <f t="shared" si="18"/>
        <v/>
      </c>
    </row>
    <row r="328" spans="1:12" ht="18" customHeight="1" x14ac:dyDescent="0.3">
      <c r="A328" s="399">
        <v>185</v>
      </c>
      <c r="B328" s="314"/>
      <c r="C328" s="447"/>
      <c r="D328" s="14"/>
      <c r="E328" s="15"/>
      <c r="F328" s="15"/>
      <c r="G328" s="38"/>
      <c r="H328" s="199" t="str">
        <f t="shared" si="19"/>
        <v/>
      </c>
      <c r="I328" s="44"/>
      <c r="J328" s="103" t="str">
        <f t="shared" si="18"/>
        <v/>
      </c>
    </row>
    <row r="329" spans="1:12" ht="18" customHeight="1" x14ac:dyDescent="0.3">
      <c r="A329" s="399">
        <v>186</v>
      </c>
      <c r="B329" s="314"/>
      <c r="C329" s="447"/>
      <c r="D329" s="14"/>
      <c r="E329" s="15"/>
      <c r="F329" s="15"/>
      <c r="G329" s="38"/>
      <c r="H329" s="199" t="str">
        <f t="shared" si="19"/>
        <v/>
      </c>
      <c r="I329" s="44"/>
      <c r="J329" s="103" t="str">
        <f t="shared" si="18"/>
        <v/>
      </c>
    </row>
    <row r="330" spans="1:12" ht="18" customHeight="1" x14ac:dyDescent="0.3">
      <c r="A330" s="399">
        <v>187</v>
      </c>
      <c r="B330" s="314"/>
      <c r="C330" s="447"/>
      <c r="D330" s="14"/>
      <c r="E330" s="15"/>
      <c r="F330" s="15"/>
      <c r="G330" s="38"/>
      <c r="H330" s="199" t="str">
        <f t="shared" si="19"/>
        <v/>
      </c>
      <c r="I330" s="44"/>
      <c r="J330" s="103" t="str">
        <f t="shared" si="18"/>
        <v/>
      </c>
    </row>
    <row r="331" spans="1:12" ht="18" customHeight="1" x14ac:dyDescent="0.3">
      <c r="A331" s="399">
        <v>188</v>
      </c>
      <c r="B331" s="314"/>
      <c r="C331" s="447"/>
      <c r="D331" s="14"/>
      <c r="E331" s="15"/>
      <c r="F331" s="15"/>
      <c r="G331" s="38"/>
      <c r="H331" s="199" t="str">
        <f t="shared" si="19"/>
        <v/>
      </c>
      <c r="I331" s="44"/>
      <c r="J331" s="103" t="str">
        <f t="shared" si="18"/>
        <v/>
      </c>
    </row>
    <row r="332" spans="1:12" ht="18" customHeight="1" x14ac:dyDescent="0.3">
      <c r="A332" s="399">
        <v>189</v>
      </c>
      <c r="B332" s="314"/>
      <c r="C332" s="447"/>
      <c r="D332" s="14"/>
      <c r="E332" s="15"/>
      <c r="F332" s="15"/>
      <c r="G332" s="38"/>
      <c r="H332" s="199" t="str">
        <f t="shared" si="19"/>
        <v/>
      </c>
      <c r="I332" s="44"/>
      <c r="J332" s="103" t="str">
        <f t="shared" si="18"/>
        <v/>
      </c>
    </row>
    <row r="333" spans="1:12" ht="18" customHeight="1" x14ac:dyDescent="0.3">
      <c r="A333" s="399">
        <v>190</v>
      </c>
      <c r="B333" s="314"/>
      <c r="C333" s="447"/>
      <c r="D333" s="14"/>
      <c r="E333" s="15"/>
      <c r="F333" s="15"/>
      <c r="G333" s="38"/>
      <c r="H333" s="199" t="str">
        <f t="shared" si="19"/>
        <v/>
      </c>
      <c r="I333" s="44"/>
      <c r="J333" s="103" t="str">
        <f t="shared" si="18"/>
        <v/>
      </c>
    </row>
    <row r="334" spans="1:12" ht="18" customHeight="1" x14ac:dyDescent="0.3">
      <c r="A334" s="399">
        <v>191</v>
      </c>
      <c r="B334" s="314"/>
      <c r="C334" s="447"/>
      <c r="D334" s="14"/>
      <c r="E334" s="15"/>
      <c r="F334" s="15"/>
      <c r="G334" s="38"/>
      <c r="H334" s="199" t="str">
        <f t="shared" si="19"/>
        <v/>
      </c>
      <c r="I334" s="44"/>
      <c r="J334" s="103" t="str">
        <f t="shared" si="18"/>
        <v/>
      </c>
    </row>
    <row r="335" spans="1:12" ht="18" customHeight="1" x14ac:dyDescent="0.3">
      <c r="A335" s="399">
        <v>192</v>
      </c>
      <c r="B335" s="314"/>
      <c r="C335" s="447"/>
      <c r="D335" s="14"/>
      <c r="E335" s="15"/>
      <c r="F335" s="15"/>
      <c r="G335" s="38"/>
      <c r="H335" s="199" t="str">
        <f t="shared" si="19"/>
        <v/>
      </c>
      <c r="I335" s="44"/>
      <c r="J335" s="103" t="str">
        <f t="shared" si="18"/>
        <v/>
      </c>
    </row>
    <row r="336" spans="1:12" ht="18" customHeight="1" x14ac:dyDescent="0.3">
      <c r="A336" s="399">
        <v>193</v>
      </c>
      <c r="B336" s="314"/>
      <c r="C336" s="447"/>
      <c r="D336" s="14"/>
      <c r="E336" s="15"/>
      <c r="F336" s="15"/>
      <c r="G336" s="38"/>
      <c r="H336" s="199" t="str">
        <f t="shared" si="19"/>
        <v/>
      </c>
      <c r="I336" s="44"/>
      <c r="J336" s="103" t="str">
        <f t="shared" si="18"/>
        <v/>
      </c>
    </row>
    <row r="337" spans="1:11" ht="18" customHeight="1" x14ac:dyDescent="0.3">
      <c r="A337" s="399">
        <v>194</v>
      </c>
      <c r="B337" s="314"/>
      <c r="C337" s="447"/>
      <c r="D337" s="14"/>
      <c r="E337" s="15"/>
      <c r="F337" s="15"/>
      <c r="G337" s="38"/>
      <c r="H337" s="199" t="str">
        <f t="shared" si="19"/>
        <v/>
      </c>
      <c r="I337" s="44"/>
      <c r="J337" s="103" t="str">
        <f t="shared" si="18"/>
        <v/>
      </c>
    </row>
    <row r="338" spans="1:11" ht="18" customHeight="1" x14ac:dyDescent="0.3">
      <c r="A338" s="399">
        <v>195</v>
      </c>
      <c r="B338" s="314"/>
      <c r="C338" s="447"/>
      <c r="D338" s="14"/>
      <c r="E338" s="15"/>
      <c r="F338" s="15"/>
      <c r="G338" s="38"/>
      <c r="H338" s="199" t="str">
        <f t="shared" si="19"/>
        <v/>
      </c>
      <c r="I338" s="44"/>
      <c r="J338" s="103" t="str">
        <f t="shared" si="18"/>
        <v/>
      </c>
    </row>
    <row r="339" spans="1:11" ht="18" customHeight="1" x14ac:dyDescent="0.3">
      <c r="A339" s="399">
        <v>196</v>
      </c>
      <c r="B339" s="314"/>
      <c r="C339" s="447"/>
      <c r="D339" s="14"/>
      <c r="E339" s="15"/>
      <c r="F339" s="15"/>
      <c r="G339" s="38"/>
      <c r="H339" s="199" t="str">
        <f t="shared" si="19"/>
        <v/>
      </c>
      <c r="I339" s="44"/>
      <c r="J339" s="103" t="str">
        <f t="shared" si="18"/>
        <v/>
      </c>
    </row>
    <row r="340" spans="1:11" ht="18" customHeight="1" x14ac:dyDescent="0.3">
      <c r="A340" s="399">
        <v>197</v>
      </c>
      <c r="B340" s="314"/>
      <c r="C340" s="447"/>
      <c r="D340" s="14"/>
      <c r="E340" s="15"/>
      <c r="F340" s="15"/>
      <c r="G340" s="38"/>
      <c r="H340" s="199" t="str">
        <f t="shared" si="19"/>
        <v/>
      </c>
      <c r="I340" s="44"/>
      <c r="J340" s="103" t="str">
        <f t="shared" si="18"/>
        <v/>
      </c>
    </row>
    <row r="341" spans="1:11" ht="18" customHeight="1" x14ac:dyDescent="0.3">
      <c r="A341" s="399">
        <v>198</v>
      </c>
      <c r="B341" s="314"/>
      <c r="C341" s="447"/>
      <c r="D341" s="14"/>
      <c r="E341" s="15"/>
      <c r="F341" s="15"/>
      <c r="G341" s="38"/>
      <c r="H341" s="199" t="str">
        <f t="shared" si="19"/>
        <v/>
      </c>
      <c r="I341" s="44"/>
      <c r="J341" s="103" t="str">
        <f t="shared" si="18"/>
        <v/>
      </c>
    </row>
    <row r="342" spans="1:11" ht="18" customHeight="1" x14ac:dyDescent="0.3">
      <c r="A342" s="399">
        <v>199</v>
      </c>
      <c r="B342" s="314"/>
      <c r="C342" s="447"/>
      <c r="D342" s="14"/>
      <c r="E342" s="15"/>
      <c r="F342" s="15"/>
      <c r="G342" s="38"/>
      <c r="H342" s="199" t="str">
        <f t="shared" si="19"/>
        <v/>
      </c>
      <c r="I342" s="44"/>
      <c r="J342" s="103" t="str">
        <f t="shared" si="18"/>
        <v/>
      </c>
    </row>
    <row r="343" spans="1:11" ht="18" customHeight="1" thickBot="1" x14ac:dyDescent="0.35">
      <c r="A343" s="400">
        <v>200</v>
      </c>
      <c r="B343" s="86"/>
      <c r="C343" s="448"/>
      <c r="D343" s="16"/>
      <c r="E343" s="17"/>
      <c r="F343" s="17"/>
      <c r="G343" s="40"/>
      <c r="H343" s="200" t="str">
        <f t="shared" si="19"/>
        <v/>
      </c>
      <c r="I343" s="45"/>
      <c r="J343" s="103" t="str">
        <f t="shared" si="18"/>
        <v/>
      </c>
    </row>
    <row r="344" spans="1:11" ht="18" customHeight="1" thickBot="1" x14ac:dyDescent="0.35">
      <c r="G344" s="380" t="s">
        <v>124</v>
      </c>
      <c r="H344" s="183">
        <f>IF(stok&lt;&gt;"",SUM(H324:H343)+H309,0)</f>
        <v>0</v>
      </c>
      <c r="I344" s="202"/>
      <c r="K344" s="102">
        <f>IF(H344&gt;H309,ROW(A350),0)</f>
        <v>0</v>
      </c>
    </row>
    <row r="346" spans="1:11" ht="30.1" customHeight="1" x14ac:dyDescent="0.3">
      <c r="A346" s="629" t="s">
        <v>134</v>
      </c>
      <c r="B346" s="629"/>
      <c r="C346" s="629"/>
      <c r="D346" s="629"/>
      <c r="E346" s="629"/>
      <c r="F346" s="629"/>
      <c r="G346" s="629"/>
      <c r="H346" s="629"/>
      <c r="I346" s="629"/>
    </row>
    <row r="348" spans="1:11" ht="19.05" x14ac:dyDescent="0.35">
      <c r="A348" s="370" t="s">
        <v>30</v>
      </c>
      <c r="B348" s="372">
        <f ca="1">imzatarihi</f>
        <v>45653</v>
      </c>
      <c r="C348" s="372"/>
      <c r="D348" s="251" t="s">
        <v>31</v>
      </c>
      <c r="E348" s="373" t="str">
        <f>IF(kurulusyetkilisi&gt;0,kurulusyetkilisi,"")</f>
        <v/>
      </c>
      <c r="H348" s="41"/>
    </row>
    <row r="349" spans="1:11" ht="19.05" x14ac:dyDescent="0.35">
      <c r="B349" s="213"/>
      <c r="C349" s="213"/>
      <c r="D349" s="251" t="s">
        <v>32</v>
      </c>
      <c r="G349" s="212"/>
      <c r="H349" s="41"/>
    </row>
    <row r="351" spans="1:11" x14ac:dyDescent="0.3">
      <c r="A351" s="609" t="s">
        <v>104</v>
      </c>
      <c r="B351" s="609"/>
      <c r="C351" s="609"/>
      <c r="D351" s="609"/>
      <c r="E351" s="609"/>
      <c r="F351" s="609"/>
      <c r="G351" s="609"/>
      <c r="H351" s="609"/>
      <c r="I351" s="609"/>
      <c r="J351" s="2"/>
    </row>
    <row r="352" spans="1:11" x14ac:dyDescent="0.3">
      <c r="A352" s="573" t="str">
        <f>IF(YilDonem&lt;&gt;"",CONCATENATE(YilDonem," dönemine aittir."),"")</f>
        <v/>
      </c>
      <c r="B352" s="573"/>
      <c r="C352" s="573"/>
      <c r="D352" s="573"/>
      <c r="E352" s="573"/>
      <c r="F352" s="573"/>
      <c r="G352" s="573"/>
      <c r="H352" s="573"/>
      <c r="I352" s="573"/>
      <c r="J352" s="2"/>
    </row>
    <row r="353" spans="1:12" ht="16.149999999999999" customHeight="1" thickBot="1" x14ac:dyDescent="0.35">
      <c r="A353" s="610" t="s">
        <v>126</v>
      </c>
      <c r="B353" s="610"/>
      <c r="C353" s="610"/>
      <c r="D353" s="610"/>
      <c r="E353" s="610"/>
      <c r="F353" s="610"/>
      <c r="G353" s="610"/>
      <c r="H353" s="610"/>
      <c r="I353" s="610"/>
      <c r="J353" s="2"/>
    </row>
    <row r="354" spans="1:12" ht="31.6" customHeight="1" thickBot="1" x14ac:dyDescent="0.35">
      <c r="A354" s="441" t="s">
        <v>212</v>
      </c>
      <c r="B354" s="618" t="str">
        <f>IF(ProjeNo&gt;0,ProjeNo,"")</f>
        <v/>
      </c>
      <c r="C354" s="619"/>
      <c r="D354" s="619"/>
      <c r="E354" s="619"/>
      <c r="F354" s="619"/>
      <c r="G354" s="619"/>
      <c r="H354" s="619"/>
      <c r="I354" s="620"/>
      <c r="J354" s="2"/>
    </row>
    <row r="355" spans="1:12" ht="45" customHeight="1" thickBot="1" x14ac:dyDescent="0.35">
      <c r="A355" s="441" t="s">
        <v>213</v>
      </c>
      <c r="B355" s="615" t="str">
        <f>IF(ProjeAdi&gt;0,ProjeAdi,"")</f>
        <v/>
      </c>
      <c r="C355" s="616"/>
      <c r="D355" s="616"/>
      <c r="E355" s="616"/>
      <c r="F355" s="616"/>
      <c r="G355" s="616"/>
      <c r="H355" s="616"/>
      <c r="I355" s="617"/>
      <c r="J355" s="2"/>
    </row>
    <row r="356" spans="1:12" ht="34.5" customHeight="1" thickBot="1" x14ac:dyDescent="0.35">
      <c r="A356" s="449" t="s">
        <v>137</v>
      </c>
      <c r="B356" s="632" t="str">
        <f>IF($B$6&lt;&gt;"",$B$6,"")</f>
        <v/>
      </c>
      <c r="C356" s="633"/>
      <c r="D356" s="633"/>
      <c r="E356" s="633"/>
      <c r="F356" s="633"/>
      <c r="G356" s="633"/>
      <c r="H356" s="633"/>
      <c r="I356" s="634"/>
      <c r="J356" s="206" t="str">
        <f>IF(B356="","Stok değerleme yöntemi yazılmadan toplam hesaplanmayacaktır.","")</f>
        <v>Stok değerleme yöntemi yazılmadan toplam hesaplanmayacaktır.</v>
      </c>
    </row>
    <row r="357" spans="1:12" s="42" customFormat="1" ht="37.200000000000003" customHeight="1" x14ac:dyDescent="0.3">
      <c r="A357" s="613" t="s">
        <v>3</v>
      </c>
      <c r="B357" s="613" t="s">
        <v>99</v>
      </c>
      <c r="C357" s="613" t="s">
        <v>175</v>
      </c>
      <c r="D357" s="613" t="s">
        <v>100</v>
      </c>
      <c r="E357" s="613" t="s">
        <v>105</v>
      </c>
      <c r="F357" s="613" t="s">
        <v>106</v>
      </c>
      <c r="G357" s="613" t="s">
        <v>138</v>
      </c>
      <c r="H357" s="630" t="s">
        <v>33</v>
      </c>
      <c r="I357" s="630" t="s">
        <v>107</v>
      </c>
      <c r="J357" s="58"/>
      <c r="K357" s="66"/>
      <c r="L357" s="66"/>
    </row>
    <row r="358" spans="1:12" ht="18" customHeight="1" thickBot="1" x14ac:dyDescent="0.35">
      <c r="A358" s="621"/>
      <c r="B358" s="621"/>
      <c r="C358" s="614"/>
      <c r="D358" s="621"/>
      <c r="E358" s="621"/>
      <c r="F358" s="621"/>
      <c r="G358" s="621"/>
      <c r="H358" s="631"/>
      <c r="I358" s="631"/>
      <c r="J358" s="2"/>
    </row>
    <row r="359" spans="1:12" ht="18" customHeight="1" x14ac:dyDescent="0.3">
      <c r="A359" s="198">
        <v>201</v>
      </c>
      <c r="B359" s="83"/>
      <c r="C359" s="445"/>
      <c r="D359" s="22"/>
      <c r="E359" s="36"/>
      <c r="F359" s="36"/>
      <c r="G359" s="33"/>
      <c r="H359" s="189" t="str">
        <f>IF(AND(F359&lt;&gt;"",G359&lt;&gt;"",I359&lt;&gt;""),F359*G359,"")</f>
        <v/>
      </c>
      <c r="I359" s="43"/>
      <c r="J359" s="103" t="str">
        <f t="shared" ref="J359:J378" si="20">IF(AND(D359&lt;&gt;"",I359=""),"Stok Çıkış Tarihi Yazılmalıdır.","")</f>
        <v/>
      </c>
    </row>
    <row r="360" spans="1:12" ht="18" customHeight="1" x14ac:dyDescent="0.3">
      <c r="A360" s="399">
        <v>202</v>
      </c>
      <c r="B360" s="314"/>
      <c r="C360" s="447"/>
      <c r="D360" s="14"/>
      <c r="E360" s="15"/>
      <c r="F360" s="15"/>
      <c r="G360" s="38"/>
      <c r="H360" s="199" t="str">
        <f t="shared" ref="H360:H378" si="21">IF(AND(F360&lt;&gt;"",G360&lt;&gt;"",I360&lt;&gt;""),F360*G360,"")</f>
        <v/>
      </c>
      <c r="I360" s="44"/>
      <c r="J360" s="103" t="str">
        <f t="shared" si="20"/>
        <v/>
      </c>
    </row>
    <row r="361" spans="1:12" ht="18" customHeight="1" x14ac:dyDescent="0.3">
      <c r="A361" s="399">
        <v>203</v>
      </c>
      <c r="B361" s="314"/>
      <c r="C361" s="447"/>
      <c r="D361" s="14"/>
      <c r="E361" s="15"/>
      <c r="F361" s="15"/>
      <c r="G361" s="38"/>
      <c r="H361" s="199" t="str">
        <f t="shared" si="21"/>
        <v/>
      </c>
      <c r="I361" s="44"/>
      <c r="J361" s="103" t="str">
        <f t="shared" si="20"/>
        <v/>
      </c>
    </row>
    <row r="362" spans="1:12" ht="18" customHeight="1" x14ac:dyDescent="0.3">
      <c r="A362" s="399">
        <v>204</v>
      </c>
      <c r="B362" s="314"/>
      <c r="C362" s="447"/>
      <c r="D362" s="14"/>
      <c r="E362" s="15"/>
      <c r="F362" s="15"/>
      <c r="G362" s="38"/>
      <c r="H362" s="199" t="str">
        <f t="shared" si="21"/>
        <v/>
      </c>
      <c r="I362" s="44"/>
      <c r="J362" s="103" t="str">
        <f t="shared" si="20"/>
        <v/>
      </c>
    </row>
    <row r="363" spans="1:12" ht="18" customHeight="1" x14ac:dyDescent="0.3">
      <c r="A363" s="399">
        <v>205</v>
      </c>
      <c r="B363" s="314"/>
      <c r="C363" s="447"/>
      <c r="D363" s="14"/>
      <c r="E363" s="15"/>
      <c r="F363" s="15"/>
      <c r="G363" s="38"/>
      <c r="H363" s="199" t="str">
        <f t="shared" si="21"/>
        <v/>
      </c>
      <c r="I363" s="44"/>
      <c r="J363" s="103" t="str">
        <f t="shared" si="20"/>
        <v/>
      </c>
    </row>
    <row r="364" spans="1:12" ht="18" customHeight="1" x14ac:dyDescent="0.3">
      <c r="A364" s="399">
        <v>206</v>
      </c>
      <c r="B364" s="314"/>
      <c r="C364" s="447"/>
      <c r="D364" s="14"/>
      <c r="E364" s="15"/>
      <c r="F364" s="15"/>
      <c r="G364" s="38"/>
      <c r="H364" s="199" t="str">
        <f t="shared" si="21"/>
        <v/>
      </c>
      <c r="I364" s="44"/>
      <c r="J364" s="103" t="str">
        <f t="shared" si="20"/>
        <v/>
      </c>
    </row>
    <row r="365" spans="1:12" ht="18" customHeight="1" x14ac:dyDescent="0.3">
      <c r="A365" s="399">
        <v>207</v>
      </c>
      <c r="B365" s="314"/>
      <c r="C365" s="447"/>
      <c r="D365" s="14"/>
      <c r="E365" s="15"/>
      <c r="F365" s="15"/>
      <c r="G365" s="38"/>
      <c r="H365" s="199" t="str">
        <f t="shared" si="21"/>
        <v/>
      </c>
      <c r="I365" s="44"/>
      <c r="J365" s="103" t="str">
        <f t="shared" si="20"/>
        <v/>
      </c>
    </row>
    <row r="366" spans="1:12" ht="18" customHeight="1" x14ac:dyDescent="0.3">
      <c r="A366" s="399">
        <v>208</v>
      </c>
      <c r="B366" s="314"/>
      <c r="C366" s="447"/>
      <c r="D366" s="14"/>
      <c r="E366" s="15"/>
      <c r="F366" s="15"/>
      <c r="G366" s="38"/>
      <c r="H366" s="199" t="str">
        <f t="shared" si="21"/>
        <v/>
      </c>
      <c r="I366" s="44"/>
      <c r="J366" s="103" t="str">
        <f t="shared" si="20"/>
        <v/>
      </c>
    </row>
    <row r="367" spans="1:12" ht="18" customHeight="1" x14ac:dyDescent="0.3">
      <c r="A367" s="399">
        <v>209</v>
      </c>
      <c r="B367" s="314"/>
      <c r="C367" s="447"/>
      <c r="D367" s="14"/>
      <c r="E367" s="15"/>
      <c r="F367" s="15"/>
      <c r="G367" s="38"/>
      <c r="H367" s="199" t="str">
        <f t="shared" si="21"/>
        <v/>
      </c>
      <c r="I367" s="44"/>
      <c r="J367" s="103" t="str">
        <f t="shared" si="20"/>
        <v/>
      </c>
    </row>
    <row r="368" spans="1:12" ht="18" customHeight="1" x14ac:dyDescent="0.3">
      <c r="A368" s="399">
        <v>210</v>
      </c>
      <c r="B368" s="314"/>
      <c r="C368" s="447"/>
      <c r="D368" s="14"/>
      <c r="E368" s="15"/>
      <c r="F368" s="15"/>
      <c r="G368" s="38"/>
      <c r="H368" s="199" t="str">
        <f t="shared" si="21"/>
        <v/>
      </c>
      <c r="I368" s="44"/>
      <c r="J368" s="103" t="str">
        <f t="shared" si="20"/>
        <v/>
      </c>
    </row>
    <row r="369" spans="1:11" ht="18" customHeight="1" x14ac:dyDescent="0.3">
      <c r="A369" s="399">
        <v>211</v>
      </c>
      <c r="B369" s="314"/>
      <c r="C369" s="447"/>
      <c r="D369" s="14"/>
      <c r="E369" s="15"/>
      <c r="F369" s="15"/>
      <c r="G369" s="38"/>
      <c r="H369" s="199" t="str">
        <f t="shared" si="21"/>
        <v/>
      </c>
      <c r="I369" s="44"/>
      <c r="J369" s="103" t="str">
        <f t="shared" si="20"/>
        <v/>
      </c>
    </row>
    <row r="370" spans="1:11" ht="18" customHeight="1" x14ac:dyDescent="0.3">
      <c r="A370" s="399">
        <v>212</v>
      </c>
      <c r="B370" s="314"/>
      <c r="C370" s="447"/>
      <c r="D370" s="14"/>
      <c r="E370" s="15"/>
      <c r="F370" s="15"/>
      <c r="G370" s="38"/>
      <c r="H370" s="199" t="str">
        <f t="shared" si="21"/>
        <v/>
      </c>
      <c r="I370" s="44"/>
      <c r="J370" s="103" t="str">
        <f t="shared" si="20"/>
        <v/>
      </c>
    </row>
    <row r="371" spans="1:11" ht="18" customHeight="1" x14ac:dyDescent="0.3">
      <c r="A371" s="399">
        <v>213</v>
      </c>
      <c r="B371" s="314"/>
      <c r="C371" s="447"/>
      <c r="D371" s="14"/>
      <c r="E371" s="15"/>
      <c r="F371" s="15"/>
      <c r="G371" s="38"/>
      <c r="H371" s="199" t="str">
        <f t="shared" si="21"/>
        <v/>
      </c>
      <c r="I371" s="44"/>
      <c r="J371" s="103" t="str">
        <f t="shared" si="20"/>
        <v/>
      </c>
    </row>
    <row r="372" spans="1:11" ht="18" customHeight="1" x14ac:dyDescent="0.3">
      <c r="A372" s="399">
        <v>214</v>
      </c>
      <c r="B372" s="314"/>
      <c r="C372" s="447"/>
      <c r="D372" s="14"/>
      <c r="E372" s="15"/>
      <c r="F372" s="15"/>
      <c r="G372" s="38"/>
      <c r="H372" s="199" t="str">
        <f t="shared" si="21"/>
        <v/>
      </c>
      <c r="I372" s="44"/>
      <c r="J372" s="103" t="str">
        <f t="shared" si="20"/>
        <v/>
      </c>
    </row>
    <row r="373" spans="1:11" ht="18" customHeight="1" x14ac:dyDescent="0.3">
      <c r="A373" s="399">
        <v>215</v>
      </c>
      <c r="B373" s="314"/>
      <c r="C373" s="447"/>
      <c r="D373" s="14"/>
      <c r="E373" s="15"/>
      <c r="F373" s="15"/>
      <c r="G373" s="38"/>
      <c r="H373" s="199" t="str">
        <f t="shared" si="21"/>
        <v/>
      </c>
      <c r="I373" s="44"/>
      <c r="J373" s="103" t="str">
        <f t="shared" si="20"/>
        <v/>
      </c>
    </row>
    <row r="374" spans="1:11" ht="18" customHeight="1" x14ac:dyDescent="0.3">
      <c r="A374" s="399">
        <v>216</v>
      </c>
      <c r="B374" s="314"/>
      <c r="C374" s="447"/>
      <c r="D374" s="14"/>
      <c r="E374" s="15"/>
      <c r="F374" s="15"/>
      <c r="G374" s="38"/>
      <c r="H374" s="199" t="str">
        <f t="shared" si="21"/>
        <v/>
      </c>
      <c r="I374" s="44"/>
      <c r="J374" s="103" t="str">
        <f t="shared" si="20"/>
        <v/>
      </c>
    </row>
    <row r="375" spans="1:11" ht="18" customHeight="1" x14ac:dyDescent="0.3">
      <c r="A375" s="399">
        <v>217</v>
      </c>
      <c r="B375" s="314"/>
      <c r="C375" s="447"/>
      <c r="D375" s="14"/>
      <c r="E375" s="15"/>
      <c r="F375" s="15"/>
      <c r="G375" s="38"/>
      <c r="H375" s="199" t="str">
        <f t="shared" si="21"/>
        <v/>
      </c>
      <c r="I375" s="44"/>
      <c r="J375" s="103" t="str">
        <f t="shared" si="20"/>
        <v/>
      </c>
    </row>
    <row r="376" spans="1:11" ht="18" customHeight="1" x14ac:dyDescent="0.3">
      <c r="A376" s="399">
        <v>218</v>
      </c>
      <c r="B376" s="314"/>
      <c r="C376" s="447"/>
      <c r="D376" s="14"/>
      <c r="E376" s="15"/>
      <c r="F376" s="15"/>
      <c r="G376" s="38"/>
      <c r="H376" s="199" t="str">
        <f t="shared" si="21"/>
        <v/>
      </c>
      <c r="I376" s="44"/>
      <c r="J376" s="103" t="str">
        <f t="shared" si="20"/>
        <v/>
      </c>
    </row>
    <row r="377" spans="1:11" ht="18" customHeight="1" x14ac:dyDescent="0.3">
      <c r="A377" s="399">
        <v>219</v>
      </c>
      <c r="B377" s="314"/>
      <c r="C377" s="447"/>
      <c r="D377" s="14"/>
      <c r="E377" s="15"/>
      <c r="F377" s="15"/>
      <c r="G377" s="38"/>
      <c r="H377" s="199" t="str">
        <f t="shared" si="21"/>
        <v/>
      </c>
      <c r="I377" s="44"/>
      <c r="J377" s="103" t="str">
        <f t="shared" si="20"/>
        <v/>
      </c>
    </row>
    <row r="378" spans="1:11" ht="18" customHeight="1" thickBot="1" x14ac:dyDescent="0.35">
      <c r="A378" s="400">
        <v>220</v>
      </c>
      <c r="B378" s="86"/>
      <c r="C378" s="448"/>
      <c r="D378" s="16"/>
      <c r="E378" s="17"/>
      <c r="F378" s="17"/>
      <c r="G378" s="40"/>
      <c r="H378" s="200" t="str">
        <f t="shared" si="21"/>
        <v/>
      </c>
      <c r="I378" s="45"/>
      <c r="J378" s="103" t="str">
        <f t="shared" si="20"/>
        <v/>
      </c>
    </row>
    <row r="379" spans="1:11" ht="18" customHeight="1" thickBot="1" x14ac:dyDescent="0.35">
      <c r="G379" s="380" t="s">
        <v>124</v>
      </c>
      <c r="H379" s="183">
        <f>IF(stok&lt;&gt;"",SUM(H359:H378)+H344,0)</f>
        <v>0</v>
      </c>
      <c r="I379" s="202"/>
      <c r="K379" s="102">
        <f>IF(H379&gt;H344,ROW(A385),0)</f>
        <v>0</v>
      </c>
    </row>
    <row r="381" spans="1:11" ht="30.1" customHeight="1" x14ac:dyDescent="0.3">
      <c r="A381" s="629" t="s">
        <v>134</v>
      </c>
      <c r="B381" s="629"/>
      <c r="C381" s="629"/>
      <c r="D381" s="629"/>
      <c r="E381" s="629"/>
      <c r="F381" s="629"/>
      <c r="G381" s="629"/>
      <c r="H381" s="629"/>
      <c r="I381" s="629"/>
    </row>
    <row r="383" spans="1:11" ht="19.05" x14ac:dyDescent="0.35">
      <c r="A383" s="370" t="s">
        <v>30</v>
      </c>
      <c r="B383" s="372">
        <f ca="1">imzatarihi</f>
        <v>45653</v>
      </c>
      <c r="C383" s="372"/>
      <c r="D383" s="251" t="s">
        <v>31</v>
      </c>
      <c r="E383" s="373" t="str">
        <f>IF(kurulusyetkilisi&gt;0,kurulusyetkilisi,"")</f>
        <v/>
      </c>
      <c r="H383" s="41"/>
    </row>
    <row r="384" spans="1:11" ht="19.05" x14ac:dyDescent="0.35">
      <c r="B384" s="213"/>
      <c r="C384" s="213"/>
      <c r="D384" s="251" t="s">
        <v>32</v>
      </c>
      <c r="G384" s="212"/>
      <c r="H384" s="41"/>
    </row>
    <row r="386" spans="1:12" x14ac:dyDescent="0.3">
      <c r="A386" s="609" t="s">
        <v>104</v>
      </c>
      <c r="B386" s="609"/>
      <c r="C386" s="609"/>
      <c r="D386" s="609"/>
      <c r="E386" s="609"/>
      <c r="F386" s="609"/>
      <c r="G386" s="609"/>
      <c r="H386" s="609"/>
      <c r="I386" s="609"/>
      <c r="J386" s="2"/>
    </row>
    <row r="387" spans="1:12" x14ac:dyDescent="0.3">
      <c r="A387" s="573" t="str">
        <f>IF(YilDonem&lt;&gt;"",CONCATENATE(YilDonem," dönemine aittir."),"")</f>
        <v/>
      </c>
      <c r="B387" s="573"/>
      <c r="C387" s="573"/>
      <c r="D387" s="573"/>
      <c r="E387" s="573"/>
      <c r="F387" s="573"/>
      <c r="G387" s="573"/>
      <c r="H387" s="573"/>
      <c r="I387" s="573"/>
      <c r="J387" s="2"/>
    </row>
    <row r="388" spans="1:12" ht="16.149999999999999" customHeight="1" thickBot="1" x14ac:dyDescent="0.35">
      <c r="A388" s="610" t="s">
        <v>126</v>
      </c>
      <c r="B388" s="610"/>
      <c r="C388" s="610"/>
      <c r="D388" s="610"/>
      <c r="E388" s="610"/>
      <c r="F388" s="610"/>
      <c r="G388" s="610"/>
      <c r="H388" s="610"/>
      <c r="I388" s="610"/>
      <c r="J388" s="2"/>
    </row>
    <row r="389" spans="1:12" ht="31.6" customHeight="1" thickBot="1" x14ac:dyDescent="0.35">
      <c r="A389" s="441" t="s">
        <v>212</v>
      </c>
      <c r="B389" s="618" t="str">
        <f>IF(ProjeNo&gt;0,ProjeNo,"")</f>
        <v/>
      </c>
      <c r="C389" s="619"/>
      <c r="D389" s="619"/>
      <c r="E389" s="619"/>
      <c r="F389" s="619"/>
      <c r="G389" s="619"/>
      <c r="H389" s="619"/>
      <c r="I389" s="620"/>
      <c r="J389" s="2"/>
    </row>
    <row r="390" spans="1:12" ht="45" customHeight="1" thickBot="1" x14ac:dyDescent="0.35">
      <c r="A390" s="441" t="s">
        <v>213</v>
      </c>
      <c r="B390" s="615" t="str">
        <f>IF(ProjeAdi&gt;0,ProjeAdi,"")</f>
        <v/>
      </c>
      <c r="C390" s="616"/>
      <c r="D390" s="616"/>
      <c r="E390" s="616"/>
      <c r="F390" s="616"/>
      <c r="G390" s="616"/>
      <c r="H390" s="616"/>
      <c r="I390" s="617"/>
      <c r="J390" s="2"/>
    </row>
    <row r="391" spans="1:12" ht="34.5" customHeight="1" thickBot="1" x14ac:dyDescent="0.35">
      <c r="A391" s="449" t="s">
        <v>137</v>
      </c>
      <c r="B391" s="632" t="str">
        <f>IF($B$6&lt;&gt;"",$B$6,"")</f>
        <v/>
      </c>
      <c r="C391" s="633"/>
      <c r="D391" s="633"/>
      <c r="E391" s="633"/>
      <c r="F391" s="633"/>
      <c r="G391" s="633"/>
      <c r="H391" s="633"/>
      <c r="I391" s="634"/>
      <c r="J391" s="206" t="str">
        <f>IF(B391="","Stok değerleme yöntemi yazılmadan toplam hesaplanmayacaktır.","")</f>
        <v>Stok değerleme yöntemi yazılmadan toplam hesaplanmayacaktır.</v>
      </c>
    </row>
    <row r="392" spans="1:12" s="42" customFormat="1" ht="37.200000000000003" customHeight="1" x14ac:dyDescent="0.3">
      <c r="A392" s="613" t="s">
        <v>3</v>
      </c>
      <c r="B392" s="613" t="s">
        <v>99</v>
      </c>
      <c r="C392" s="613" t="s">
        <v>175</v>
      </c>
      <c r="D392" s="613" t="s">
        <v>100</v>
      </c>
      <c r="E392" s="613" t="s">
        <v>105</v>
      </c>
      <c r="F392" s="613" t="s">
        <v>106</v>
      </c>
      <c r="G392" s="613" t="s">
        <v>138</v>
      </c>
      <c r="H392" s="630" t="s">
        <v>33</v>
      </c>
      <c r="I392" s="630" t="s">
        <v>107</v>
      </c>
      <c r="J392" s="58"/>
      <c r="K392" s="66"/>
      <c r="L392" s="66"/>
    </row>
    <row r="393" spans="1:12" ht="18" customHeight="1" thickBot="1" x14ac:dyDescent="0.35">
      <c r="A393" s="621"/>
      <c r="B393" s="621"/>
      <c r="C393" s="614"/>
      <c r="D393" s="621"/>
      <c r="E393" s="621"/>
      <c r="F393" s="621"/>
      <c r="G393" s="621"/>
      <c r="H393" s="631"/>
      <c r="I393" s="631"/>
      <c r="J393" s="2"/>
    </row>
    <row r="394" spans="1:12" ht="18" customHeight="1" x14ac:dyDescent="0.3">
      <c r="A394" s="198">
        <v>221</v>
      </c>
      <c r="B394" s="83"/>
      <c r="C394" s="445"/>
      <c r="D394" s="22"/>
      <c r="E394" s="36"/>
      <c r="F394" s="36"/>
      <c r="G394" s="33"/>
      <c r="H394" s="189" t="str">
        <f>IF(AND(F394&lt;&gt;"",G394&lt;&gt;"",I394&lt;&gt;""),F394*G394,"")</f>
        <v/>
      </c>
      <c r="I394" s="43"/>
      <c r="J394" s="103" t="str">
        <f t="shared" ref="J394:J413" si="22">IF(AND(D394&lt;&gt;"",I394=""),"Stok Çıkış Tarihi Yazılmalıdır.","")</f>
        <v/>
      </c>
    </row>
    <row r="395" spans="1:12" ht="18" customHeight="1" x14ac:dyDescent="0.3">
      <c r="A395" s="399">
        <v>222</v>
      </c>
      <c r="B395" s="314"/>
      <c r="C395" s="447"/>
      <c r="D395" s="14"/>
      <c r="E395" s="15"/>
      <c r="F395" s="15"/>
      <c r="G395" s="38"/>
      <c r="H395" s="199" t="str">
        <f t="shared" ref="H395:H413" si="23">IF(AND(F395&lt;&gt;"",G395&lt;&gt;"",I395&lt;&gt;""),F395*G395,"")</f>
        <v/>
      </c>
      <c r="I395" s="44"/>
      <c r="J395" s="103" t="str">
        <f t="shared" si="22"/>
        <v/>
      </c>
    </row>
    <row r="396" spans="1:12" ht="18" customHeight="1" x14ac:dyDescent="0.3">
      <c r="A396" s="399">
        <v>223</v>
      </c>
      <c r="B396" s="314"/>
      <c r="C396" s="447"/>
      <c r="D396" s="14"/>
      <c r="E396" s="15"/>
      <c r="F396" s="15"/>
      <c r="G396" s="38"/>
      <c r="H396" s="199" t="str">
        <f t="shared" si="23"/>
        <v/>
      </c>
      <c r="I396" s="44"/>
      <c r="J396" s="103" t="str">
        <f t="shared" si="22"/>
        <v/>
      </c>
    </row>
    <row r="397" spans="1:12" ht="18" customHeight="1" x14ac:dyDescent="0.3">
      <c r="A397" s="399">
        <v>224</v>
      </c>
      <c r="B397" s="314"/>
      <c r="C397" s="447"/>
      <c r="D397" s="14"/>
      <c r="E397" s="15"/>
      <c r="F397" s="15"/>
      <c r="G397" s="38"/>
      <c r="H397" s="199" t="str">
        <f t="shared" si="23"/>
        <v/>
      </c>
      <c r="I397" s="44"/>
      <c r="J397" s="103" t="str">
        <f t="shared" si="22"/>
        <v/>
      </c>
    </row>
    <row r="398" spans="1:12" ht="18" customHeight="1" x14ac:dyDescent="0.3">
      <c r="A398" s="399">
        <v>225</v>
      </c>
      <c r="B398" s="314"/>
      <c r="C398" s="447"/>
      <c r="D398" s="14"/>
      <c r="E398" s="15"/>
      <c r="F398" s="15"/>
      <c r="G398" s="38"/>
      <c r="H398" s="199" t="str">
        <f t="shared" si="23"/>
        <v/>
      </c>
      <c r="I398" s="44"/>
      <c r="J398" s="103" t="str">
        <f t="shared" si="22"/>
        <v/>
      </c>
    </row>
    <row r="399" spans="1:12" ht="18" customHeight="1" x14ac:dyDescent="0.3">
      <c r="A399" s="399">
        <v>226</v>
      </c>
      <c r="B399" s="314"/>
      <c r="C399" s="447"/>
      <c r="D399" s="14"/>
      <c r="E399" s="15"/>
      <c r="F399" s="15"/>
      <c r="G399" s="38"/>
      <c r="H399" s="199" t="str">
        <f t="shared" si="23"/>
        <v/>
      </c>
      <c r="I399" s="44"/>
      <c r="J399" s="103" t="str">
        <f t="shared" si="22"/>
        <v/>
      </c>
    </row>
    <row r="400" spans="1:12" ht="18" customHeight="1" x14ac:dyDescent="0.3">
      <c r="A400" s="399">
        <v>227</v>
      </c>
      <c r="B400" s="314"/>
      <c r="C400" s="447"/>
      <c r="D400" s="14"/>
      <c r="E400" s="15"/>
      <c r="F400" s="15"/>
      <c r="G400" s="38"/>
      <c r="H400" s="199" t="str">
        <f t="shared" si="23"/>
        <v/>
      </c>
      <c r="I400" s="44"/>
      <c r="J400" s="103" t="str">
        <f t="shared" si="22"/>
        <v/>
      </c>
    </row>
    <row r="401" spans="1:11" ht="18" customHeight="1" x14ac:dyDescent="0.3">
      <c r="A401" s="399">
        <v>228</v>
      </c>
      <c r="B401" s="314"/>
      <c r="C401" s="447"/>
      <c r="D401" s="14"/>
      <c r="E401" s="15"/>
      <c r="F401" s="15"/>
      <c r="G401" s="38"/>
      <c r="H401" s="199" t="str">
        <f t="shared" si="23"/>
        <v/>
      </c>
      <c r="I401" s="44"/>
      <c r="J401" s="103" t="str">
        <f t="shared" si="22"/>
        <v/>
      </c>
    </row>
    <row r="402" spans="1:11" ht="18" customHeight="1" x14ac:dyDescent="0.3">
      <c r="A402" s="399">
        <v>229</v>
      </c>
      <c r="B402" s="314"/>
      <c r="C402" s="447"/>
      <c r="D402" s="14"/>
      <c r="E402" s="15"/>
      <c r="F402" s="15"/>
      <c r="G402" s="38"/>
      <c r="H402" s="199" t="str">
        <f t="shared" si="23"/>
        <v/>
      </c>
      <c r="I402" s="44"/>
      <c r="J402" s="103" t="str">
        <f t="shared" si="22"/>
        <v/>
      </c>
    </row>
    <row r="403" spans="1:11" ht="18" customHeight="1" x14ac:dyDescent="0.3">
      <c r="A403" s="399">
        <v>230</v>
      </c>
      <c r="B403" s="314"/>
      <c r="C403" s="447"/>
      <c r="D403" s="14"/>
      <c r="E403" s="15"/>
      <c r="F403" s="15"/>
      <c r="G403" s="38"/>
      <c r="H403" s="199" t="str">
        <f t="shared" si="23"/>
        <v/>
      </c>
      <c r="I403" s="44"/>
      <c r="J403" s="103" t="str">
        <f t="shared" si="22"/>
        <v/>
      </c>
    </row>
    <row r="404" spans="1:11" ht="18" customHeight="1" x14ac:dyDescent="0.3">
      <c r="A404" s="399">
        <v>231</v>
      </c>
      <c r="B404" s="314"/>
      <c r="C404" s="447"/>
      <c r="D404" s="14"/>
      <c r="E404" s="15"/>
      <c r="F404" s="15"/>
      <c r="G404" s="38"/>
      <c r="H404" s="199" t="str">
        <f t="shared" si="23"/>
        <v/>
      </c>
      <c r="I404" s="44"/>
      <c r="J404" s="103" t="str">
        <f t="shared" si="22"/>
        <v/>
      </c>
    </row>
    <row r="405" spans="1:11" ht="18" customHeight="1" x14ac:dyDescent="0.3">
      <c r="A405" s="399">
        <v>232</v>
      </c>
      <c r="B405" s="314"/>
      <c r="C405" s="447"/>
      <c r="D405" s="14"/>
      <c r="E405" s="15"/>
      <c r="F405" s="15"/>
      <c r="G405" s="38"/>
      <c r="H405" s="199" t="str">
        <f t="shared" si="23"/>
        <v/>
      </c>
      <c r="I405" s="44"/>
      <c r="J405" s="103" t="str">
        <f t="shared" si="22"/>
        <v/>
      </c>
    </row>
    <row r="406" spans="1:11" ht="18" customHeight="1" x14ac:dyDescent="0.3">
      <c r="A406" s="399">
        <v>233</v>
      </c>
      <c r="B406" s="314"/>
      <c r="C406" s="447"/>
      <c r="D406" s="14"/>
      <c r="E406" s="15"/>
      <c r="F406" s="15"/>
      <c r="G406" s="38"/>
      <c r="H406" s="199" t="str">
        <f t="shared" si="23"/>
        <v/>
      </c>
      <c r="I406" s="44"/>
      <c r="J406" s="103" t="str">
        <f t="shared" si="22"/>
        <v/>
      </c>
    </row>
    <row r="407" spans="1:11" ht="18" customHeight="1" x14ac:dyDescent="0.3">
      <c r="A407" s="399">
        <v>234</v>
      </c>
      <c r="B407" s="314"/>
      <c r="C407" s="447"/>
      <c r="D407" s="14"/>
      <c r="E407" s="15"/>
      <c r="F407" s="15"/>
      <c r="G407" s="38"/>
      <c r="H407" s="199" t="str">
        <f t="shared" si="23"/>
        <v/>
      </c>
      <c r="I407" s="44"/>
      <c r="J407" s="103" t="str">
        <f t="shared" si="22"/>
        <v/>
      </c>
    </row>
    <row r="408" spans="1:11" ht="18" customHeight="1" x14ac:dyDescent="0.3">
      <c r="A408" s="399">
        <v>235</v>
      </c>
      <c r="B408" s="314"/>
      <c r="C408" s="447"/>
      <c r="D408" s="14"/>
      <c r="E408" s="15"/>
      <c r="F408" s="15"/>
      <c r="G408" s="38"/>
      <c r="H408" s="199" t="str">
        <f t="shared" si="23"/>
        <v/>
      </c>
      <c r="I408" s="44"/>
      <c r="J408" s="103" t="str">
        <f t="shared" si="22"/>
        <v/>
      </c>
    </row>
    <row r="409" spans="1:11" ht="18" customHeight="1" x14ac:dyDescent="0.3">
      <c r="A409" s="399">
        <v>236</v>
      </c>
      <c r="B409" s="314"/>
      <c r="C409" s="447"/>
      <c r="D409" s="14"/>
      <c r="E409" s="15"/>
      <c r="F409" s="15"/>
      <c r="G409" s="38"/>
      <c r="H409" s="199" t="str">
        <f t="shared" si="23"/>
        <v/>
      </c>
      <c r="I409" s="44"/>
      <c r="J409" s="103" t="str">
        <f t="shared" si="22"/>
        <v/>
      </c>
    </row>
    <row r="410" spans="1:11" ht="18" customHeight="1" x14ac:dyDescent="0.3">
      <c r="A410" s="399">
        <v>237</v>
      </c>
      <c r="B410" s="314"/>
      <c r="C410" s="447"/>
      <c r="D410" s="14"/>
      <c r="E410" s="15"/>
      <c r="F410" s="15"/>
      <c r="G410" s="38"/>
      <c r="H410" s="199" t="str">
        <f t="shared" si="23"/>
        <v/>
      </c>
      <c r="I410" s="44"/>
      <c r="J410" s="103" t="str">
        <f t="shared" si="22"/>
        <v/>
      </c>
    </row>
    <row r="411" spans="1:11" ht="18" customHeight="1" x14ac:dyDescent="0.3">
      <c r="A411" s="399">
        <v>238</v>
      </c>
      <c r="B411" s="314"/>
      <c r="C411" s="447"/>
      <c r="D411" s="14"/>
      <c r="E411" s="15"/>
      <c r="F411" s="15"/>
      <c r="G411" s="38"/>
      <c r="H411" s="199" t="str">
        <f t="shared" si="23"/>
        <v/>
      </c>
      <c r="I411" s="44"/>
      <c r="J411" s="103" t="str">
        <f t="shared" si="22"/>
        <v/>
      </c>
    </row>
    <row r="412" spans="1:11" ht="18" customHeight="1" x14ac:dyDescent="0.3">
      <c r="A412" s="399">
        <v>239</v>
      </c>
      <c r="B412" s="314"/>
      <c r="C412" s="447"/>
      <c r="D412" s="14"/>
      <c r="E412" s="15"/>
      <c r="F412" s="15"/>
      <c r="G412" s="38"/>
      <c r="H412" s="199" t="str">
        <f t="shared" si="23"/>
        <v/>
      </c>
      <c r="I412" s="44"/>
      <c r="J412" s="103" t="str">
        <f t="shared" si="22"/>
        <v/>
      </c>
    </row>
    <row r="413" spans="1:11" ht="18" customHeight="1" thickBot="1" x14ac:dyDescent="0.35">
      <c r="A413" s="400">
        <v>240</v>
      </c>
      <c r="B413" s="86"/>
      <c r="C413" s="448"/>
      <c r="D413" s="16"/>
      <c r="E413" s="17"/>
      <c r="F413" s="17"/>
      <c r="G413" s="40"/>
      <c r="H413" s="200" t="str">
        <f t="shared" si="23"/>
        <v/>
      </c>
      <c r="I413" s="45"/>
      <c r="J413" s="103" t="str">
        <f t="shared" si="22"/>
        <v/>
      </c>
    </row>
    <row r="414" spans="1:11" ht="18" customHeight="1" thickBot="1" x14ac:dyDescent="0.35">
      <c r="G414" s="380" t="s">
        <v>124</v>
      </c>
      <c r="H414" s="183">
        <f>IF(stok&lt;&gt;"",SUM(H394:H413)+H379,0)</f>
        <v>0</v>
      </c>
      <c r="I414" s="202"/>
      <c r="K414" s="102">
        <f>IF(H414&gt;H379,ROW(A420),0)</f>
        <v>0</v>
      </c>
    </row>
    <row r="416" spans="1:11" ht="30.1" customHeight="1" x14ac:dyDescent="0.3">
      <c r="A416" s="629" t="s">
        <v>134</v>
      </c>
      <c r="B416" s="629"/>
      <c r="C416" s="629"/>
      <c r="D416" s="629"/>
      <c r="E416" s="629"/>
      <c r="F416" s="629"/>
      <c r="G416" s="629"/>
      <c r="H416" s="629"/>
      <c r="I416" s="629"/>
    </row>
    <row r="418" spans="1:12" ht="19.05" x14ac:dyDescent="0.35">
      <c r="A418" s="370" t="s">
        <v>30</v>
      </c>
      <c r="B418" s="372">
        <f ca="1">imzatarihi</f>
        <v>45653</v>
      </c>
      <c r="C418" s="372"/>
      <c r="D418" s="251" t="s">
        <v>31</v>
      </c>
      <c r="E418" s="373" t="str">
        <f>IF(kurulusyetkilisi&gt;0,kurulusyetkilisi,"")</f>
        <v/>
      </c>
      <c r="H418" s="41"/>
    </row>
    <row r="419" spans="1:12" ht="19.05" x14ac:dyDescent="0.35">
      <c r="B419" s="213"/>
      <c r="C419" s="213"/>
      <c r="D419" s="251" t="s">
        <v>32</v>
      </c>
      <c r="G419" s="212"/>
      <c r="H419" s="41"/>
    </row>
    <row r="421" spans="1:12" x14ac:dyDescent="0.3">
      <c r="A421" s="609" t="s">
        <v>104</v>
      </c>
      <c r="B421" s="609"/>
      <c r="C421" s="609"/>
      <c r="D421" s="609"/>
      <c r="E421" s="609"/>
      <c r="F421" s="609"/>
      <c r="G421" s="609"/>
      <c r="H421" s="609"/>
      <c r="I421" s="609"/>
      <c r="J421" s="2"/>
    </row>
    <row r="422" spans="1:12" x14ac:dyDescent="0.3">
      <c r="A422" s="573" t="str">
        <f>IF(YilDonem&lt;&gt;"",CONCATENATE(YilDonem," dönemine aittir."),"")</f>
        <v/>
      </c>
      <c r="B422" s="573"/>
      <c r="C422" s="573"/>
      <c r="D422" s="573"/>
      <c r="E422" s="573"/>
      <c r="F422" s="573"/>
      <c r="G422" s="573"/>
      <c r="H422" s="573"/>
      <c r="I422" s="573"/>
      <c r="J422" s="2"/>
    </row>
    <row r="423" spans="1:12" ht="16.149999999999999" customHeight="1" thickBot="1" x14ac:dyDescent="0.35">
      <c r="A423" s="610" t="s">
        <v>126</v>
      </c>
      <c r="B423" s="610"/>
      <c r="C423" s="610"/>
      <c r="D423" s="610"/>
      <c r="E423" s="610"/>
      <c r="F423" s="610"/>
      <c r="G423" s="610"/>
      <c r="H423" s="610"/>
      <c r="I423" s="610"/>
      <c r="J423" s="2"/>
    </row>
    <row r="424" spans="1:12" ht="31.6" customHeight="1" thickBot="1" x14ac:dyDescent="0.35">
      <c r="A424" s="441" t="s">
        <v>212</v>
      </c>
      <c r="B424" s="618" t="str">
        <f>IF(ProjeNo&gt;0,ProjeNo,"")</f>
        <v/>
      </c>
      <c r="C424" s="619"/>
      <c r="D424" s="619"/>
      <c r="E424" s="619"/>
      <c r="F424" s="619"/>
      <c r="G424" s="619"/>
      <c r="H424" s="619"/>
      <c r="I424" s="620"/>
      <c r="J424" s="2"/>
    </row>
    <row r="425" spans="1:12" ht="45" customHeight="1" thickBot="1" x14ac:dyDescent="0.35">
      <c r="A425" s="441" t="s">
        <v>213</v>
      </c>
      <c r="B425" s="615" t="str">
        <f>IF(ProjeAdi&gt;0,ProjeAdi,"")</f>
        <v/>
      </c>
      <c r="C425" s="616"/>
      <c r="D425" s="616"/>
      <c r="E425" s="616"/>
      <c r="F425" s="616"/>
      <c r="G425" s="616"/>
      <c r="H425" s="616"/>
      <c r="I425" s="617"/>
      <c r="J425" s="2"/>
    </row>
    <row r="426" spans="1:12" ht="34.5" customHeight="1" thickBot="1" x14ac:dyDescent="0.35">
      <c r="A426" s="449" t="s">
        <v>137</v>
      </c>
      <c r="B426" s="632" t="str">
        <f>IF($B$6&lt;&gt;"",$B$6,"")</f>
        <v/>
      </c>
      <c r="C426" s="633"/>
      <c r="D426" s="633"/>
      <c r="E426" s="633"/>
      <c r="F426" s="633"/>
      <c r="G426" s="633"/>
      <c r="H426" s="633"/>
      <c r="I426" s="634"/>
      <c r="J426" s="206" t="str">
        <f>IF(B426="","Stok değerleme yöntemi yazılmadan toplam hesaplanmayacaktır.","")</f>
        <v>Stok değerleme yöntemi yazılmadan toplam hesaplanmayacaktır.</v>
      </c>
    </row>
    <row r="427" spans="1:12" s="42" customFormat="1" ht="37.200000000000003" customHeight="1" x14ac:dyDescent="0.3">
      <c r="A427" s="613" t="s">
        <v>3</v>
      </c>
      <c r="B427" s="613" t="s">
        <v>99</v>
      </c>
      <c r="C427" s="613" t="s">
        <v>175</v>
      </c>
      <c r="D427" s="613" t="s">
        <v>100</v>
      </c>
      <c r="E427" s="613" t="s">
        <v>105</v>
      </c>
      <c r="F427" s="613" t="s">
        <v>106</v>
      </c>
      <c r="G427" s="613" t="s">
        <v>138</v>
      </c>
      <c r="H427" s="630" t="s">
        <v>33</v>
      </c>
      <c r="I427" s="630" t="s">
        <v>107</v>
      </c>
      <c r="J427" s="58"/>
      <c r="K427" s="66"/>
      <c r="L427" s="66"/>
    </row>
    <row r="428" spans="1:12" ht="18" customHeight="1" thickBot="1" x14ac:dyDescent="0.35">
      <c r="A428" s="621"/>
      <c r="B428" s="621"/>
      <c r="C428" s="614"/>
      <c r="D428" s="621"/>
      <c r="E428" s="621"/>
      <c r="F428" s="621"/>
      <c r="G428" s="621"/>
      <c r="H428" s="631"/>
      <c r="I428" s="631"/>
      <c r="J428" s="2"/>
    </row>
    <row r="429" spans="1:12" ht="18" customHeight="1" x14ac:dyDescent="0.3">
      <c r="A429" s="198">
        <v>241</v>
      </c>
      <c r="B429" s="83"/>
      <c r="C429" s="445"/>
      <c r="D429" s="22"/>
      <c r="E429" s="36"/>
      <c r="F429" s="36"/>
      <c r="G429" s="33"/>
      <c r="H429" s="189" t="str">
        <f>IF(AND(F429&lt;&gt;"",G429&lt;&gt;"",I429&lt;&gt;""),F429*G429,"")</f>
        <v/>
      </c>
      <c r="I429" s="43"/>
      <c r="J429" s="103" t="str">
        <f t="shared" ref="J429:J448" si="24">IF(AND(D429&lt;&gt;"",I429=""),"Stok Çıkış Tarihi Yazılmalıdır.","")</f>
        <v/>
      </c>
    </row>
    <row r="430" spans="1:12" ht="18" customHeight="1" x14ac:dyDescent="0.3">
      <c r="A430" s="399">
        <v>242</v>
      </c>
      <c r="B430" s="314"/>
      <c r="C430" s="447"/>
      <c r="D430" s="14"/>
      <c r="E430" s="15"/>
      <c r="F430" s="15"/>
      <c r="G430" s="38"/>
      <c r="H430" s="199" t="str">
        <f t="shared" ref="H430:H448" si="25">IF(AND(F430&lt;&gt;"",G430&lt;&gt;"",I430&lt;&gt;""),F430*G430,"")</f>
        <v/>
      </c>
      <c r="I430" s="44"/>
      <c r="J430" s="103" t="str">
        <f t="shared" si="24"/>
        <v/>
      </c>
    </row>
    <row r="431" spans="1:12" ht="18" customHeight="1" x14ac:dyDescent="0.3">
      <c r="A431" s="399">
        <v>243</v>
      </c>
      <c r="B431" s="314"/>
      <c r="C431" s="447"/>
      <c r="D431" s="14"/>
      <c r="E431" s="15"/>
      <c r="F431" s="15"/>
      <c r="G431" s="38"/>
      <c r="H431" s="199" t="str">
        <f t="shared" si="25"/>
        <v/>
      </c>
      <c r="I431" s="44"/>
      <c r="J431" s="103" t="str">
        <f t="shared" si="24"/>
        <v/>
      </c>
    </row>
    <row r="432" spans="1:12" ht="18" customHeight="1" x14ac:dyDescent="0.3">
      <c r="A432" s="399">
        <v>244</v>
      </c>
      <c r="B432" s="314"/>
      <c r="C432" s="447"/>
      <c r="D432" s="14"/>
      <c r="E432" s="15"/>
      <c r="F432" s="15"/>
      <c r="G432" s="38"/>
      <c r="H432" s="199" t="str">
        <f t="shared" si="25"/>
        <v/>
      </c>
      <c r="I432" s="44"/>
      <c r="J432" s="103" t="str">
        <f t="shared" si="24"/>
        <v/>
      </c>
    </row>
    <row r="433" spans="1:10" ht="18" customHeight="1" x14ac:dyDescent="0.3">
      <c r="A433" s="399">
        <v>245</v>
      </c>
      <c r="B433" s="314"/>
      <c r="C433" s="447"/>
      <c r="D433" s="14"/>
      <c r="E433" s="15"/>
      <c r="F433" s="15"/>
      <c r="G433" s="38"/>
      <c r="H433" s="199" t="str">
        <f t="shared" si="25"/>
        <v/>
      </c>
      <c r="I433" s="44"/>
      <c r="J433" s="103" t="str">
        <f t="shared" si="24"/>
        <v/>
      </c>
    </row>
    <row r="434" spans="1:10" ht="18" customHeight="1" x14ac:dyDescent="0.3">
      <c r="A434" s="399">
        <v>246</v>
      </c>
      <c r="B434" s="314"/>
      <c r="C434" s="447"/>
      <c r="D434" s="14"/>
      <c r="E434" s="15"/>
      <c r="F434" s="15"/>
      <c r="G434" s="38"/>
      <c r="H434" s="199" t="str">
        <f t="shared" si="25"/>
        <v/>
      </c>
      <c r="I434" s="44"/>
      <c r="J434" s="103" t="str">
        <f t="shared" si="24"/>
        <v/>
      </c>
    </row>
    <row r="435" spans="1:10" ht="18" customHeight="1" x14ac:dyDescent="0.3">
      <c r="A435" s="399">
        <v>247</v>
      </c>
      <c r="B435" s="314"/>
      <c r="C435" s="447"/>
      <c r="D435" s="14"/>
      <c r="E435" s="15"/>
      <c r="F435" s="15"/>
      <c r="G435" s="38"/>
      <c r="H435" s="199" t="str">
        <f t="shared" si="25"/>
        <v/>
      </c>
      <c r="I435" s="44"/>
      <c r="J435" s="103" t="str">
        <f t="shared" si="24"/>
        <v/>
      </c>
    </row>
    <row r="436" spans="1:10" ht="18" customHeight="1" x14ac:dyDescent="0.3">
      <c r="A436" s="399">
        <v>248</v>
      </c>
      <c r="B436" s="314"/>
      <c r="C436" s="447"/>
      <c r="D436" s="14"/>
      <c r="E436" s="15"/>
      <c r="F436" s="15"/>
      <c r="G436" s="38"/>
      <c r="H436" s="199" t="str">
        <f t="shared" si="25"/>
        <v/>
      </c>
      <c r="I436" s="44"/>
      <c r="J436" s="103" t="str">
        <f t="shared" si="24"/>
        <v/>
      </c>
    </row>
    <row r="437" spans="1:10" ht="18" customHeight="1" x14ac:dyDescent="0.3">
      <c r="A437" s="399">
        <v>249</v>
      </c>
      <c r="B437" s="314"/>
      <c r="C437" s="447"/>
      <c r="D437" s="14"/>
      <c r="E437" s="15"/>
      <c r="F437" s="15"/>
      <c r="G437" s="38"/>
      <c r="H437" s="199" t="str">
        <f t="shared" si="25"/>
        <v/>
      </c>
      <c r="I437" s="44"/>
      <c r="J437" s="103" t="str">
        <f t="shared" si="24"/>
        <v/>
      </c>
    </row>
    <row r="438" spans="1:10" ht="18" customHeight="1" x14ac:dyDescent="0.3">
      <c r="A438" s="399">
        <v>250</v>
      </c>
      <c r="B438" s="314"/>
      <c r="C438" s="447"/>
      <c r="D438" s="14"/>
      <c r="E438" s="15"/>
      <c r="F438" s="15"/>
      <c r="G438" s="38"/>
      <c r="H438" s="199" t="str">
        <f t="shared" si="25"/>
        <v/>
      </c>
      <c r="I438" s="44"/>
      <c r="J438" s="103" t="str">
        <f t="shared" si="24"/>
        <v/>
      </c>
    </row>
    <row r="439" spans="1:10" ht="18" customHeight="1" x14ac:dyDescent="0.3">
      <c r="A439" s="399">
        <v>251</v>
      </c>
      <c r="B439" s="314"/>
      <c r="C439" s="447"/>
      <c r="D439" s="14"/>
      <c r="E439" s="15"/>
      <c r="F439" s="15"/>
      <c r="G439" s="38"/>
      <c r="H439" s="199" t="str">
        <f t="shared" si="25"/>
        <v/>
      </c>
      <c r="I439" s="44"/>
      <c r="J439" s="103" t="str">
        <f t="shared" si="24"/>
        <v/>
      </c>
    </row>
    <row r="440" spans="1:10" ht="18" customHeight="1" x14ac:dyDescent="0.3">
      <c r="A440" s="399">
        <v>252</v>
      </c>
      <c r="B440" s="314"/>
      <c r="C440" s="447"/>
      <c r="D440" s="14"/>
      <c r="E440" s="15"/>
      <c r="F440" s="15"/>
      <c r="G440" s="38"/>
      <c r="H440" s="199" t="str">
        <f t="shared" si="25"/>
        <v/>
      </c>
      <c r="I440" s="44"/>
      <c r="J440" s="103" t="str">
        <f t="shared" si="24"/>
        <v/>
      </c>
    </row>
    <row r="441" spans="1:10" ht="18" customHeight="1" x14ac:dyDescent="0.3">
      <c r="A441" s="399">
        <v>253</v>
      </c>
      <c r="B441" s="314"/>
      <c r="C441" s="447"/>
      <c r="D441" s="14"/>
      <c r="E441" s="15"/>
      <c r="F441" s="15"/>
      <c r="G441" s="38"/>
      <c r="H441" s="199" t="str">
        <f t="shared" si="25"/>
        <v/>
      </c>
      <c r="I441" s="44"/>
      <c r="J441" s="103" t="str">
        <f t="shared" si="24"/>
        <v/>
      </c>
    </row>
    <row r="442" spans="1:10" ht="18" customHeight="1" x14ac:dyDescent="0.3">
      <c r="A442" s="399">
        <v>254</v>
      </c>
      <c r="B442" s="314"/>
      <c r="C442" s="447"/>
      <c r="D442" s="14"/>
      <c r="E442" s="15"/>
      <c r="F442" s="15"/>
      <c r="G442" s="38"/>
      <c r="H442" s="199" t="str">
        <f t="shared" si="25"/>
        <v/>
      </c>
      <c r="I442" s="44"/>
      <c r="J442" s="103" t="str">
        <f t="shared" si="24"/>
        <v/>
      </c>
    </row>
    <row r="443" spans="1:10" ht="18" customHeight="1" x14ac:dyDescent="0.3">
      <c r="A443" s="399">
        <v>255</v>
      </c>
      <c r="B443" s="314"/>
      <c r="C443" s="447"/>
      <c r="D443" s="14"/>
      <c r="E443" s="15"/>
      <c r="F443" s="15"/>
      <c r="G443" s="38"/>
      <c r="H443" s="199" t="str">
        <f t="shared" si="25"/>
        <v/>
      </c>
      <c r="I443" s="44"/>
      <c r="J443" s="103" t="str">
        <f t="shared" si="24"/>
        <v/>
      </c>
    </row>
    <row r="444" spans="1:10" ht="18" customHeight="1" x14ac:dyDescent="0.3">
      <c r="A444" s="399">
        <v>256</v>
      </c>
      <c r="B444" s="314"/>
      <c r="C444" s="447"/>
      <c r="D444" s="14"/>
      <c r="E444" s="15"/>
      <c r="F444" s="15"/>
      <c r="G444" s="38"/>
      <c r="H444" s="199" t="str">
        <f t="shared" si="25"/>
        <v/>
      </c>
      <c r="I444" s="44"/>
      <c r="J444" s="103" t="str">
        <f t="shared" si="24"/>
        <v/>
      </c>
    </row>
    <row r="445" spans="1:10" ht="18" customHeight="1" x14ac:dyDescent="0.3">
      <c r="A445" s="399">
        <v>257</v>
      </c>
      <c r="B445" s="314"/>
      <c r="C445" s="447"/>
      <c r="D445" s="14"/>
      <c r="E445" s="15"/>
      <c r="F445" s="15"/>
      <c r="G445" s="38"/>
      <c r="H445" s="199" t="str">
        <f t="shared" si="25"/>
        <v/>
      </c>
      <c r="I445" s="44"/>
      <c r="J445" s="103" t="str">
        <f t="shared" si="24"/>
        <v/>
      </c>
    </row>
    <row r="446" spans="1:10" ht="18" customHeight="1" x14ac:dyDescent="0.3">
      <c r="A446" s="399">
        <v>258</v>
      </c>
      <c r="B446" s="314"/>
      <c r="C446" s="447"/>
      <c r="D446" s="14"/>
      <c r="E446" s="15"/>
      <c r="F446" s="15"/>
      <c r="G446" s="38"/>
      <c r="H446" s="199" t="str">
        <f t="shared" si="25"/>
        <v/>
      </c>
      <c r="I446" s="44"/>
      <c r="J446" s="103" t="str">
        <f t="shared" si="24"/>
        <v/>
      </c>
    </row>
    <row r="447" spans="1:10" ht="18" customHeight="1" x14ac:dyDescent="0.3">
      <c r="A447" s="399">
        <v>259</v>
      </c>
      <c r="B447" s="314"/>
      <c r="C447" s="447"/>
      <c r="D447" s="14"/>
      <c r="E447" s="15"/>
      <c r="F447" s="15"/>
      <c r="G447" s="38"/>
      <c r="H447" s="199" t="str">
        <f t="shared" si="25"/>
        <v/>
      </c>
      <c r="I447" s="44"/>
      <c r="J447" s="103" t="str">
        <f t="shared" si="24"/>
        <v/>
      </c>
    </row>
    <row r="448" spans="1:10" ht="18" customHeight="1" thickBot="1" x14ac:dyDescent="0.35">
      <c r="A448" s="400">
        <v>260</v>
      </c>
      <c r="B448" s="86"/>
      <c r="C448" s="448"/>
      <c r="D448" s="16"/>
      <c r="E448" s="17"/>
      <c r="F448" s="17"/>
      <c r="G448" s="40"/>
      <c r="H448" s="200" t="str">
        <f t="shared" si="25"/>
        <v/>
      </c>
      <c r="I448" s="45"/>
      <c r="J448" s="103" t="str">
        <f t="shared" si="24"/>
        <v/>
      </c>
    </row>
    <row r="449" spans="1:12" ht="18" customHeight="1" thickBot="1" x14ac:dyDescent="0.35">
      <c r="G449" s="380" t="s">
        <v>124</v>
      </c>
      <c r="H449" s="183">
        <f>IF(stok&lt;&gt;"",SUM(H429:H448)+H414,0)</f>
        <v>0</v>
      </c>
      <c r="I449" s="202"/>
      <c r="K449" s="102">
        <f>IF(H449&gt;H414,ROW(A455),0)</f>
        <v>0</v>
      </c>
    </row>
    <row r="451" spans="1:12" ht="30.1" customHeight="1" x14ac:dyDescent="0.3">
      <c r="A451" s="629" t="s">
        <v>134</v>
      </c>
      <c r="B451" s="629"/>
      <c r="C451" s="629"/>
      <c r="D451" s="629"/>
      <c r="E451" s="629"/>
      <c r="F451" s="629"/>
      <c r="G451" s="629"/>
      <c r="H451" s="629"/>
      <c r="I451" s="629"/>
    </row>
    <row r="453" spans="1:12" ht="19.05" x14ac:dyDescent="0.35">
      <c r="A453" s="370" t="s">
        <v>30</v>
      </c>
      <c r="B453" s="372">
        <f ca="1">imzatarihi</f>
        <v>45653</v>
      </c>
      <c r="C453" s="372"/>
      <c r="D453" s="251" t="s">
        <v>31</v>
      </c>
      <c r="E453" s="373" t="str">
        <f>IF(kurulusyetkilisi&gt;0,kurulusyetkilisi,"")</f>
        <v/>
      </c>
      <c r="H453" s="41"/>
    </row>
    <row r="454" spans="1:12" ht="19.05" x14ac:dyDescent="0.35">
      <c r="B454" s="213"/>
      <c r="C454" s="213"/>
      <c r="D454" s="251" t="s">
        <v>32</v>
      </c>
      <c r="G454" s="212"/>
      <c r="H454" s="41"/>
    </row>
    <row r="456" spans="1:12" x14ac:dyDescent="0.3">
      <c r="A456" s="609" t="s">
        <v>104</v>
      </c>
      <c r="B456" s="609"/>
      <c r="C456" s="609"/>
      <c r="D456" s="609"/>
      <c r="E456" s="609"/>
      <c r="F456" s="609"/>
      <c r="G456" s="609"/>
      <c r="H456" s="609"/>
      <c r="I456" s="609"/>
      <c r="J456" s="2"/>
    </row>
    <row r="457" spans="1:12" x14ac:dyDescent="0.3">
      <c r="A457" s="573" t="str">
        <f>IF(YilDonem&lt;&gt;"",CONCATENATE(YilDonem," dönemine aittir."),"")</f>
        <v/>
      </c>
      <c r="B457" s="573"/>
      <c r="C457" s="573"/>
      <c r="D457" s="573"/>
      <c r="E457" s="573"/>
      <c r="F457" s="573"/>
      <c r="G457" s="573"/>
      <c r="H457" s="573"/>
      <c r="I457" s="573"/>
      <c r="J457" s="2"/>
    </row>
    <row r="458" spans="1:12" ht="16.149999999999999" customHeight="1" thickBot="1" x14ac:dyDescent="0.35">
      <c r="A458" s="610" t="s">
        <v>126</v>
      </c>
      <c r="B458" s="610"/>
      <c r="C458" s="610"/>
      <c r="D458" s="610"/>
      <c r="E458" s="610"/>
      <c r="F458" s="610"/>
      <c r="G458" s="610"/>
      <c r="H458" s="610"/>
      <c r="I458" s="610"/>
      <c r="J458" s="2"/>
    </row>
    <row r="459" spans="1:12" ht="31.6" customHeight="1" thickBot="1" x14ac:dyDescent="0.35">
      <c r="A459" s="441" t="s">
        <v>212</v>
      </c>
      <c r="B459" s="618" t="str">
        <f>IF(ProjeNo&gt;0,ProjeNo,"")</f>
        <v/>
      </c>
      <c r="C459" s="619"/>
      <c r="D459" s="619"/>
      <c r="E459" s="619"/>
      <c r="F459" s="619"/>
      <c r="G459" s="619"/>
      <c r="H459" s="619"/>
      <c r="I459" s="620"/>
      <c r="J459" s="2"/>
    </row>
    <row r="460" spans="1:12" ht="45" customHeight="1" thickBot="1" x14ac:dyDescent="0.35">
      <c r="A460" s="441" t="s">
        <v>213</v>
      </c>
      <c r="B460" s="615" t="str">
        <f>IF(ProjeAdi&gt;0,ProjeAdi,"")</f>
        <v/>
      </c>
      <c r="C460" s="616"/>
      <c r="D460" s="616"/>
      <c r="E460" s="616"/>
      <c r="F460" s="616"/>
      <c r="G460" s="616"/>
      <c r="H460" s="616"/>
      <c r="I460" s="617"/>
      <c r="J460" s="2"/>
    </row>
    <row r="461" spans="1:12" ht="34.5" customHeight="1" thickBot="1" x14ac:dyDescent="0.35">
      <c r="A461" s="449" t="s">
        <v>137</v>
      </c>
      <c r="B461" s="632" t="str">
        <f>IF($B$6&lt;&gt;"",$B$6,"")</f>
        <v/>
      </c>
      <c r="C461" s="633"/>
      <c r="D461" s="633"/>
      <c r="E461" s="633"/>
      <c r="F461" s="633"/>
      <c r="G461" s="633"/>
      <c r="H461" s="633"/>
      <c r="I461" s="634"/>
      <c r="J461" s="206" t="str">
        <f>IF(B461="","Stok değerleme yöntemi yazılmadan toplam hesaplanmayacaktır.","")</f>
        <v>Stok değerleme yöntemi yazılmadan toplam hesaplanmayacaktır.</v>
      </c>
    </row>
    <row r="462" spans="1:12" s="42" customFormat="1" ht="37.200000000000003" customHeight="1" x14ac:dyDescent="0.3">
      <c r="A462" s="613" t="s">
        <v>3</v>
      </c>
      <c r="B462" s="613" t="s">
        <v>99</v>
      </c>
      <c r="C462" s="613" t="s">
        <v>175</v>
      </c>
      <c r="D462" s="613" t="s">
        <v>100</v>
      </c>
      <c r="E462" s="613" t="s">
        <v>105</v>
      </c>
      <c r="F462" s="613" t="s">
        <v>106</v>
      </c>
      <c r="G462" s="613" t="s">
        <v>138</v>
      </c>
      <c r="H462" s="630" t="s">
        <v>33</v>
      </c>
      <c r="I462" s="630" t="s">
        <v>107</v>
      </c>
      <c r="J462" s="58"/>
      <c r="K462" s="66"/>
      <c r="L462" s="66"/>
    </row>
    <row r="463" spans="1:12" ht="18" customHeight="1" thickBot="1" x14ac:dyDescent="0.35">
      <c r="A463" s="621"/>
      <c r="B463" s="621"/>
      <c r="C463" s="614"/>
      <c r="D463" s="621"/>
      <c r="E463" s="621"/>
      <c r="F463" s="621"/>
      <c r="G463" s="621"/>
      <c r="H463" s="631"/>
      <c r="I463" s="631"/>
      <c r="J463" s="2"/>
    </row>
    <row r="464" spans="1:12" ht="18" customHeight="1" x14ac:dyDescent="0.3">
      <c r="A464" s="198">
        <v>261</v>
      </c>
      <c r="B464" s="83"/>
      <c r="C464" s="445"/>
      <c r="D464" s="22"/>
      <c r="E464" s="36"/>
      <c r="F464" s="36"/>
      <c r="G464" s="33"/>
      <c r="H464" s="189" t="str">
        <f>IF(AND(F464&lt;&gt;"",G464&lt;&gt;"",I464&lt;&gt;""),F464*G464,"")</f>
        <v/>
      </c>
      <c r="I464" s="43"/>
      <c r="J464" s="103" t="str">
        <f t="shared" ref="J464:J483" si="26">IF(AND(D464&lt;&gt;"",I464=""),"Stok Çıkış Tarihi Yazılmalıdır.","")</f>
        <v/>
      </c>
    </row>
    <row r="465" spans="1:10" ht="18" customHeight="1" x14ac:dyDescent="0.3">
      <c r="A465" s="399">
        <v>262</v>
      </c>
      <c r="B465" s="314"/>
      <c r="C465" s="447"/>
      <c r="D465" s="14"/>
      <c r="E465" s="15"/>
      <c r="F465" s="15"/>
      <c r="G465" s="38"/>
      <c r="H465" s="199" t="str">
        <f t="shared" ref="H465:H483" si="27">IF(AND(F465&lt;&gt;"",G465&lt;&gt;"",I465&lt;&gt;""),F465*G465,"")</f>
        <v/>
      </c>
      <c r="I465" s="44"/>
      <c r="J465" s="103" t="str">
        <f t="shared" si="26"/>
        <v/>
      </c>
    </row>
    <row r="466" spans="1:10" ht="18" customHeight="1" x14ac:dyDescent="0.3">
      <c r="A466" s="399">
        <v>263</v>
      </c>
      <c r="B466" s="314"/>
      <c r="C466" s="447"/>
      <c r="D466" s="14"/>
      <c r="E466" s="15"/>
      <c r="F466" s="15"/>
      <c r="G466" s="38"/>
      <c r="H466" s="199" t="str">
        <f t="shared" si="27"/>
        <v/>
      </c>
      <c r="I466" s="44"/>
      <c r="J466" s="103" t="str">
        <f t="shared" si="26"/>
        <v/>
      </c>
    </row>
    <row r="467" spans="1:10" ht="18" customHeight="1" x14ac:dyDescent="0.3">
      <c r="A467" s="399">
        <v>264</v>
      </c>
      <c r="B467" s="314"/>
      <c r="C467" s="447"/>
      <c r="D467" s="14"/>
      <c r="E467" s="15"/>
      <c r="F467" s="15"/>
      <c r="G467" s="38"/>
      <c r="H467" s="199" t="str">
        <f t="shared" si="27"/>
        <v/>
      </c>
      <c r="I467" s="44"/>
      <c r="J467" s="103" t="str">
        <f t="shared" si="26"/>
        <v/>
      </c>
    </row>
    <row r="468" spans="1:10" ht="18" customHeight="1" x14ac:dyDescent="0.3">
      <c r="A468" s="399">
        <v>265</v>
      </c>
      <c r="B468" s="314"/>
      <c r="C468" s="447"/>
      <c r="D468" s="14"/>
      <c r="E468" s="15"/>
      <c r="F468" s="15"/>
      <c r="G468" s="38"/>
      <c r="H468" s="199" t="str">
        <f t="shared" si="27"/>
        <v/>
      </c>
      <c r="I468" s="44"/>
      <c r="J468" s="103" t="str">
        <f t="shared" si="26"/>
        <v/>
      </c>
    </row>
    <row r="469" spans="1:10" ht="18" customHeight="1" x14ac:dyDescent="0.3">
      <c r="A469" s="399">
        <v>266</v>
      </c>
      <c r="B469" s="314"/>
      <c r="C469" s="447"/>
      <c r="D469" s="14"/>
      <c r="E469" s="15"/>
      <c r="F469" s="15"/>
      <c r="G469" s="38"/>
      <c r="H469" s="199" t="str">
        <f t="shared" si="27"/>
        <v/>
      </c>
      <c r="I469" s="44"/>
      <c r="J469" s="103" t="str">
        <f t="shared" si="26"/>
        <v/>
      </c>
    </row>
    <row r="470" spans="1:10" ht="18" customHeight="1" x14ac:dyDescent="0.3">
      <c r="A470" s="399">
        <v>267</v>
      </c>
      <c r="B470" s="314"/>
      <c r="C470" s="447"/>
      <c r="D470" s="14"/>
      <c r="E470" s="15"/>
      <c r="F470" s="15"/>
      <c r="G470" s="38"/>
      <c r="H470" s="199" t="str">
        <f t="shared" si="27"/>
        <v/>
      </c>
      <c r="I470" s="44"/>
      <c r="J470" s="103" t="str">
        <f t="shared" si="26"/>
        <v/>
      </c>
    </row>
    <row r="471" spans="1:10" ht="18" customHeight="1" x14ac:dyDescent="0.3">
      <c r="A471" s="399">
        <v>268</v>
      </c>
      <c r="B471" s="314"/>
      <c r="C471" s="447"/>
      <c r="D471" s="14"/>
      <c r="E471" s="15"/>
      <c r="F471" s="15"/>
      <c r="G471" s="38"/>
      <c r="H471" s="199" t="str">
        <f t="shared" si="27"/>
        <v/>
      </c>
      <c r="I471" s="44"/>
      <c r="J471" s="103" t="str">
        <f t="shared" si="26"/>
        <v/>
      </c>
    </row>
    <row r="472" spans="1:10" ht="18" customHeight="1" x14ac:dyDescent="0.3">
      <c r="A472" s="399">
        <v>269</v>
      </c>
      <c r="B472" s="314"/>
      <c r="C472" s="447"/>
      <c r="D472" s="14"/>
      <c r="E472" s="15"/>
      <c r="F472" s="15"/>
      <c r="G472" s="38"/>
      <c r="H472" s="199" t="str">
        <f t="shared" si="27"/>
        <v/>
      </c>
      <c r="I472" s="44"/>
      <c r="J472" s="103" t="str">
        <f t="shared" si="26"/>
        <v/>
      </c>
    </row>
    <row r="473" spans="1:10" ht="18" customHeight="1" x14ac:dyDescent="0.3">
      <c r="A473" s="399">
        <v>270</v>
      </c>
      <c r="B473" s="314"/>
      <c r="C473" s="447"/>
      <c r="D473" s="14"/>
      <c r="E473" s="15"/>
      <c r="F473" s="15"/>
      <c r="G473" s="38"/>
      <c r="H473" s="199" t="str">
        <f t="shared" si="27"/>
        <v/>
      </c>
      <c r="I473" s="44"/>
      <c r="J473" s="103" t="str">
        <f t="shared" si="26"/>
        <v/>
      </c>
    </row>
    <row r="474" spans="1:10" ht="18" customHeight="1" x14ac:dyDescent="0.3">
      <c r="A474" s="399">
        <v>271</v>
      </c>
      <c r="B474" s="314"/>
      <c r="C474" s="447"/>
      <c r="D474" s="14"/>
      <c r="E474" s="15"/>
      <c r="F474" s="15"/>
      <c r="G474" s="38"/>
      <c r="H474" s="199" t="str">
        <f t="shared" si="27"/>
        <v/>
      </c>
      <c r="I474" s="44"/>
      <c r="J474" s="103" t="str">
        <f t="shared" si="26"/>
        <v/>
      </c>
    </row>
    <row r="475" spans="1:10" ht="18" customHeight="1" x14ac:dyDescent="0.3">
      <c r="A475" s="399">
        <v>272</v>
      </c>
      <c r="B475" s="314"/>
      <c r="C475" s="447"/>
      <c r="D475" s="14"/>
      <c r="E475" s="15"/>
      <c r="F475" s="15"/>
      <c r="G475" s="38"/>
      <c r="H475" s="199" t="str">
        <f t="shared" si="27"/>
        <v/>
      </c>
      <c r="I475" s="44"/>
      <c r="J475" s="103" t="str">
        <f t="shared" si="26"/>
        <v/>
      </c>
    </row>
    <row r="476" spans="1:10" ht="18" customHeight="1" x14ac:dyDescent="0.3">
      <c r="A476" s="399">
        <v>273</v>
      </c>
      <c r="B476" s="314"/>
      <c r="C476" s="447"/>
      <c r="D476" s="14"/>
      <c r="E476" s="15"/>
      <c r="F476" s="15"/>
      <c r="G476" s="38"/>
      <c r="H476" s="199" t="str">
        <f t="shared" si="27"/>
        <v/>
      </c>
      <c r="I476" s="44"/>
      <c r="J476" s="103" t="str">
        <f t="shared" si="26"/>
        <v/>
      </c>
    </row>
    <row r="477" spans="1:10" ht="18" customHeight="1" x14ac:dyDescent="0.3">
      <c r="A477" s="399">
        <v>274</v>
      </c>
      <c r="B477" s="314"/>
      <c r="C477" s="447"/>
      <c r="D477" s="14"/>
      <c r="E477" s="15"/>
      <c r="F477" s="15"/>
      <c r="G477" s="38"/>
      <c r="H477" s="199" t="str">
        <f t="shared" si="27"/>
        <v/>
      </c>
      <c r="I477" s="44"/>
      <c r="J477" s="103" t="str">
        <f t="shared" si="26"/>
        <v/>
      </c>
    </row>
    <row r="478" spans="1:10" ht="18" customHeight="1" x14ac:dyDescent="0.3">
      <c r="A478" s="399">
        <v>275</v>
      </c>
      <c r="B478" s="314"/>
      <c r="C478" s="447"/>
      <c r="D478" s="14"/>
      <c r="E478" s="15"/>
      <c r="F478" s="15"/>
      <c r="G478" s="38"/>
      <c r="H478" s="199" t="str">
        <f t="shared" si="27"/>
        <v/>
      </c>
      <c r="I478" s="44"/>
      <c r="J478" s="103" t="str">
        <f t="shared" si="26"/>
        <v/>
      </c>
    </row>
    <row r="479" spans="1:10" ht="18" customHeight="1" x14ac:dyDescent="0.3">
      <c r="A479" s="399">
        <v>276</v>
      </c>
      <c r="B479" s="314"/>
      <c r="C479" s="447"/>
      <c r="D479" s="14"/>
      <c r="E479" s="15"/>
      <c r="F479" s="15"/>
      <c r="G479" s="38"/>
      <c r="H479" s="199" t="str">
        <f t="shared" si="27"/>
        <v/>
      </c>
      <c r="I479" s="44"/>
      <c r="J479" s="103" t="str">
        <f t="shared" si="26"/>
        <v/>
      </c>
    </row>
    <row r="480" spans="1:10" ht="18" customHeight="1" x14ac:dyDescent="0.3">
      <c r="A480" s="399">
        <v>277</v>
      </c>
      <c r="B480" s="314"/>
      <c r="C480" s="447"/>
      <c r="D480" s="14"/>
      <c r="E480" s="15"/>
      <c r="F480" s="15"/>
      <c r="G480" s="38"/>
      <c r="H480" s="199" t="str">
        <f t="shared" si="27"/>
        <v/>
      </c>
      <c r="I480" s="44"/>
      <c r="J480" s="103" t="str">
        <f t="shared" si="26"/>
        <v/>
      </c>
    </row>
    <row r="481" spans="1:11" ht="18" customHeight="1" x14ac:dyDescent="0.3">
      <c r="A481" s="399">
        <v>278</v>
      </c>
      <c r="B481" s="314"/>
      <c r="C481" s="447"/>
      <c r="D481" s="14"/>
      <c r="E481" s="15"/>
      <c r="F481" s="15"/>
      <c r="G481" s="38"/>
      <c r="H481" s="199" t="str">
        <f t="shared" si="27"/>
        <v/>
      </c>
      <c r="I481" s="44"/>
      <c r="J481" s="103" t="str">
        <f t="shared" si="26"/>
        <v/>
      </c>
    </row>
    <row r="482" spans="1:11" ht="18" customHeight="1" x14ac:dyDescent="0.3">
      <c r="A482" s="399">
        <v>279</v>
      </c>
      <c r="B482" s="314"/>
      <c r="C482" s="447"/>
      <c r="D482" s="14"/>
      <c r="E482" s="15"/>
      <c r="F482" s="15"/>
      <c r="G482" s="38"/>
      <c r="H482" s="199" t="str">
        <f t="shared" si="27"/>
        <v/>
      </c>
      <c r="I482" s="44"/>
      <c r="J482" s="103" t="str">
        <f t="shared" si="26"/>
        <v/>
      </c>
    </row>
    <row r="483" spans="1:11" ht="18" customHeight="1" thickBot="1" x14ac:dyDescent="0.35">
      <c r="A483" s="400">
        <v>280</v>
      </c>
      <c r="B483" s="86"/>
      <c r="C483" s="448"/>
      <c r="D483" s="16"/>
      <c r="E483" s="17"/>
      <c r="F483" s="17"/>
      <c r="G483" s="40"/>
      <c r="H483" s="200" t="str">
        <f t="shared" si="27"/>
        <v/>
      </c>
      <c r="I483" s="45"/>
      <c r="J483" s="103" t="str">
        <f t="shared" si="26"/>
        <v/>
      </c>
    </row>
    <row r="484" spans="1:11" ht="18" customHeight="1" thickBot="1" x14ac:dyDescent="0.35">
      <c r="G484" s="380" t="s">
        <v>124</v>
      </c>
      <c r="H484" s="183">
        <f>IF(stok&lt;&gt;"",SUM(H464:H483)+H449,0)</f>
        <v>0</v>
      </c>
      <c r="I484" s="202"/>
      <c r="K484" s="102">
        <f>IF(H484&gt;H449,ROW(A490),0)</f>
        <v>0</v>
      </c>
    </row>
    <row r="486" spans="1:11" ht="30.1" customHeight="1" x14ac:dyDescent="0.3">
      <c r="A486" s="629" t="s">
        <v>134</v>
      </c>
      <c r="B486" s="629"/>
      <c r="C486" s="629"/>
      <c r="D486" s="629"/>
      <c r="E486" s="629"/>
      <c r="F486" s="629"/>
      <c r="G486" s="629"/>
      <c r="H486" s="629"/>
      <c r="I486" s="629"/>
    </row>
    <row r="488" spans="1:11" ht="19.05" x14ac:dyDescent="0.35">
      <c r="A488" s="370" t="s">
        <v>30</v>
      </c>
      <c r="B488" s="372">
        <f ca="1">imzatarihi</f>
        <v>45653</v>
      </c>
      <c r="C488" s="372"/>
      <c r="D488" s="251" t="s">
        <v>31</v>
      </c>
      <c r="E488" s="373" t="str">
        <f>IF(kurulusyetkilisi&gt;0,kurulusyetkilisi,"")</f>
        <v/>
      </c>
      <c r="H488" s="41"/>
    </row>
    <row r="489" spans="1:11" ht="19.05" x14ac:dyDescent="0.35">
      <c r="B489" s="213"/>
      <c r="C489" s="213"/>
      <c r="D489" s="251" t="s">
        <v>32</v>
      </c>
      <c r="G489" s="212"/>
      <c r="H489" s="41"/>
    </row>
    <row r="491" spans="1:11" x14ac:dyDescent="0.3">
      <c r="A491" s="609" t="s">
        <v>104</v>
      </c>
      <c r="B491" s="609"/>
      <c r="C491" s="609"/>
      <c r="D491" s="609"/>
      <c r="E491" s="609"/>
      <c r="F491" s="609"/>
      <c r="G491" s="609"/>
      <c r="H491" s="609"/>
      <c r="I491" s="609"/>
      <c r="J491" s="2"/>
    </row>
    <row r="492" spans="1:11" x14ac:dyDescent="0.3">
      <c r="A492" s="573" t="str">
        <f>IF(YilDonem&lt;&gt;"",CONCATENATE(YilDonem," dönemine aittir."),"")</f>
        <v/>
      </c>
      <c r="B492" s="573"/>
      <c r="C492" s="573"/>
      <c r="D492" s="573"/>
      <c r="E492" s="573"/>
      <c r="F492" s="573"/>
      <c r="G492" s="573"/>
      <c r="H492" s="573"/>
      <c r="I492" s="573"/>
      <c r="J492" s="2"/>
    </row>
    <row r="493" spans="1:11" ht="16.149999999999999" customHeight="1" thickBot="1" x14ac:dyDescent="0.35">
      <c r="A493" s="610" t="s">
        <v>126</v>
      </c>
      <c r="B493" s="610"/>
      <c r="C493" s="610"/>
      <c r="D493" s="610"/>
      <c r="E493" s="610"/>
      <c r="F493" s="610"/>
      <c r="G493" s="610"/>
      <c r="H493" s="610"/>
      <c r="I493" s="610"/>
      <c r="J493" s="2"/>
    </row>
    <row r="494" spans="1:11" ht="31.6" customHeight="1" thickBot="1" x14ac:dyDescent="0.35">
      <c r="A494" s="441" t="s">
        <v>212</v>
      </c>
      <c r="B494" s="618" t="str">
        <f>IF(ProjeNo&gt;0,ProjeNo,"")</f>
        <v/>
      </c>
      <c r="C494" s="619"/>
      <c r="D494" s="619"/>
      <c r="E494" s="619"/>
      <c r="F494" s="619"/>
      <c r="G494" s="619"/>
      <c r="H494" s="619"/>
      <c r="I494" s="620"/>
      <c r="J494" s="2"/>
    </row>
    <row r="495" spans="1:11" ht="45" customHeight="1" thickBot="1" x14ac:dyDescent="0.35">
      <c r="A495" s="441" t="s">
        <v>213</v>
      </c>
      <c r="B495" s="615" t="str">
        <f>IF(ProjeAdi&gt;0,ProjeAdi,"")</f>
        <v/>
      </c>
      <c r="C495" s="616"/>
      <c r="D495" s="616"/>
      <c r="E495" s="616"/>
      <c r="F495" s="616"/>
      <c r="G495" s="616"/>
      <c r="H495" s="616"/>
      <c r="I495" s="617"/>
      <c r="J495" s="2"/>
    </row>
    <row r="496" spans="1:11" ht="34.5" customHeight="1" thickBot="1" x14ac:dyDescent="0.35">
      <c r="A496" s="449" t="s">
        <v>137</v>
      </c>
      <c r="B496" s="632" t="str">
        <f>IF($B$6&lt;&gt;"",$B$6,"")</f>
        <v/>
      </c>
      <c r="C496" s="633"/>
      <c r="D496" s="633"/>
      <c r="E496" s="633"/>
      <c r="F496" s="633"/>
      <c r="G496" s="633"/>
      <c r="H496" s="633"/>
      <c r="I496" s="634"/>
      <c r="J496" s="206" t="str">
        <f>IF(B496="","Stok değerleme yöntemi yazılmadan toplam hesaplanmayacaktır.","")</f>
        <v>Stok değerleme yöntemi yazılmadan toplam hesaplanmayacaktır.</v>
      </c>
    </row>
    <row r="497" spans="1:12" s="42" customFormat="1" ht="37.200000000000003" customHeight="1" x14ac:dyDescent="0.3">
      <c r="A497" s="613" t="s">
        <v>3</v>
      </c>
      <c r="B497" s="613" t="s">
        <v>99</v>
      </c>
      <c r="C497" s="613" t="s">
        <v>175</v>
      </c>
      <c r="D497" s="613" t="s">
        <v>100</v>
      </c>
      <c r="E497" s="613" t="s">
        <v>105</v>
      </c>
      <c r="F497" s="613" t="s">
        <v>106</v>
      </c>
      <c r="G497" s="613" t="s">
        <v>138</v>
      </c>
      <c r="H497" s="630" t="s">
        <v>33</v>
      </c>
      <c r="I497" s="630" t="s">
        <v>107</v>
      </c>
      <c r="J497" s="58"/>
      <c r="K497" s="66"/>
      <c r="L497" s="66"/>
    </row>
    <row r="498" spans="1:12" ht="18" customHeight="1" thickBot="1" x14ac:dyDescent="0.35">
      <c r="A498" s="621"/>
      <c r="B498" s="621"/>
      <c r="C498" s="614"/>
      <c r="D498" s="621"/>
      <c r="E498" s="621"/>
      <c r="F498" s="621"/>
      <c r="G498" s="621"/>
      <c r="H498" s="631"/>
      <c r="I498" s="631"/>
      <c r="J498" s="2"/>
    </row>
    <row r="499" spans="1:12" ht="18" customHeight="1" x14ac:dyDescent="0.3">
      <c r="A499" s="198">
        <v>281</v>
      </c>
      <c r="B499" s="83"/>
      <c r="C499" s="445"/>
      <c r="D499" s="22"/>
      <c r="E499" s="36"/>
      <c r="F499" s="36"/>
      <c r="G499" s="33"/>
      <c r="H499" s="189" t="str">
        <f>IF(AND(F499&lt;&gt;"",G499&lt;&gt;"",I499&lt;&gt;""),F499*G499,"")</f>
        <v/>
      </c>
      <c r="I499" s="43"/>
      <c r="J499" s="103" t="str">
        <f t="shared" ref="J499:J518" si="28">IF(AND(D499&lt;&gt;"",I499=""),"Stok Çıkış Tarihi Yazılmalıdır.","")</f>
        <v/>
      </c>
    </row>
    <row r="500" spans="1:12" ht="18" customHeight="1" x14ac:dyDescent="0.3">
      <c r="A500" s="399">
        <v>282</v>
      </c>
      <c r="B500" s="314"/>
      <c r="C500" s="447"/>
      <c r="D500" s="14"/>
      <c r="E500" s="15"/>
      <c r="F500" s="15"/>
      <c r="G500" s="38"/>
      <c r="H500" s="199" t="str">
        <f t="shared" ref="H500:H518" si="29">IF(AND(F500&lt;&gt;"",G500&lt;&gt;"",I500&lt;&gt;""),F500*G500,"")</f>
        <v/>
      </c>
      <c r="I500" s="44"/>
      <c r="J500" s="103" t="str">
        <f t="shared" si="28"/>
        <v/>
      </c>
    </row>
    <row r="501" spans="1:12" ht="18" customHeight="1" x14ac:dyDescent="0.3">
      <c r="A501" s="399">
        <v>283</v>
      </c>
      <c r="B501" s="314"/>
      <c r="C501" s="447"/>
      <c r="D501" s="14"/>
      <c r="E501" s="15"/>
      <c r="F501" s="15"/>
      <c r="G501" s="38"/>
      <c r="H501" s="199" t="str">
        <f t="shared" si="29"/>
        <v/>
      </c>
      <c r="I501" s="44"/>
      <c r="J501" s="103" t="str">
        <f t="shared" si="28"/>
        <v/>
      </c>
    </row>
    <row r="502" spans="1:12" ht="18" customHeight="1" x14ac:dyDescent="0.3">
      <c r="A502" s="399">
        <v>284</v>
      </c>
      <c r="B502" s="314"/>
      <c r="C502" s="447"/>
      <c r="D502" s="14"/>
      <c r="E502" s="15"/>
      <c r="F502" s="15"/>
      <c r="G502" s="38"/>
      <c r="H502" s="199" t="str">
        <f t="shared" si="29"/>
        <v/>
      </c>
      <c r="I502" s="44"/>
      <c r="J502" s="103" t="str">
        <f t="shared" si="28"/>
        <v/>
      </c>
    </row>
    <row r="503" spans="1:12" ht="18" customHeight="1" x14ac:dyDescent="0.3">
      <c r="A503" s="399">
        <v>285</v>
      </c>
      <c r="B503" s="314"/>
      <c r="C503" s="447"/>
      <c r="D503" s="14"/>
      <c r="E503" s="15"/>
      <c r="F503" s="15"/>
      <c r="G503" s="38"/>
      <c r="H503" s="199" t="str">
        <f t="shared" si="29"/>
        <v/>
      </c>
      <c r="I503" s="44"/>
      <c r="J503" s="103" t="str">
        <f t="shared" si="28"/>
        <v/>
      </c>
    </row>
    <row r="504" spans="1:12" ht="18" customHeight="1" x14ac:dyDescent="0.3">
      <c r="A504" s="399">
        <v>286</v>
      </c>
      <c r="B504" s="314"/>
      <c r="C504" s="447"/>
      <c r="D504" s="14"/>
      <c r="E504" s="15"/>
      <c r="F504" s="15"/>
      <c r="G504" s="38"/>
      <c r="H504" s="199" t="str">
        <f t="shared" si="29"/>
        <v/>
      </c>
      <c r="I504" s="44"/>
      <c r="J504" s="103" t="str">
        <f t="shared" si="28"/>
        <v/>
      </c>
    </row>
    <row r="505" spans="1:12" ht="18" customHeight="1" x14ac:dyDescent="0.3">
      <c r="A505" s="399">
        <v>287</v>
      </c>
      <c r="B505" s="314"/>
      <c r="C505" s="447"/>
      <c r="D505" s="14"/>
      <c r="E505" s="15"/>
      <c r="F505" s="15"/>
      <c r="G505" s="38"/>
      <c r="H505" s="199" t="str">
        <f t="shared" si="29"/>
        <v/>
      </c>
      <c r="I505" s="44"/>
      <c r="J505" s="103" t="str">
        <f t="shared" si="28"/>
        <v/>
      </c>
    </row>
    <row r="506" spans="1:12" ht="18" customHeight="1" x14ac:dyDescent="0.3">
      <c r="A506" s="399">
        <v>288</v>
      </c>
      <c r="B506" s="314"/>
      <c r="C506" s="447"/>
      <c r="D506" s="14"/>
      <c r="E506" s="15"/>
      <c r="F506" s="15"/>
      <c r="G506" s="38"/>
      <c r="H506" s="199" t="str">
        <f t="shared" si="29"/>
        <v/>
      </c>
      <c r="I506" s="44"/>
      <c r="J506" s="103" t="str">
        <f t="shared" si="28"/>
        <v/>
      </c>
    </row>
    <row r="507" spans="1:12" ht="18" customHeight="1" x14ac:dyDescent="0.3">
      <c r="A507" s="399">
        <v>289</v>
      </c>
      <c r="B507" s="314"/>
      <c r="C507" s="447"/>
      <c r="D507" s="14"/>
      <c r="E507" s="15"/>
      <c r="F507" s="15"/>
      <c r="G507" s="38"/>
      <c r="H507" s="199" t="str">
        <f t="shared" si="29"/>
        <v/>
      </c>
      <c r="I507" s="44"/>
      <c r="J507" s="103" t="str">
        <f t="shared" si="28"/>
        <v/>
      </c>
    </row>
    <row r="508" spans="1:12" ht="18" customHeight="1" x14ac:dyDescent="0.3">
      <c r="A508" s="399">
        <v>290</v>
      </c>
      <c r="B508" s="314"/>
      <c r="C508" s="447"/>
      <c r="D508" s="14"/>
      <c r="E508" s="15"/>
      <c r="F508" s="15"/>
      <c r="G508" s="38"/>
      <c r="H508" s="199" t="str">
        <f t="shared" si="29"/>
        <v/>
      </c>
      <c r="I508" s="44"/>
      <c r="J508" s="103" t="str">
        <f t="shared" si="28"/>
        <v/>
      </c>
    </row>
    <row r="509" spans="1:12" ht="18" customHeight="1" x14ac:dyDescent="0.3">
      <c r="A509" s="399">
        <v>291</v>
      </c>
      <c r="B509" s="314"/>
      <c r="C509" s="447"/>
      <c r="D509" s="14"/>
      <c r="E509" s="15"/>
      <c r="F509" s="15"/>
      <c r="G509" s="38"/>
      <c r="H509" s="199" t="str">
        <f t="shared" si="29"/>
        <v/>
      </c>
      <c r="I509" s="44"/>
      <c r="J509" s="103" t="str">
        <f t="shared" si="28"/>
        <v/>
      </c>
    </row>
    <row r="510" spans="1:12" ht="18" customHeight="1" x14ac:dyDescent="0.3">
      <c r="A510" s="399">
        <v>292</v>
      </c>
      <c r="B510" s="314"/>
      <c r="C510" s="447"/>
      <c r="D510" s="14"/>
      <c r="E510" s="15"/>
      <c r="F510" s="15"/>
      <c r="G510" s="38"/>
      <c r="H510" s="199" t="str">
        <f t="shared" si="29"/>
        <v/>
      </c>
      <c r="I510" s="44"/>
      <c r="J510" s="103" t="str">
        <f t="shared" si="28"/>
        <v/>
      </c>
    </row>
    <row r="511" spans="1:12" ht="18" customHeight="1" x14ac:dyDescent="0.3">
      <c r="A511" s="399">
        <v>293</v>
      </c>
      <c r="B511" s="314"/>
      <c r="C511" s="447"/>
      <c r="D511" s="14"/>
      <c r="E511" s="15"/>
      <c r="F511" s="15"/>
      <c r="G511" s="38"/>
      <c r="H511" s="199" t="str">
        <f t="shared" si="29"/>
        <v/>
      </c>
      <c r="I511" s="44"/>
      <c r="J511" s="103" t="str">
        <f t="shared" si="28"/>
        <v/>
      </c>
    </row>
    <row r="512" spans="1:12" ht="18" customHeight="1" x14ac:dyDescent="0.3">
      <c r="A512" s="399">
        <v>294</v>
      </c>
      <c r="B512" s="314"/>
      <c r="C512" s="447"/>
      <c r="D512" s="14"/>
      <c r="E512" s="15"/>
      <c r="F512" s="15"/>
      <c r="G512" s="38"/>
      <c r="H512" s="199" t="str">
        <f t="shared" si="29"/>
        <v/>
      </c>
      <c r="I512" s="44"/>
      <c r="J512" s="103" t="str">
        <f t="shared" si="28"/>
        <v/>
      </c>
    </row>
    <row r="513" spans="1:11" ht="18" customHeight="1" x14ac:dyDescent="0.3">
      <c r="A513" s="399">
        <v>295</v>
      </c>
      <c r="B513" s="314"/>
      <c r="C513" s="447"/>
      <c r="D513" s="14"/>
      <c r="E513" s="15"/>
      <c r="F513" s="15"/>
      <c r="G513" s="38"/>
      <c r="H513" s="199" t="str">
        <f t="shared" si="29"/>
        <v/>
      </c>
      <c r="I513" s="44"/>
      <c r="J513" s="103" t="str">
        <f t="shared" si="28"/>
        <v/>
      </c>
    </row>
    <row r="514" spans="1:11" ht="18" customHeight="1" x14ac:dyDescent="0.3">
      <c r="A514" s="399">
        <v>296</v>
      </c>
      <c r="B514" s="314"/>
      <c r="C514" s="447"/>
      <c r="D514" s="14"/>
      <c r="E514" s="15"/>
      <c r="F514" s="15"/>
      <c r="G514" s="38"/>
      <c r="H514" s="199" t="str">
        <f t="shared" si="29"/>
        <v/>
      </c>
      <c r="I514" s="44"/>
      <c r="J514" s="103" t="str">
        <f t="shared" si="28"/>
        <v/>
      </c>
    </row>
    <row r="515" spans="1:11" ht="18" customHeight="1" x14ac:dyDescent="0.3">
      <c r="A515" s="399">
        <v>297</v>
      </c>
      <c r="B515" s="314"/>
      <c r="C515" s="447"/>
      <c r="D515" s="14"/>
      <c r="E515" s="15"/>
      <c r="F515" s="15"/>
      <c r="G515" s="38"/>
      <c r="H515" s="199" t="str">
        <f t="shared" si="29"/>
        <v/>
      </c>
      <c r="I515" s="44"/>
      <c r="J515" s="103" t="str">
        <f t="shared" si="28"/>
        <v/>
      </c>
    </row>
    <row r="516" spans="1:11" ht="18" customHeight="1" x14ac:dyDescent="0.3">
      <c r="A516" s="399">
        <v>298</v>
      </c>
      <c r="B516" s="314"/>
      <c r="C516" s="447"/>
      <c r="D516" s="14"/>
      <c r="E516" s="15"/>
      <c r="F516" s="15"/>
      <c r="G516" s="38"/>
      <c r="H516" s="199" t="str">
        <f t="shared" si="29"/>
        <v/>
      </c>
      <c r="I516" s="44"/>
      <c r="J516" s="103" t="str">
        <f t="shared" si="28"/>
        <v/>
      </c>
    </row>
    <row r="517" spans="1:11" ht="18" customHeight="1" x14ac:dyDescent="0.3">
      <c r="A517" s="399">
        <v>299</v>
      </c>
      <c r="B517" s="314"/>
      <c r="C517" s="447"/>
      <c r="D517" s="14"/>
      <c r="E517" s="15"/>
      <c r="F517" s="15"/>
      <c r="G517" s="38"/>
      <c r="H517" s="199" t="str">
        <f t="shared" si="29"/>
        <v/>
      </c>
      <c r="I517" s="44"/>
      <c r="J517" s="103" t="str">
        <f t="shared" si="28"/>
        <v/>
      </c>
    </row>
    <row r="518" spans="1:11" ht="18" customHeight="1" thickBot="1" x14ac:dyDescent="0.35">
      <c r="A518" s="400">
        <v>300</v>
      </c>
      <c r="B518" s="86"/>
      <c r="C518" s="448"/>
      <c r="D518" s="16"/>
      <c r="E518" s="17"/>
      <c r="F518" s="17"/>
      <c r="G518" s="40"/>
      <c r="H518" s="200" t="str">
        <f t="shared" si="29"/>
        <v/>
      </c>
      <c r="I518" s="45"/>
      <c r="J518" s="103" t="str">
        <f t="shared" si="28"/>
        <v/>
      </c>
    </row>
    <row r="519" spans="1:11" ht="18" customHeight="1" thickBot="1" x14ac:dyDescent="0.35">
      <c r="G519" s="380" t="s">
        <v>124</v>
      </c>
      <c r="H519" s="183">
        <f>IF(stok&lt;&gt;"",SUM(H499:H518)+H484,0)</f>
        <v>0</v>
      </c>
      <c r="I519" s="202"/>
      <c r="K519" s="102">
        <f>IF(H519&gt;H484,ROW(A525),0)</f>
        <v>0</v>
      </c>
    </row>
    <row r="521" spans="1:11" ht="30.1" customHeight="1" x14ac:dyDescent="0.3">
      <c r="A521" s="629" t="s">
        <v>134</v>
      </c>
      <c r="B521" s="629"/>
      <c r="C521" s="629"/>
      <c r="D521" s="629"/>
      <c r="E521" s="629"/>
      <c r="F521" s="629"/>
      <c r="G521" s="629"/>
      <c r="H521" s="629"/>
      <c r="I521" s="629"/>
    </row>
    <row r="523" spans="1:11" ht="19.05" x14ac:dyDescent="0.35">
      <c r="A523" s="370" t="s">
        <v>30</v>
      </c>
      <c r="B523" s="372">
        <f ca="1">imzatarihi</f>
        <v>45653</v>
      </c>
      <c r="C523" s="372"/>
      <c r="D523" s="251" t="s">
        <v>31</v>
      </c>
      <c r="E523" s="373" t="str">
        <f>IF(kurulusyetkilisi&gt;0,kurulusyetkilisi,"")</f>
        <v/>
      </c>
      <c r="H523" s="41"/>
    </row>
    <row r="524" spans="1:11" ht="19.05" x14ac:dyDescent="0.35">
      <c r="B524" s="213"/>
      <c r="C524" s="213"/>
      <c r="D524" s="251" t="s">
        <v>32</v>
      </c>
      <c r="G524" s="212"/>
      <c r="H524" s="41"/>
    </row>
    <row r="526" spans="1:11" x14ac:dyDescent="0.3">
      <c r="A526" s="609" t="s">
        <v>104</v>
      </c>
      <c r="B526" s="609"/>
      <c r="C526" s="609"/>
      <c r="D526" s="609"/>
      <c r="E526" s="609"/>
      <c r="F526" s="609"/>
      <c r="G526" s="609"/>
      <c r="H526" s="609"/>
      <c r="I526" s="609"/>
      <c r="J526" s="2"/>
    </row>
    <row r="527" spans="1:11" x14ac:dyDescent="0.3">
      <c r="A527" s="573" t="str">
        <f>IF(YilDonem&lt;&gt;"",CONCATENATE(YilDonem," dönemine aittir."),"")</f>
        <v/>
      </c>
      <c r="B527" s="573"/>
      <c r="C527" s="573"/>
      <c r="D527" s="573"/>
      <c r="E527" s="573"/>
      <c r="F527" s="573"/>
      <c r="G527" s="573"/>
      <c r="H527" s="573"/>
      <c r="I527" s="573"/>
      <c r="J527" s="2"/>
    </row>
    <row r="528" spans="1:11" ht="16.149999999999999" customHeight="1" thickBot="1" x14ac:dyDescent="0.35">
      <c r="A528" s="610" t="s">
        <v>126</v>
      </c>
      <c r="B528" s="610"/>
      <c r="C528" s="610"/>
      <c r="D528" s="610"/>
      <c r="E528" s="610"/>
      <c r="F528" s="610"/>
      <c r="G528" s="610"/>
      <c r="H528" s="610"/>
      <c r="I528" s="610"/>
      <c r="J528" s="2"/>
    </row>
    <row r="529" spans="1:12" ht="31.6" customHeight="1" thickBot="1" x14ac:dyDescent="0.35">
      <c r="A529" s="441" t="s">
        <v>212</v>
      </c>
      <c r="B529" s="618" t="str">
        <f>IF(ProjeNo&gt;0,ProjeNo,"")</f>
        <v/>
      </c>
      <c r="C529" s="619"/>
      <c r="D529" s="619"/>
      <c r="E529" s="619"/>
      <c r="F529" s="619"/>
      <c r="G529" s="619"/>
      <c r="H529" s="619"/>
      <c r="I529" s="620"/>
      <c r="J529" s="2"/>
    </row>
    <row r="530" spans="1:12" ht="45" customHeight="1" thickBot="1" x14ac:dyDescent="0.35">
      <c r="A530" s="441" t="s">
        <v>213</v>
      </c>
      <c r="B530" s="615" t="str">
        <f>IF(ProjeAdi&gt;0,ProjeAdi,"")</f>
        <v/>
      </c>
      <c r="C530" s="616"/>
      <c r="D530" s="616"/>
      <c r="E530" s="616"/>
      <c r="F530" s="616"/>
      <c r="G530" s="616"/>
      <c r="H530" s="616"/>
      <c r="I530" s="617"/>
      <c r="J530" s="2"/>
    </row>
    <row r="531" spans="1:12" ht="34.5" customHeight="1" thickBot="1" x14ac:dyDescent="0.35">
      <c r="A531" s="449" t="s">
        <v>137</v>
      </c>
      <c r="B531" s="632" t="str">
        <f>IF($B$6&lt;&gt;"",$B$6,"")</f>
        <v/>
      </c>
      <c r="C531" s="633"/>
      <c r="D531" s="633"/>
      <c r="E531" s="633"/>
      <c r="F531" s="633"/>
      <c r="G531" s="633"/>
      <c r="H531" s="633"/>
      <c r="I531" s="634"/>
      <c r="J531" s="206" t="str">
        <f>IF(B531="","Stok değerleme yöntemi yazılmadan toplam hesaplanmayacaktır.","")</f>
        <v>Stok değerleme yöntemi yazılmadan toplam hesaplanmayacaktır.</v>
      </c>
    </row>
    <row r="532" spans="1:12" s="42" customFormat="1" ht="37.200000000000003" customHeight="1" x14ac:dyDescent="0.3">
      <c r="A532" s="613" t="s">
        <v>3</v>
      </c>
      <c r="B532" s="613" t="s">
        <v>99</v>
      </c>
      <c r="C532" s="613" t="s">
        <v>175</v>
      </c>
      <c r="D532" s="613" t="s">
        <v>100</v>
      </c>
      <c r="E532" s="613" t="s">
        <v>105</v>
      </c>
      <c r="F532" s="613" t="s">
        <v>106</v>
      </c>
      <c r="G532" s="613" t="s">
        <v>138</v>
      </c>
      <c r="H532" s="630" t="s">
        <v>33</v>
      </c>
      <c r="I532" s="630" t="s">
        <v>107</v>
      </c>
      <c r="J532" s="58"/>
      <c r="K532" s="66"/>
      <c r="L532" s="66"/>
    </row>
    <row r="533" spans="1:12" ht="18" customHeight="1" thickBot="1" x14ac:dyDescent="0.35">
      <c r="A533" s="621"/>
      <c r="B533" s="621"/>
      <c r="C533" s="614"/>
      <c r="D533" s="621"/>
      <c r="E533" s="621"/>
      <c r="F533" s="621"/>
      <c r="G533" s="621"/>
      <c r="H533" s="631"/>
      <c r="I533" s="631"/>
      <c r="J533" s="2"/>
    </row>
    <row r="534" spans="1:12" ht="18" customHeight="1" x14ac:dyDescent="0.3">
      <c r="A534" s="198">
        <v>301</v>
      </c>
      <c r="B534" s="83"/>
      <c r="C534" s="445"/>
      <c r="D534" s="22"/>
      <c r="E534" s="36"/>
      <c r="F534" s="36"/>
      <c r="G534" s="33"/>
      <c r="H534" s="189" t="str">
        <f>IF(AND(F534&lt;&gt;"",G534&lt;&gt;"",I534&lt;&gt;""),F534*G534,"")</f>
        <v/>
      </c>
      <c r="I534" s="43"/>
      <c r="J534" s="103" t="str">
        <f t="shared" ref="J534:J553" si="30">IF(AND(D534&lt;&gt;"",I534=""),"Stok Çıkış Tarihi Yazılmalıdır.","")</f>
        <v/>
      </c>
    </row>
    <row r="535" spans="1:12" ht="18" customHeight="1" x14ac:dyDescent="0.3">
      <c r="A535" s="399">
        <v>302</v>
      </c>
      <c r="B535" s="314"/>
      <c r="C535" s="447"/>
      <c r="D535" s="14"/>
      <c r="E535" s="15"/>
      <c r="F535" s="15"/>
      <c r="G535" s="38"/>
      <c r="H535" s="199" t="str">
        <f t="shared" ref="H535:H553" si="31">IF(AND(F535&lt;&gt;"",G535&lt;&gt;"",I535&lt;&gt;""),F535*G535,"")</f>
        <v/>
      </c>
      <c r="I535" s="44"/>
      <c r="J535" s="103" t="str">
        <f t="shared" si="30"/>
        <v/>
      </c>
    </row>
    <row r="536" spans="1:12" ht="18" customHeight="1" x14ac:dyDescent="0.3">
      <c r="A536" s="399">
        <v>303</v>
      </c>
      <c r="B536" s="314"/>
      <c r="C536" s="447"/>
      <c r="D536" s="14"/>
      <c r="E536" s="15"/>
      <c r="F536" s="15"/>
      <c r="G536" s="38"/>
      <c r="H536" s="199" t="str">
        <f t="shared" si="31"/>
        <v/>
      </c>
      <c r="I536" s="44"/>
      <c r="J536" s="103" t="str">
        <f t="shared" si="30"/>
        <v/>
      </c>
    </row>
    <row r="537" spans="1:12" ht="18" customHeight="1" x14ac:dyDescent="0.3">
      <c r="A537" s="399">
        <v>304</v>
      </c>
      <c r="B537" s="314"/>
      <c r="C537" s="447"/>
      <c r="D537" s="14"/>
      <c r="E537" s="15"/>
      <c r="F537" s="15"/>
      <c r="G537" s="38"/>
      <c r="H537" s="199" t="str">
        <f t="shared" si="31"/>
        <v/>
      </c>
      <c r="I537" s="44"/>
      <c r="J537" s="103" t="str">
        <f t="shared" si="30"/>
        <v/>
      </c>
    </row>
    <row r="538" spans="1:12" ht="18" customHeight="1" x14ac:dyDescent="0.3">
      <c r="A538" s="399">
        <v>305</v>
      </c>
      <c r="B538" s="314"/>
      <c r="C538" s="447"/>
      <c r="D538" s="14"/>
      <c r="E538" s="15"/>
      <c r="F538" s="15"/>
      <c r="G538" s="38"/>
      <c r="H538" s="199" t="str">
        <f t="shared" si="31"/>
        <v/>
      </c>
      <c r="I538" s="44"/>
      <c r="J538" s="103" t="str">
        <f t="shared" si="30"/>
        <v/>
      </c>
    </row>
    <row r="539" spans="1:12" ht="18" customHeight="1" x14ac:dyDescent="0.3">
      <c r="A539" s="399">
        <v>306</v>
      </c>
      <c r="B539" s="314"/>
      <c r="C539" s="447"/>
      <c r="D539" s="14"/>
      <c r="E539" s="15"/>
      <c r="F539" s="15"/>
      <c r="G539" s="38"/>
      <c r="H539" s="199" t="str">
        <f t="shared" si="31"/>
        <v/>
      </c>
      <c r="I539" s="44"/>
      <c r="J539" s="103" t="str">
        <f t="shared" si="30"/>
        <v/>
      </c>
    </row>
    <row r="540" spans="1:12" ht="18" customHeight="1" x14ac:dyDescent="0.3">
      <c r="A540" s="399">
        <v>307</v>
      </c>
      <c r="B540" s="314"/>
      <c r="C540" s="447"/>
      <c r="D540" s="14"/>
      <c r="E540" s="15"/>
      <c r="F540" s="15"/>
      <c r="G540" s="38"/>
      <c r="H540" s="199" t="str">
        <f t="shared" si="31"/>
        <v/>
      </c>
      <c r="I540" s="44"/>
      <c r="J540" s="103" t="str">
        <f t="shared" si="30"/>
        <v/>
      </c>
    </row>
    <row r="541" spans="1:12" ht="18" customHeight="1" x14ac:dyDescent="0.3">
      <c r="A541" s="399">
        <v>308</v>
      </c>
      <c r="B541" s="314"/>
      <c r="C541" s="447"/>
      <c r="D541" s="14"/>
      <c r="E541" s="15"/>
      <c r="F541" s="15"/>
      <c r="G541" s="38"/>
      <c r="H541" s="199" t="str">
        <f t="shared" si="31"/>
        <v/>
      </c>
      <c r="I541" s="44"/>
      <c r="J541" s="103" t="str">
        <f t="shared" si="30"/>
        <v/>
      </c>
    </row>
    <row r="542" spans="1:12" ht="18" customHeight="1" x14ac:dyDescent="0.3">
      <c r="A542" s="399">
        <v>309</v>
      </c>
      <c r="B542" s="314"/>
      <c r="C542" s="447"/>
      <c r="D542" s="14"/>
      <c r="E542" s="15"/>
      <c r="F542" s="15"/>
      <c r="G542" s="38"/>
      <c r="H542" s="199" t="str">
        <f t="shared" si="31"/>
        <v/>
      </c>
      <c r="I542" s="44"/>
      <c r="J542" s="103" t="str">
        <f t="shared" si="30"/>
        <v/>
      </c>
    </row>
    <row r="543" spans="1:12" ht="18" customHeight="1" x14ac:dyDescent="0.3">
      <c r="A543" s="399">
        <v>310</v>
      </c>
      <c r="B543" s="314"/>
      <c r="C543" s="447"/>
      <c r="D543" s="14"/>
      <c r="E543" s="15"/>
      <c r="F543" s="15"/>
      <c r="G543" s="38"/>
      <c r="H543" s="199" t="str">
        <f t="shared" si="31"/>
        <v/>
      </c>
      <c r="I543" s="44"/>
      <c r="J543" s="103" t="str">
        <f t="shared" si="30"/>
        <v/>
      </c>
    </row>
    <row r="544" spans="1:12" ht="18" customHeight="1" x14ac:dyDescent="0.3">
      <c r="A544" s="399">
        <v>311</v>
      </c>
      <c r="B544" s="314"/>
      <c r="C544" s="447"/>
      <c r="D544" s="14"/>
      <c r="E544" s="15"/>
      <c r="F544" s="15"/>
      <c r="G544" s="38"/>
      <c r="H544" s="199" t="str">
        <f t="shared" si="31"/>
        <v/>
      </c>
      <c r="I544" s="44"/>
      <c r="J544" s="103" t="str">
        <f t="shared" si="30"/>
        <v/>
      </c>
    </row>
    <row r="545" spans="1:11" ht="18" customHeight="1" x14ac:dyDescent="0.3">
      <c r="A545" s="399">
        <v>312</v>
      </c>
      <c r="B545" s="314"/>
      <c r="C545" s="447"/>
      <c r="D545" s="14"/>
      <c r="E545" s="15"/>
      <c r="F545" s="15"/>
      <c r="G545" s="38"/>
      <c r="H545" s="199" t="str">
        <f t="shared" si="31"/>
        <v/>
      </c>
      <c r="I545" s="44"/>
      <c r="J545" s="103" t="str">
        <f t="shared" si="30"/>
        <v/>
      </c>
    </row>
    <row r="546" spans="1:11" ht="18" customHeight="1" x14ac:dyDescent="0.3">
      <c r="A546" s="399">
        <v>313</v>
      </c>
      <c r="B546" s="314"/>
      <c r="C546" s="447"/>
      <c r="D546" s="14"/>
      <c r="E546" s="15"/>
      <c r="F546" s="15"/>
      <c r="G546" s="38"/>
      <c r="H546" s="199" t="str">
        <f t="shared" si="31"/>
        <v/>
      </c>
      <c r="I546" s="44"/>
      <c r="J546" s="103" t="str">
        <f t="shared" si="30"/>
        <v/>
      </c>
    </row>
    <row r="547" spans="1:11" ht="18" customHeight="1" x14ac:dyDescent="0.3">
      <c r="A547" s="399">
        <v>314</v>
      </c>
      <c r="B547" s="314"/>
      <c r="C547" s="447"/>
      <c r="D547" s="14"/>
      <c r="E547" s="15"/>
      <c r="F547" s="15"/>
      <c r="G547" s="38"/>
      <c r="H547" s="199" t="str">
        <f t="shared" si="31"/>
        <v/>
      </c>
      <c r="I547" s="44"/>
      <c r="J547" s="103" t="str">
        <f t="shared" si="30"/>
        <v/>
      </c>
    </row>
    <row r="548" spans="1:11" ht="18" customHeight="1" x14ac:dyDescent="0.3">
      <c r="A548" s="399">
        <v>315</v>
      </c>
      <c r="B548" s="314"/>
      <c r="C548" s="447"/>
      <c r="D548" s="14"/>
      <c r="E548" s="15"/>
      <c r="F548" s="15"/>
      <c r="G548" s="38"/>
      <c r="H548" s="199" t="str">
        <f t="shared" si="31"/>
        <v/>
      </c>
      <c r="I548" s="44"/>
      <c r="J548" s="103" t="str">
        <f t="shared" si="30"/>
        <v/>
      </c>
    </row>
    <row r="549" spans="1:11" ht="18" customHeight="1" x14ac:dyDescent="0.3">
      <c r="A549" s="399">
        <v>316</v>
      </c>
      <c r="B549" s="314"/>
      <c r="C549" s="447"/>
      <c r="D549" s="14"/>
      <c r="E549" s="15"/>
      <c r="F549" s="15"/>
      <c r="G549" s="38"/>
      <c r="H549" s="199" t="str">
        <f t="shared" si="31"/>
        <v/>
      </c>
      <c r="I549" s="44"/>
      <c r="J549" s="103" t="str">
        <f t="shared" si="30"/>
        <v/>
      </c>
    </row>
    <row r="550" spans="1:11" ht="18" customHeight="1" x14ac:dyDescent="0.3">
      <c r="A550" s="399">
        <v>317</v>
      </c>
      <c r="B550" s="314"/>
      <c r="C550" s="447"/>
      <c r="D550" s="14"/>
      <c r="E550" s="15"/>
      <c r="F550" s="15"/>
      <c r="G550" s="38"/>
      <c r="H550" s="199" t="str">
        <f t="shared" si="31"/>
        <v/>
      </c>
      <c r="I550" s="44"/>
      <c r="J550" s="103" t="str">
        <f t="shared" si="30"/>
        <v/>
      </c>
    </row>
    <row r="551" spans="1:11" ht="18" customHeight="1" x14ac:dyDescent="0.3">
      <c r="A551" s="399">
        <v>318</v>
      </c>
      <c r="B551" s="314"/>
      <c r="C551" s="447"/>
      <c r="D551" s="14"/>
      <c r="E551" s="15"/>
      <c r="F551" s="15"/>
      <c r="G551" s="38"/>
      <c r="H551" s="199" t="str">
        <f t="shared" si="31"/>
        <v/>
      </c>
      <c r="I551" s="44"/>
      <c r="J551" s="103" t="str">
        <f t="shared" si="30"/>
        <v/>
      </c>
    </row>
    <row r="552" spans="1:11" ht="18" customHeight="1" x14ac:dyDescent="0.3">
      <c r="A552" s="399">
        <v>319</v>
      </c>
      <c r="B552" s="314"/>
      <c r="C552" s="447"/>
      <c r="D552" s="14"/>
      <c r="E552" s="15"/>
      <c r="F552" s="15"/>
      <c r="G552" s="38"/>
      <c r="H552" s="199" t="str">
        <f t="shared" si="31"/>
        <v/>
      </c>
      <c r="I552" s="44"/>
      <c r="J552" s="103" t="str">
        <f t="shared" si="30"/>
        <v/>
      </c>
    </row>
    <row r="553" spans="1:11" ht="18" customHeight="1" thickBot="1" x14ac:dyDescent="0.35">
      <c r="A553" s="400">
        <v>320</v>
      </c>
      <c r="B553" s="86"/>
      <c r="C553" s="448"/>
      <c r="D553" s="16"/>
      <c r="E553" s="17"/>
      <c r="F553" s="17"/>
      <c r="G553" s="40"/>
      <c r="H553" s="200" t="str">
        <f t="shared" si="31"/>
        <v/>
      </c>
      <c r="I553" s="45"/>
      <c r="J553" s="103" t="str">
        <f t="shared" si="30"/>
        <v/>
      </c>
    </row>
    <row r="554" spans="1:11" ht="18" customHeight="1" thickBot="1" x14ac:dyDescent="0.35">
      <c r="G554" s="380" t="s">
        <v>124</v>
      </c>
      <c r="H554" s="183">
        <f>IF(stok&lt;&gt;"",SUM(H534:H553)+H519,0)</f>
        <v>0</v>
      </c>
      <c r="I554" s="202"/>
      <c r="K554" s="102">
        <f>IF(H554&gt;H519,ROW(A560),0)</f>
        <v>0</v>
      </c>
    </row>
    <row r="556" spans="1:11" ht="30.1" customHeight="1" x14ac:dyDescent="0.3">
      <c r="A556" s="629" t="s">
        <v>134</v>
      </c>
      <c r="B556" s="629"/>
      <c r="C556" s="629"/>
      <c r="D556" s="629"/>
      <c r="E556" s="629"/>
      <c r="F556" s="629"/>
      <c r="G556" s="629"/>
      <c r="H556" s="629"/>
      <c r="I556" s="629"/>
    </row>
    <row r="558" spans="1:11" ht="19.05" x14ac:dyDescent="0.35">
      <c r="A558" s="370" t="s">
        <v>30</v>
      </c>
      <c r="B558" s="372">
        <f ca="1">imzatarihi</f>
        <v>45653</v>
      </c>
      <c r="C558" s="372"/>
      <c r="D558" s="251" t="s">
        <v>31</v>
      </c>
      <c r="E558" s="373" t="str">
        <f>IF(kurulusyetkilisi&gt;0,kurulusyetkilisi,"")</f>
        <v/>
      </c>
      <c r="H558" s="41"/>
    </row>
    <row r="559" spans="1:11" ht="19.05" x14ac:dyDescent="0.35">
      <c r="B559" s="213"/>
      <c r="C559" s="213"/>
      <c r="D559" s="251" t="s">
        <v>32</v>
      </c>
      <c r="G559" s="212"/>
      <c r="H559" s="41"/>
    </row>
    <row r="561" spans="1:12" x14ac:dyDescent="0.3">
      <c r="A561" s="609" t="s">
        <v>104</v>
      </c>
      <c r="B561" s="609"/>
      <c r="C561" s="609"/>
      <c r="D561" s="609"/>
      <c r="E561" s="609"/>
      <c r="F561" s="609"/>
      <c r="G561" s="609"/>
      <c r="H561" s="609"/>
      <c r="I561" s="609"/>
      <c r="J561" s="2"/>
    </row>
    <row r="562" spans="1:12" x14ac:dyDescent="0.3">
      <c r="A562" s="573" t="str">
        <f>IF(YilDonem&lt;&gt;"",CONCATENATE(YilDonem," dönemine aittir."),"")</f>
        <v/>
      </c>
      <c r="B562" s="573"/>
      <c r="C562" s="573"/>
      <c r="D562" s="573"/>
      <c r="E562" s="573"/>
      <c r="F562" s="573"/>
      <c r="G562" s="573"/>
      <c r="H562" s="573"/>
      <c r="I562" s="573"/>
      <c r="J562" s="2"/>
    </row>
    <row r="563" spans="1:12" ht="16.149999999999999" customHeight="1" thickBot="1" x14ac:dyDescent="0.35">
      <c r="A563" s="610" t="s">
        <v>126</v>
      </c>
      <c r="B563" s="610"/>
      <c r="C563" s="610"/>
      <c r="D563" s="610"/>
      <c r="E563" s="610"/>
      <c r="F563" s="610"/>
      <c r="G563" s="610"/>
      <c r="H563" s="610"/>
      <c r="I563" s="610"/>
      <c r="J563" s="2"/>
    </row>
    <row r="564" spans="1:12" ht="31.6" customHeight="1" thickBot="1" x14ac:dyDescent="0.35">
      <c r="A564" s="441" t="s">
        <v>212</v>
      </c>
      <c r="B564" s="618" t="str">
        <f>IF(ProjeNo&gt;0,ProjeNo,"")</f>
        <v/>
      </c>
      <c r="C564" s="619"/>
      <c r="D564" s="619"/>
      <c r="E564" s="619"/>
      <c r="F564" s="619"/>
      <c r="G564" s="619"/>
      <c r="H564" s="619"/>
      <c r="I564" s="620"/>
      <c r="J564" s="2"/>
    </row>
    <row r="565" spans="1:12" ht="45" customHeight="1" thickBot="1" x14ac:dyDescent="0.35">
      <c r="A565" s="441" t="s">
        <v>213</v>
      </c>
      <c r="B565" s="615" t="str">
        <f>IF(ProjeAdi&gt;0,ProjeAdi,"")</f>
        <v/>
      </c>
      <c r="C565" s="616"/>
      <c r="D565" s="616"/>
      <c r="E565" s="616"/>
      <c r="F565" s="616"/>
      <c r="G565" s="616"/>
      <c r="H565" s="616"/>
      <c r="I565" s="617"/>
      <c r="J565" s="2"/>
    </row>
    <row r="566" spans="1:12" ht="34.5" customHeight="1" thickBot="1" x14ac:dyDescent="0.35">
      <c r="A566" s="449" t="s">
        <v>137</v>
      </c>
      <c r="B566" s="632" t="str">
        <f>IF($B$6&lt;&gt;"",$B$6,"")</f>
        <v/>
      </c>
      <c r="C566" s="633"/>
      <c r="D566" s="633"/>
      <c r="E566" s="633"/>
      <c r="F566" s="633"/>
      <c r="G566" s="633"/>
      <c r="H566" s="633"/>
      <c r="I566" s="634"/>
      <c r="J566" s="206" t="str">
        <f>IF(B566="","Stok değerleme yöntemi yazılmadan toplam hesaplanmayacaktır.","")</f>
        <v>Stok değerleme yöntemi yazılmadan toplam hesaplanmayacaktır.</v>
      </c>
    </row>
    <row r="567" spans="1:12" s="42" customFormat="1" ht="37.200000000000003" customHeight="1" x14ac:dyDescent="0.3">
      <c r="A567" s="613" t="s">
        <v>3</v>
      </c>
      <c r="B567" s="613" t="s">
        <v>99</v>
      </c>
      <c r="C567" s="613" t="s">
        <v>175</v>
      </c>
      <c r="D567" s="613" t="s">
        <v>100</v>
      </c>
      <c r="E567" s="613" t="s">
        <v>105</v>
      </c>
      <c r="F567" s="613" t="s">
        <v>106</v>
      </c>
      <c r="G567" s="613" t="s">
        <v>138</v>
      </c>
      <c r="H567" s="630" t="s">
        <v>33</v>
      </c>
      <c r="I567" s="630" t="s">
        <v>107</v>
      </c>
      <c r="J567" s="58"/>
      <c r="K567" s="66"/>
      <c r="L567" s="66"/>
    </row>
    <row r="568" spans="1:12" ht="18" customHeight="1" thickBot="1" x14ac:dyDescent="0.35">
      <c r="A568" s="621"/>
      <c r="B568" s="621"/>
      <c r="C568" s="614"/>
      <c r="D568" s="621"/>
      <c r="E568" s="621"/>
      <c r="F568" s="621"/>
      <c r="G568" s="621"/>
      <c r="H568" s="631"/>
      <c r="I568" s="631"/>
      <c r="J568" s="2"/>
    </row>
    <row r="569" spans="1:12" ht="18" customHeight="1" x14ac:dyDescent="0.3">
      <c r="A569" s="198">
        <v>321</v>
      </c>
      <c r="B569" s="83"/>
      <c r="C569" s="445"/>
      <c r="D569" s="22"/>
      <c r="E569" s="36"/>
      <c r="F569" s="36"/>
      <c r="G569" s="33"/>
      <c r="H569" s="189" t="str">
        <f>IF(AND(F569&lt;&gt;"",G569&lt;&gt;"",I569&lt;&gt;""),F569*G569,"")</f>
        <v/>
      </c>
      <c r="I569" s="43"/>
      <c r="J569" s="103" t="str">
        <f t="shared" ref="J569:J588" si="32">IF(AND(D569&lt;&gt;"",I569=""),"Stok Çıkış Tarihi Yazılmalıdır.","")</f>
        <v/>
      </c>
    </row>
    <row r="570" spans="1:12" ht="18" customHeight="1" x14ac:dyDescent="0.3">
      <c r="A570" s="399">
        <v>322</v>
      </c>
      <c r="B570" s="314"/>
      <c r="C570" s="447"/>
      <c r="D570" s="14"/>
      <c r="E570" s="15"/>
      <c r="F570" s="15"/>
      <c r="G570" s="38"/>
      <c r="H570" s="199" t="str">
        <f t="shared" ref="H570:H588" si="33">IF(AND(F570&lt;&gt;"",G570&lt;&gt;"",I570&lt;&gt;""),F570*G570,"")</f>
        <v/>
      </c>
      <c r="I570" s="44"/>
      <c r="J570" s="103" t="str">
        <f t="shared" si="32"/>
        <v/>
      </c>
    </row>
    <row r="571" spans="1:12" ht="18" customHeight="1" x14ac:dyDescent="0.3">
      <c r="A571" s="399">
        <v>323</v>
      </c>
      <c r="B571" s="314"/>
      <c r="C571" s="447"/>
      <c r="D571" s="14"/>
      <c r="E571" s="15"/>
      <c r="F571" s="15"/>
      <c r="G571" s="38"/>
      <c r="H571" s="199" t="str">
        <f t="shared" si="33"/>
        <v/>
      </c>
      <c r="I571" s="44"/>
      <c r="J571" s="103" t="str">
        <f t="shared" si="32"/>
        <v/>
      </c>
    </row>
    <row r="572" spans="1:12" ht="18" customHeight="1" x14ac:dyDescent="0.3">
      <c r="A572" s="399">
        <v>324</v>
      </c>
      <c r="B572" s="314"/>
      <c r="C572" s="447"/>
      <c r="D572" s="14"/>
      <c r="E572" s="15"/>
      <c r="F572" s="15"/>
      <c r="G572" s="38"/>
      <c r="H572" s="199" t="str">
        <f t="shared" si="33"/>
        <v/>
      </c>
      <c r="I572" s="44"/>
      <c r="J572" s="103" t="str">
        <f t="shared" si="32"/>
        <v/>
      </c>
    </row>
    <row r="573" spans="1:12" ht="18" customHeight="1" x14ac:dyDescent="0.3">
      <c r="A573" s="399">
        <v>325</v>
      </c>
      <c r="B573" s="314"/>
      <c r="C573" s="447"/>
      <c r="D573" s="14"/>
      <c r="E573" s="15"/>
      <c r="F573" s="15"/>
      <c r="G573" s="38"/>
      <c r="H573" s="199" t="str">
        <f t="shared" si="33"/>
        <v/>
      </c>
      <c r="I573" s="44"/>
      <c r="J573" s="103" t="str">
        <f t="shared" si="32"/>
        <v/>
      </c>
    </row>
    <row r="574" spans="1:12" ht="18" customHeight="1" x14ac:dyDescent="0.3">
      <c r="A574" s="399">
        <v>326</v>
      </c>
      <c r="B574" s="314"/>
      <c r="C574" s="447"/>
      <c r="D574" s="14"/>
      <c r="E574" s="15"/>
      <c r="F574" s="15"/>
      <c r="G574" s="38"/>
      <c r="H574" s="199" t="str">
        <f t="shared" si="33"/>
        <v/>
      </c>
      <c r="I574" s="44"/>
      <c r="J574" s="103" t="str">
        <f t="shared" si="32"/>
        <v/>
      </c>
    </row>
    <row r="575" spans="1:12" ht="18" customHeight="1" x14ac:dyDescent="0.3">
      <c r="A575" s="399">
        <v>327</v>
      </c>
      <c r="B575" s="314"/>
      <c r="C575" s="447"/>
      <c r="D575" s="14"/>
      <c r="E575" s="15"/>
      <c r="F575" s="15"/>
      <c r="G575" s="38"/>
      <c r="H575" s="199" t="str">
        <f t="shared" si="33"/>
        <v/>
      </c>
      <c r="I575" s="44"/>
      <c r="J575" s="103" t="str">
        <f t="shared" si="32"/>
        <v/>
      </c>
    </row>
    <row r="576" spans="1:12" ht="18" customHeight="1" x14ac:dyDescent="0.3">
      <c r="A576" s="399">
        <v>328</v>
      </c>
      <c r="B576" s="314"/>
      <c r="C576" s="447"/>
      <c r="D576" s="14"/>
      <c r="E576" s="15"/>
      <c r="F576" s="15"/>
      <c r="G576" s="38"/>
      <c r="H576" s="199" t="str">
        <f t="shared" si="33"/>
        <v/>
      </c>
      <c r="I576" s="44"/>
      <c r="J576" s="103" t="str">
        <f t="shared" si="32"/>
        <v/>
      </c>
    </row>
    <row r="577" spans="1:11" ht="18" customHeight="1" x14ac:dyDescent="0.3">
      <c r="A577" s="399">
        <v>329</v>
      </c>
      <c r="B577" s="314"/>
      <c r="C577" s="447"/>
      <c r="D577" s="14"/>
      <c r="E577" s="15"/>
      <c r="F577" s="15"/>
      <c r="G577" s="38"/>
      <c r="H577" s="199" t="str">
        <f t="shared" si="33"/>
        <v/>
      </c>
      <c r="I577" s="44"/>
      <c r="J577" s="103" t="str">
        <f t="shared" si="32"/>
        <v/>
      </c>
    </row>
    <row r="578" spans="1:11" ht="18" customHeight="1" x14ac:dyDescent="0.3">
      <c r="A578" s="399">
        <v>330</v>
      </c>
      <c r="B578" s="314"/>
      <c r="C578" s="447"/>
      <c r="D578" s="14"/>
      <c r="E578" s="15"/>
      <c r="F578" s="15"/>
      <c r="G578" s="38"/>
      <c r="H578" s="199" t="str">
        <f t="shared" si="33"/>
        <v/>
      </c>
      <c r="I578" s="44"/>
      <c r="J578" s="103" t="str">
        <f t="shared" si="32"/>
        <v/>
      </c>
    </row>
    <row r="579" spans="1:11" ht="18" customHeight="1" x14ac:dyDescent="0.3">
      <c r="A579" s="399">
        <v>331</v>
      </c>
      <c r="B579" s="314"/>
      <c r="C579" s="447"/>
      <c r="D579" s="14"/>
      <c r="E579" s="15"/>
      <c r="F579" s="15"/>
      <c r="G579" s="38"/>
      <c r="H579" s="199" t="str">
        <f t="shared" si="33"/>
        <v/>
      </c>
      <c r="I579" s="44"/>
      <c r="J579" s="103" t="str">
        <f t="shared" si="32"/>
        <v/>
      </c>
    </row>
    <row r="580" spans="1:11" ht="18" customHeight="1" x14ac:dyDescent="0.3">
      <c r="A580" s="399">
        <v>332</v>
      </c>
      <c r="B580" s="314"/>
      <c r="C580" s="447"/>
      <c r="D580" s="14"/>
      <c r="E580" s="15"/>
      <c r="F580" s="15"/>
      <c r="G580" s="38"/>
      <c r="H580" s="199" t="str">
        <f t="shared" si="33"/>
        <v/>
      </c>
      <c r="I580" s="44"/>
      <c r="J580" s="103" t="str">
        <f t="shared" si="32"/>
        <v/>
      </c>
    </row>
    <row r="581" spans="1:11" ht="18" customHeight="1" x14ac:dyDescent="0.3">
      <c r="A581" s="399">
        <v>333</v>
      </c>
      <c r="B581" s="314"/>
      <c r="C581" s="447"/>
      <c r="D581" s="14"/>
      <c r="E581" s="15"/>
      <c r="F581" s="15"/>
      <c r="G581" s="38"/>
      <c r="H581" s="199" t="str">
        <f t="shared" si="33"/>
        <v/>
      </c>
      <c r="I581" s="44"/>
      <c r="J581" s="103" t="str">
        <f t="shared" si="32"/>
        <v/>
      </c>
    </row>
    <row r="582" spans="1:11" ht="18" customHeight="1" x14ac:dyDescent="0.3">
      <c r="A582" s="399">
        <v>334</v>
      </c>
      <c r="B582" s="314"/>
      <c r="C582" s="447"/>
      <c r="D582" s="14"/>
      <c r="E582" s="15"/>
      <c r="F582" s="15"/>
      <c r="G582" s="38"/>
      <c r="H582" s="199" t="str">
        <f t="shared" si="33"/>
        <v/>
      </c>
      <c r="I582" s="44"/>
      <c r="J582" s="103" t="str">
        <f t="shared" si="32"/>
        <v/>
      </c>
    </row>
    <row r="583" spans="1:11" ht="18" customHeight="1" x14ac:dyDescent="0.3">
      <c r="A583" s="399">
        <v>335</v>
      </c>
      <c r="B583" s="314"/>
      <c r="C583" s="447"/>
      <c r="D583" s="14"/>
      <c r="E583" s="15"/>
      <c r="F583" s="15"/>
      <c r="G583" s="38"/>
      <c r="H583" s="199" t="str">
        <f t="shared" si="33"/>
        <v/>
      </c>
      <c r="I583" s="44"/>
      <c r="J583" s="103" t="str">
        <f t="shared" si="32"/>
        <v/>
      </c>
    </row>
    <row r="584" spans="1:11" ht="18" customHeight="1" x14ac:dyDescent="0.3">
      <c r="A584" s="399">
        <v>336</v>
      </c>
      <c r="B584" s="314"/>
      <c r="C584" s="447"/>
      <c r="D584" s="14"/>
      <c r="E584" s="15"/>
      <c r="F584" s="15"/>
      <c r="G584" s="38"/>
      <c r="H584" s="199" t="str">
        <f t="shared" si="33"/>
        <v/>
      </c>
      <c r="I584" s="44"/>
      <c r="J584" s="103" t="str">
        <f t="shared" si="32"/>
        <v/>
      </c>
    </row>
    <row r="585" spans="1:11" ht="18" customHeight="1" x14ac:dyDescent="0.3">
      <c r="A585" s="399">
        <v>337</v>
      </c>
      <c r="B585" s="314"/>
      <c r="C585" s="447"/>
      <c r="D585" s="14"/>
      <c r="E585" s="15"/>
      <c r="F585" s="15"/>
      <c r="G585" s="38"/>
      <c r="H585" s="199" t="str">
        <f t="shared" si="33"/>
        <v/>
      </c>
      <c r="I585" s="44"/>
      <c r="J585" s="103" t="str">
        <f t="shared" si="32"/>
        <v/>
      </c>
    </row>
    <row r="586" spans="1:11" ht="18" customHeight="1" x14ac:dyDescent="0.3">
      <c r="A586" s="399">
        <v>338</v>
      </c>
      <c r="B586" s="314"/>
      <c r="C586" s="447"/>
      <c r="D586" s="14"/>
      <c r="E586" s="15"/>
      <c r="F586" s="15"/>
      <c r="G586" s="38"/>
      <c r="H586" s="199" t="str">
        <f t="shared" si="33"/>
        <v/>
      </c>
      <c r="I586" s="44"/>
      <c r="J586" s="103" t="str">
        <f t="shared" si="32"/>
        <v/>
      </c>
    </row>
    <row r="587" spans="1:11" ht="18" customHeight="1" x14ac:dyDescent="0.3">
      <c r="A587" s="399">
        <v>339</v>
      </c>
      <c r="B587" s="314"/>
      <c r="C587" s="447"/>
      <c r="D587" s="14"/>
      <c r="E587" s="15"/>
      <c r="F587" s="15"/>
      <c r="G587" s="38"/>
      <c r="H587" s="199" t="str">
        <f t="shared" si="33"/>
        <v/>
      </c>
      <c r="I587" s="44"/>
      <c r="J587" s="103" t="str">
        <f t="shared" si="32"/>
        <v/>
      </c>
    </row>
    <row r="588" spans="1:11" ht="18" customHeight="1" thickBot="1" x14ac:dyDescent="0.35">
      <c r="A588" s="400">
        <v>340</v>
      </c>
      <c r="B588" s="86"/>
      <c r="C588" s="448"/>
      <c r="D588" s="16"/>
      <c r="E588" s="17"/>
      <c r="F588" s="17"/>
      <c r="G588" s="40"/>
      <c r="H588" s="200" t="str">
        <f t="shared" si="33"/>
        <v/>
      </c>
      <c r="I588" s="45"/>
      <c r="J588" s="103" t="str">
        <f t="shared" si="32"/>
        <v/>
      </c>
    </row>
    <row r="589" spans="1:11" ht="18" customHeight="1" thickBot="1" x14ac:dyDescent="0.35">
      <c r="G589" s="380" t="s">
        <v>124</v>
      </c>
      <c r="H589" s="183">
        <f>IF(stok&lt;&gt;"",SUM(H569:H588)+H554,0)</f>
        <v>0</v>
      </c>
      <c r="I589" s="202"/>
      <c r="K589" s="102">
        <f>IF(H589&gt;H554,ROW(A595),0)</f>
        <v>0</v>
      </c>
    </row>
    <row r="591" spans="1:11" ht="30.1" customHeight="1" x14ac:dyDescent="0.3">
      <c r="A591" s="629" t="s">
        <v>134</v>
      </c>
      <c r="B591" s="629"/>
      <c r="C591" s="629"/>
      <c r="D591" s="629"/>
      <c r="E591" s="629"/>
      <c r="F591" s="629"/>
      <c r="G591" s="629"/>
      <c r="H591" s="629"/>
      <c r="I591" s="629"/>
    </row>
    <row r="593" spans="1:12" ht="19.05" x14ac:dyDescent="0.35">
      <c r="A593" s="370" t="s">
        <v>30</v>
      </c>
      <c r="B593" s="372">
        <f ca="1">imzatarihi</f>
        <v>45653</v>
      </c>
      <c r="C593" s="372"/>
      <c r="D593" s="251" t="s">
        <v>31</v>
      </c>
      <c r="E593" s="373" t="str">
        <f>IF(kurulusyetkilisi&gt;0,kurulusyetkilisi,"")</f>
        <v/>
      </c>
      <c r="H593" s="41"/>
    </row>
    <row r="594" spans="1:12" ht="19.05" x14ac:dyDescent="0.35">
      <c r="B594" s="213"/>
      <c r="C594" s="213"/>
      <c r="D594" s="251" t="s">
        <v>32</v>
      </c>
      <c r="G594" s="212"/>
      <c r="H594" s="41"/>
    </row>
    <row r="596" spans="1:12" x14ac:dyDescent="0.3">
      <c r="A596" s="609" t="s">
        <v>104</v>
      </c>
      <c r="B596" s="609"/>
      <c r="C596" s="609"/>
      <c r="D596" s="609"/>
      <c r="E596" s="609"/>
      <c r="F596" s="609"/>
      <c r="G596" s="609"/>
      <c r="H596" s="609"/>
      <c r="I596" s="609"/>
      <c r="J596" s="2"/>
    </row>
    <row r="597" spans="1:12" x14ac:dyDescent="0.3">
      <c r="A597" s="573" t="str">
        <f>IF(YilDonem&lt;&gt;"",CONCATENATE(YilDonem," dönemine aittir."),"")</f>
        <v/>
      </c>
      <c r="B597" s="573"/>
      <c r="C597" s="573"/>
      <c r="D597" s="573"/>
      <c r="E597" s="573"/>
      <c r="F597" s="573"/>
      <c r="G597" s="573"/>
      <c r="H597" s="573"/>
      <c r="I597" s="573"/>
      <c r="J597" s="2"/>
    </row>
    <row r="598" spans="1:12" ht="16.149999999999999" customHeight="1" thickBot="1" x14ac:dyDescent="0.35">
      <c r="A598" s="610" t="s">
        <v>126</v>
      </c>
      <c r="B598" s="610"/>
      <c r="C598" s="610"/>
      <c r="D598" s="610"/>
      <c r="E598" s="610"/>
      <c r="F598" s="610"/>
      <c r="G598" s="610"/>
      <c r="H598" s="610"/>
      <c r="I598" s="610"/>
      <c r="J598" s="2"/>
    </row>
    <row r="599" spans="1:12" ht="31.6" customHeight="1" thickBot="1" x14ac:dyDescent="0.35">
      <c r="A599" s="441" t="s">
        <v>212</v>
      </c>
      <c r="B599" s="618" t="str">
        <f>IF(ProjeNo&gt;0,ProjeNo,"")</f>
        <v/>
      </c>
      <c r="C599" s="619"/>
      <c r="D599" s="619"/>
      <c r="E599" s="619"/>
      <c r="F599" s="619"/>
      <c r="G599" s="619"/>
      <c r="H599" s="619"/>
      <c r="I599" s="620"/>
      <c r="J599" s="2"/>
    </row>
    <row r="600" spans="1:12" ht="45" customHeight="1" thickBot="1" x14ac:dyDescent="0.35">
      <c r="A600" s="441" t="s">
        <v>213</v>
      </c>
      <c r="B600" s="615" t="str">
        <f>IF(ProjeAdi&gt;0,ProjeAdi,"")</f>
        <v/>
      </c>
      <c r="C600" s="616"/>
      <c r="D600" s="616"/>
      <c r="E600" s="616"/>
      <c r="F600" s="616"/>
      <c r="G600" s="616"/>
      <c r="H600" s="616"/>
      <c r="I600" s="617"/>
      <c r="J600" s="2"/>
    </row>
    <row r="601" spans="1:12" ht="34.5" customHeight="1" thickBot="1" x14ac:dyDescent="0.35">
      <c r="A601" s="449" t="s">
        <v>137</v>
      </c>
      <c r="B601" s="632" t="str">
        <f>IF($B$6&lt;&gt;"",$B$6,"")</f>
        <v/>
      </c>
      <c r="C601" s="633"/>
      <c r="D601" s="633"/>
      <c r="E601" s="633"/>
      <c r="F601" s="633"/>
      <c r="G601" s="633"/>
      <c r="H601" s="633"/>
      <c r="I601" s="634"/>
      <c r="J601" s="206" t="str">
        <f>IF(B601="","Stok değerleme yöntemi yazılmadan toplam hesaplanmayacaktır.","")</f>
        <v>Stok değerleme yöntemi yazılmadan toplam hesaplanmayacaktır.</v>
      </c>
    </row>
    <row r="602" spans="1:12" s="42" customFormat="1" ht="37.200000000000003" customHeight="1" x14ac:dyDescent="0.3">
      <c r="A602" s="613" t="s">
        <v>3</v>
      </c>
      <c r="B602" s="613" t="s">
        <v>99</v>
      </c>
      <c r="C602" s="613" t="s">
        <v>175</v>
      </c>
      <c r="D602" s="613" t="s">
        <v>100</v>
      </c>
      <c r="E602" s="613" t="s">
        <v>105</v>
      </c>
      <c r="F602" s="613" t="s">
        <v>106</v>
      </c>
      <c r="G602" s="613" t="s">
        <v>138</v>
      </c>
      <c r="H602" s="630" t="s">
        <v>33</v>
      </c>
      <c r="I602" s="630" t="s">
        <v>107</v>
      </c>
      <c r="J602" s="58"/>
      <c r="K602" s="66"/>
      <c r="L602" s="66"/>
    </row>
    <row r="603" spans="1:12" ht="18" customHeight="1" thickBot="1" x14ac:dyDescent="0.35">
      <c r="A603" s="621"/>
      <c r="B603" s="621"/>
      <c r="C603" s="614"/>
      <c r="D603" s="621"/>
      <c r="E603" s="621"/>
      <c r="F603" s="621"/>
      <c r="G603" s="621"/>
      <c r="H603" s="631"/>
      <c r="I603" s="631"/>
      <c r="J603" s="2"/>
    </row>
    <row r="604" spans="1:12" ht="18" customHeight="1" x14ac:dyDescent="0.3">
      <c r="A604" s="198">
        <v>341</v>
      </c>
      <c r="B604" s="83"/>
      <c r="C604" s="445"/>
      <c r="D604" s="22"/>
      <c r="E604" s="36"/>
      <c r="F604" s="36"/>
      <c r="G604" s="33"/>
      <c r="H604" s="189" t="str">
        <f>IF(AND(F604&lt;&gt;"",G604&lt;&gt;"",I604&lt;&gt;""),F604*G604,"")</f>
        <v/>
      </c>
      <c r="I604" s="43"/>
      <c r="J604" s="103" t="str">
        <f t="shared" ref="J604:J623" si="34">IF(AND(D604&lt;&gt;"",I604=""),"Stok Çıkış Tarihi Yazılmalıdır.","")</f>
        <v/>
      </c>
    </row>
    <row r="605" spans="1:12" ht="18" customHeight="1" x14ac:dyDescent="0.3">
      <c r="A605" s="399">
        <v>342</v>
      </c>
      <c r="B605" s="314"/>
      <c r="C605" s="447"/>
      <c r="D605" s="14"/>
      <c r="E605" s="15"/>
      <c r="F605" s="15"/>
      <c r="G605" s="38"/>
      <c r="H605" s="199" t="str">
        <f t="shared" ref="H605:H623" si="35">IF(AND(F605&lt;&gt;"",G605&lt;&gt;"",I605&lt;&gt;""),F605*G605,"")</f>
        <v/>
      </c>
      <c r="I605" s="44"/>
      <c r="J605" s="103" t="str">
        <f t="shared" si="34"/>
        <v/>
      </c>
    </row>
    <row r="606" spans="1:12" ht="18" customHeight="1" x14ac:dyDescent="0.3">
      <c r="A606" s="399">
        <v>343</v>
      </c>
      <c r="B606" s="314"/>
      <c r="C606" s="447"/>
      <c r="D606" s="14"/>
      <c r="E606" s="15"/>
      <c r="F606" s="15"/>
      <c r="G606" s="38"/>
      <c r="H606" s="199" t="str">
        <f t="shared" si="35"/>
        <v/>
      </c>
      <c r="I606" s="44"/>
      <c r="J606" s="103" t="str">
        <f t="shared" si="34"/>
        <v/>
      </c>
    </row>
    <row r="607" spans="1:12" ht="18" customHeight="1" x14ac:dyDescent="0.3">
      <c r="A607" s="399">
        <v>344</v>
      </c>
      <c r="B607" s="314"/>
      <c r="C607" s="447"/>
      <c r="D607" s="14"/>
      <c r="E607" s="15"/>
      <c r="F607" s="15"/>
      <c r="G607" s="38"/>
      <c r="H607" s="199" t="str">
        <f t="shared" si="35"/>
        <v/>
      </c>
      <c r="I607" s="44"/>
      <c r="J607" s="103" t="str">
        <f t="shared" si="34"/>
        <v/>
      </c>
    </row>
    <row r="608" spans="1:12" ht="18" customHeight="1" x14ac:dyDescent="0.3">
      <c r="A608" s="399">
        <v>345</v>
      </c>
      <c r="B608" s="314"/>
      <c r="C608" s="447"/>
      <c r="D608" s="14"/>
      <c r="E608" s="15"/>
      <c r="F608" s="15"/>
      <c r="G608" s="38"/>
      <c r="H608" s="199" t="str">
        <f t="shared" si="35"/>
        <v/>
      </c>
      <c r="I608" s="44"/>
      <c r="J608" s="103" t="str">
        <f t="shared" si="34"/>
        <v/>
      </c>
    </row>
    <row r="609" spans="1:11" ht="18" customHeight="1" x14ac:dyDescent="0.3">
      <c r="A609" s="399">
        <v>346</v>
      </c>
      <c r="B609" s="314"/>
      <c r="C609" s="447"/>
      <c r="D609" s="14"/>
      <c r="E609" s="15"/>
      <c r="F609" s="15"/>
      <c r="G609" s="38"/>
      <c r="H609" s="199" t="str">
        <f t="shared" si="35"/>
        <v/>
      </c>
      <c r="I609" s="44"/>
      <c r="J609" s="103" t="str">
        <f t="shared" si="34"/>
        <v/>
      </c>
    </row>
    <row r="610" spans="1:11" ht="18" customHeight="1" x14ac:dyDescent="0.3">
      <c r="A610" s="399">
        <v>347</v>
      </c>
      <c r="B610" s="314"/>
      <c r="C610" s="447"/>
      <c r="D610" s="14"/>
      <c r="E610" s="15"/>
      <c r="F610" s="15"/>
      <c r="G610" s="38"/>
      <c r="H610" s="199" t="str">
        <f t="shared" si="35"/>
        <v/>
      </c>
      <c r="I610" s="44"/>
      <c r="J610" s="103" t="str">
        <f t="shared" si="34"/>
        <v/>
      </c>
    </row>
    <row r="611" spans="1:11" ht="18" customHeight="1" x14ac:dyDescent="0.3">
      <c r="A611" s="399">
        <v>348</v>
      </c>
      <c r="B611" s="314"/>
      <c r="C611" s="447"/>
      <c r="D611" s="14"/>
      <c r="E611" s="15"/>
      <c r="F611" s="15"/>
      <c r="G611" s="38"/>
      <c r="H611" s="199" t="str">
        <f t="shared" si="35"/>
        <v/>
      </c>
      <c r="I611" s="44"/>
      <c r="J611" s="103" t="str">
        <f t="shared" si="34"/>
        <v/>
      </c>
    </row>
    <row r="612" spans="1:11" ht="18" customHeight="1" x14ac:dyDescent="0.3">
      <c r="A612" s="399">
        <v>349</v>
      </c>
      <c r="B612" s="314"/>
      <c r="C612" s="447"/>
      <c r="D612" s="14"/>
      <c r="E612" s="15"/>
      <c r="F612" s="15"/>
      <c r="G612" s="38"/>
      <c r="H612" s="199" t="str">
        <f t="shared" si="35"/>
        <v/>
      </c>
      <c r="I612" s="44"/>
      <c r="J612" s="103" t="str">
        <f t="shared" si="34"/>
        <v/>
      </c>
    </row>
    <row r="613" spans="1:11" ht="18" customHeight="1" x14ac:dyDescent="0.3">
      <c r="A613" s="399">
        <v>350</v>
      </c>
      <c r="B613" s="314"/>
      <c r="C613" s="447"/>
      <c r="D613" s="14"/>
      <c r="E613" s="15"/>
      <c r="F613" s="15"/>
      <c r="G613" s="38"/>
      <c r="H613" s="199" t="str">
        <f t="shared" si="35"/>
        <v/>
      </c>
      <c r="I613" s="44"/>
      <c r="J613" s="103" t="str">
        <f t="shared" si="34"/>
        <v/>
      </c>
    </row>
    <row r="614" spans="1:11" ht="18" customHeight="1" x14ac:dyDescent="0.3">
      <c r="A614" s="399">
        <v>351</v>
      </c>
      <c r="B614" s="314"/>
      <c r="C614" s="447"/>
      <c r="D614" s="14"/>
      <c r="E614" s="15"/>
      <c r="F614" s="15"/>
      <c r="G614" s="38"/>
      <c r="H614" s="199" t="str">
        <f t="shared" si="35"/>
        <v/>
      </c>
      <c r="I614" s="44"/>
      <c r="J614" s="103" t="str">
        <f t="shared" si="34"/>
        <v/>
      </c>
    </row>
    <row r="615" spans="1:11" ht="18" customHeight="1" x14ac:dyDescent="0.3">
      <c r="A615" s="399">
        <v>352</v>
      </c>
      <c r="B615" s="314"/>
      <c r="C615" s="447"/>
      <c r="D615" s="14"/>
      <c r="E615" s="15"/>
      <c r="F615" s="15"/>
      <c r="G615" s="38"/>
      <c r="H615" s="199" t="str">
        <f t="shared" si="35"/>
        <v/>
      </c>
      <c r="I615" s="44"/>
      <c r="J615" s="103" t="str">
        <f t="shared" si="34"/>
        <v/>
      </c>
    </row>
    <row r="616" spans="1:11" ht="18" customHeight="1" x14ac:dyDescent="0.3">
      <c r="A616" s="399">
        <v>353</v>
      </c>
      <c r="B616" s="314"/>
      <c r="C616" s="447"/>
      <c r="D616" s="14"/>
      <c r="E616" s="15"/>
      <c r="F616" s="15"/>
      <c r="G616" s="38"/>
      <c r="H616" s="199" t="str">
        <f t="shared" si="35"/>
        <v/>
      </c>
      <c r="I616" s="44"/>
      <c r="J616" s="103" t="str">
        <f t="shared" si="34"/>
        <v/>
      </c>
    </row>
    <row r="617" spans="1:11" ht="18" customHeight="1" x14ac:dyDescent="0.3">
      <c r="A617" s="399">
        <v>354</v>
      </c>
      <c r="B617" s="314"/>
      <c r="C617" s="447"/>
      <c r="D617" s="14"/>
      <c r="E617" s="15"/>
      <c r="F617" s="15"/>
      <c r="G617" s="38"/>
      <c r="H617" s="199" t="str">
        <f t="shared" si="35"/>
        <v/>
      </c>
      <c r="I617" s="44"/>
      <c r="J617" s="103" t="str">
        <f t="shared" si="34"/>
        <v/>
      </c>
    </row>
    <row r="618" spans="1:11" ht="18" customHeight="1" x14ac:dyDescent="0.3">
      <c r="A618" s="399">
        <v>355</v>
      </c>
      <c r="B618" s="314"/>
      <c r="C618" s="447"/>
      <c r="D618" s="14"/>
      <c r="E618" s="15"/>
      <c r="F618" s="15"/>
      <c r="G618" s="38"/>
      <c r="H618" s="199" t="str">
        <f t="shared" si="35"/>
        <v/>
      </c>
      <c r="I618" s="44"/>
      <c r="J618" s="103" t="str">
        <f t="shared" si="34"/>
        <v/>
      </c>
    </row>
    <row r="619" spans="1:11" ht="18" customHeight="1" x14ac:dyDescent="0.3">
      <c r="A619" s="399">
        <v>356</v>
      </c>
      <c r="B619" s="314"/>
      <c r="C619" s="447"/>
      <c r="D619" s="14"/>
      <c r="E619" s="15"/>
      <c r="F619" s="15"/>
      <c r="G619" s="38"/>
      <c r="H619" s="199" t="str">
        <f t="shared" si="35"/>
        <v/>
      </c>
      <c r="I619" s="44"/>
      <c r="J619" s="103" t="str">
        <f t="shared" si="34"/>
        <v/>
      </c>
    </row>
    <row r="620" spans="1:11" ht="18" customHeight="1" x14ac:dyDescent="0.3">
      <c r="A620" s="399">
        <v>357</v>
      </c>
      <c r="B620" s="314"/>
      <c r="C620" s="447"/>
      <c r="D620" s="14"/>
      <c r="E620" s="15"/>
      <c r="F620" s="15"/>
      <c r="G620" s="38"/>
      <c r="H620" s="199" t="str">
        <f t="shared" si="35"/>
        <v/>
      </c>
      <c r="I620" s="44"/>
      <c r="J620" s="103" t="str">
        <f t="shared" si="34"/>
        <v/>
      </c>
    </row>
    <row r="621" spans="1:11" ht="18" customHeight="1" x14ac:dyDescent="0.3">
      <c r="A621" s="399">
        <v>358</v>
      </c>
      <c r="B621" s="314"/>
      <c r="C621" s="447"/>
      <c r="D621" s="14"/>
      <c r="E621" s="15"/>
      <c r="F621" s="15"/>
      <c r="G621" s="38"/>
      <c r="H621" s="199" t="str">
        <f t="shared" si="35"/>
        <v/>
      </c>
      <c r="I621" s="44"/>
      <c r="J621" s="103" t="str">
        <f t="shared" si="34"/>
        <v/>
      </c>
    </row>
    <row r="622" spans="1:11" ht="18" customHeight="1" x14ac:dyDescent="0.3">
      <c r="A622" s="399">
        <v>359</v>
      </c>
      <c r="B622" s="314"/>
      <c r="C622" s="447"/>
      <c r="D622" s="14"/>
      <c r="E622" s="15"/>
      <c r="F622" s="15"/>
      <c r="G622" s="38"/>
      <c r="H622" s="199" t="str">
        <f t="shared" si="35"/>
        <v/>
      </c>
      <c r="I622" s="44"/>
      <c r="J622" s="103" t="str">
        <f t="shared" si="34"/>
        <v/>
      </c>
    </row>
    <row r="623" spans="1:11" ht="18" customHeight="1" thickBot="1" x14ac:dyDescent="0.35">
      <c r="A623" s="400">
        <v>360</v>
      </c>
      <c r="B623" s="86"/>
      <c r="C623" s="448"/>
      <c r="D623" s="16"/>
      <c r="E623" s="17"/>
      <c r="F623" s="17"/>
      <c r="G623" s="40"/>
      <c r="H623" s="200" t="str">
        <f t="shared" si="35"/>
        <v/>
      </c>
      <c r="I623" s="45"/>
      <c r="J623" s="103" t="str">
        <f t="shared" si="34"/>
        <v/>
      </c>
    </row>
    <row r="624" spans="1:11" ht="18" customHeight="1" thickBot="1" x14ac:dyDescent="0.35">
      <c r="G624" s="380" t="s">
        <v>124</v>
      </c>
      <c r="H624" s="183">
        <f>IF(stok&lt;&gt;"",SUM(H604:H623)+H589,0)</f>
        <v>0</v>
      </c>
      <c r="I624" s="202"/>
      <c r="K624" s="102">
        <f>IF(H624&gt;H589,ROW(A630),0)</f>
        <v>0</v>
      </c>
    </row>
    <row r="626" spans="1:12" ht="30.1" customHeight="1" x14ac:dyDescent="0.3">
      <c r="A626" s="629" t="s">
        <v>134</v>
      </c>
      <c r="B626" s="629"/>
      <c r="C626" s="629"/>
      <c r="D626" s="629"/>
      <c r="E626" s="629"/>
      <c r="F626" s="629"/>
      <c r="G626" s="629"/>
      <c r="H626" s="629"/>
      <c r="I626" s="629"/>
    </row>
    <row r="628" spans="1:12" ht="19.05" x14ac:dyDescent="0.35">
      <c r="A628" s="370" t="s">
        <v>30</v>
      </c>
      <c r="B628" s="372">
        <f ca="1">imzatarihi</f>
        <v>45653</v>
      </c>
      <c r="C628" s="372"/>
      <c r="D628" s="251" t="s">
        <v>31</v>
      </c>
      <c r="E628" s="373" t="str">
        <f>IF(kurulusyetkilisi&gt;0,kurulusyetkilisi,"")</f>
        <v/>
      </c>
      <c r="H628" s="41"/>
    </row>
    <row r="629" spans="1:12" ht="19.05" x14ac:dyDescent="0.35">
      <c r="B629" s="213"/>
      <c r="C629" s="213"/>
      <c r="D629" s="251" t="s">
        <v>32</v>
      </c>
      <c r="G629" s="212"/>
      <c r="H629" s="41"/>
    </row>
    <row r="631" spans="1:12" x14ac:dyDescent="0.3">
      <c r="A631" s="609" t="s">
        <v>104</v>
      </c>
      <c r="B631" s="609"/>
      <c r="C631" s="609"/>
      <c r="D631" s="609"/>
      <c r="E631" s="609"/>
      <c r="F631" s="609"/>
      <c r="G631" s="609"/>
      <c r="H631" s="609"/>
      <c r="I631" s="609"/>
      <c r="J631" s="2"/>
    </row>
    <row r="632" spans="1:12" x14ac:dyDescent="0.3">
      <c r="A632" s="573" t="str">
        <f>IF(YilDonem&lt;&gt;"",CONCATENATE(YilDonem," dönemine aittir."),"")</f>
        <v/>
      </c>
      <c r="B632" s="573"/>
      <c r="C632" s="573"/>
      <c r="D632" s="573"/>
      <c r="E632" s="573"/>
      <c r="F632" s="573"/>
      <c r="G632" s="573"/>
      <c r="H632" s="573"/>
      <c r="I632" s="573"/>
      <c r="J632" s="2"/>
    </row>
    <row r="633" spans="1:12" ht="16.149999999999999" customHeight="1" thickBot="1" x14ac:dyDescent="0.35">
      <c r="A633" s="610" t="s">
        <v>126</v>
      </c>
      <c r="B633" s="610"/>
      <c r="C633" s="610"/>
      <c r="D633" s="610"/>
      <c r="E633" s="610"/>
      <c r="F633" s="610"/>
      <c r="G633" s="610"/>
      <c r="H633" s="610"/>
      <c r="I633" s="610"/>
      <c r="J633" s="2"/>
    </row>
    <row r="634" spans="1:12" ht="31.6" customHeight="1" thickBot="1" x14ac:dyDescent="0.35">
      <c r="A634" s="441" t="s">
        <v>212</v>
      </c>
      <c r="B634" s="618" t="str">
        <f>IF(ProjeNo&gt;0,ProjeNo,"")</f>
        <v/>
      </c>
      <c r="C634" s="619"/>
      <c r="D634" s="619"/>
      <c r="E634" s="619"/>
      <c r="F634" s="619"/>
      <c r="G634" s="619"/>
      <c r="H634" s="619"/>
      <c r="I634" s="620"/>
      <c r="J634" s="2"/>
    </row>
    <row r="635" spans="1:12" ht="45" customHeight="1" thickBot="1" x14ac:dyDescent="0.35">
      <c r="A635" s="441" t="s">
        <v>213</v>
      </c>
      <c r="B635" s="615" t="str">
        <f>IF(ProjeAdi&gt;0,ProjeAdi,"")</f>
        <v/>
      </c>
      <c r="C635" s="616"/>
      <c r="D635" s="616"/>
      <c r="E635" s="616"/>
      <c r="F635" s="616"/>
      <c r="G635" s="616"/>
      <c r="H635" s="616"/>
      <c r="I635" s="617"/>
      <c r="J635" s="2"/>
    </row>
    <row r="636" spans="1:12" ht="34.5" customHeight="1" thickBot="1" x14ac:dyDescent="0.35">
      <c r="A636" s="449" t="s">
        <v>137</v>
      </c>
      <c r="B636" s="632" t="str">
        <f>IF($B$6&lt;&gt;"",$B$6,"")</f>
        <v/>
      </c>
      <c r="C636" s="633"/>
      <c r="D636" s="633"/>
      <c r="E636" s="633"/>
      <c r="F636" s="633"/>
      <c r="G636" s="633"/>
      <c r="H636" s="633"/>
      <c r="I636" s="634"/>
      <c r="J636" s="206" t="str">
        <f>IF(B636="","Stok değerleme yöntemi yazılmadan toplam hesaplanmayacaktır.","")</f>
        <v>Stok değerleme yöntemi yazılmadan toplam hesaplanmayacaktır.</v>
      </c>
    </row>
    <row r="637" spans="1:12" s="42" customFormat="1" ht="37.200000000000003" customHeight="1" x14ac:dyDescent="0.3">
      <c r="A637" s="613" t="s">
        <v>3</v>
      </c>
      <c r="B637" s="613" t="s">
        <v>99</v>
      </c>
      <c r="C637" s="613" t="s">
        <v>175</v>
      </c>
      <c r="D637" s="613" t="s">
        <v>100</v>
      </c>
      <c r="E637" s="613" t="s">
        <v>105</v>
      </c>
      <c r="F637" s="613" t="s">
        <v>106</v>
      </c>
      <c r="G637" s="613" t="s">
        <v>138</v>
      </c>
      <c r="H637" s="630" t="s">
        <v>33</v>
      </c>
      <c r="I637" s="630" t="s">
        <v>107</v>
      </c>
      <c r="J637" s="58"/>
      <c r="K637" s="66"/>
      <c r="L637" s="66"/>
    </row>
    <row r="638" spans="1:12" ht="18" customHeight="1" thickBot="1" x14ac:dyDescent="0.35">
      <c r="A638" s="621"/>
      <c r="B638" s="621"/>
      <c r="C638" s="614"/>
      <c r="D638" s="621"/>
      <c r="E638" s="621"/>
      <c r="F638" s="621"/>
      <c r="G638" s="621"/>
      <c r="H638" s="631"/>
      <c r="I638" s="631"/>
      <c r="J638" s="2"/>
    </row>
    <row r="639" spans="1:12" ht="18" customHeight="1" x14ac:dyDescent="0.3">
      <c r="A639" s="198">
        <v>361</v>
      </c>
      <c r="B639" s="83"/>
      <c r="C639" s="445"/>
      <c r="D639" s="22"/>
      <c r="E639" s="36"/>
      <c r="F639" s="36"/>
      <c r="G639" s="33"/>
      <c r="H639" s="189" t="str">
        <f>IF(AND(F639&lt;&gt;"",G639&lt;&gt;"",I639&lt;&gt;""),F639*G639,"")</f>
        <v/>
      </c>
      <c r="I639" s="43"/>
      <c r="J639" s="103" t="str">
        <f t="shared" ref="J639:J658" si="36">IF(AND(D639&lt;&gt;"",I639=""),"Stok Çıkış Tarihi Yazılmalıdır.","")</f>
        <v/>
      </c>
    </row>
    <row r="640" spans="1:12" ht="18" customHeight="1" x14ac:dyDescent="0.3">
      <c r="A640" s="399">
        <v>362</v>
      </c>
      <c r="B640" s="314"/>
      <c r="C640" s="447"/>
      <c r="D640" s="14"/>
      <c r="E640" s="15"/>
      <c r="F640" s="15"/>
      <c r="G640" s="38"/>
      <c r="H640" s="199" t="str">
        <f t="shared" ref="H640:H658" si="37">IF(AND(F640&lt;&gt;"",G640&lt;&gt;"",I640&lt;&gt;""),F640*G640,"")</f>
        <v/>
      </c>
      <c r="I640" s="44"/>
      <c r="J640" s="103" t="str">
        <f t="shared" si="36"/>
        <v/>
      </c>
    </row>
    <row r="641" spans="1:10" ht="18" customHeight="1" x14ac:dyDescent="0.3">
      <c r="A641" s="399">
        <v>363</v>
      </c>
      <c r="B641" s="314"/>
      <c r="C641" s="447"/>
      <c r="D641" s="14"/>
      <c r="E641" s="15"/>
      <c r="F641" s="15"/>
      <c r="G641" s="38"/>
      <c r="H641" s="199" t="str">
        <f t="shared" si="37"/>
        <v/>
      </c>
      <c r="I641" s="44"/>
      <c r="J641" s="103" t="str">
        <f t="shared" si="36"/>
        <v/>
      </c>
    </row>
    <row r="642" spans="1:10" ht="18" customHeight="1" x14ac:dyDescent="0.3">
      <c r="A642" s="399">
        <v>364</v>
      </c>
      <c r="B642" s="314"/>
      <c r="C642" s="447"/>
      <c r="D642" s="14"/>
      <c r="E642" s="15"/>
      <c r="F642" s="15"/>
      <c r="G642" s="38"/>
      <c r="H642" s="199" t="str">
        <f t="shared" si="37"/>
        <v/>
      </c>
      <c r="I642" s="44"/>
      <c r="J642" s="103" t="str">
        <f t="shared" si="36"/>
        <v/>
      </c>
    </row>
    <row r="643" spans="1:10" ht="18" customHeight="1" x14ac:dyDescent="0.3">
      <c r="A643" s="399">
        <v>365</v>
      </c>
      <c r="B643" s="314"/>
      <c r="C643" s="447"/>
      <c r="D643" s="14"/>
      <c r="E643" s="15"/>
      <c r="F643" s="15"/>
      <c r="G643" s="38"/>
      <c r="H643" s="199" t="str">
        <f t="shared" si="37"/>
        <v/>
      </c>
      <c r="I643" s="44"/>
      <c r="J643" s="103" t="str">
        <f t="shared" si="36"/>
        <v/>
      </c>
    </row>
    <row r="644" spans="1:10" ht="18" customHeight="1" x14ac:dyDescent="0.3">
      <c r="A644" s="399">
        <v>366</v>
      </c>
      <c r="B644" s="314"/>
      <c r="C644" s="447"/>
      <c r="D644" s="14"/>
      <c r="E644" s="15"/>
      <c r="F644" s="15"/>
      <c r="G644" s="38"/>
      <c r="H644" s="199" t="str">
        <f t="shared" si="37"/>
        <v/>
      </c>
      <c r="I644" s="44"/>
      <c r="J644" s="103" t="str">
        <f t="shared" si="36"/>
        <v/>
      </c>
    </row>
    <row r="645" spans="1:10" ht="18" customHeight="1" x14ac:dyDescent="0.3">
      <c r="A645" s="399">
        <v>367</v>
      </c>
      <c r="B645" s="314"/>
      <c r="C645" s="447"/>
      <c r="D645" s="14"/>
      <c r="E645" s="15"/>
      <c r="F645" s="15"/>
      <c r="G645" s="38"/>
      <c r="H645" s="199" t="str">
        <f t="shared" si="37"/>
        <v/>
      </c>
      <c r="I645" s="44"/>
      <c r="J645" s="103" t="str">
        <f t="shared" si="36"/>
        <v/>
      </c>
    </row>
    <row r="646" spans="1:10" ht="18" customHeight="1" x14ac:dyDescent="0.3">
      <c r="A646" s="399">
        <v>368</v>
      </c>
      <c r="B646" s="314"/>
      <c r="C646" s="447"/>
      <c r="D646" s="14"/>
      <c r="E646" s="15"/>
      <c r="F646" s="15"/>
      <c r="G646" s="38"/>
      <c r="H646" s="199" t="str">
        <f t="shared" si="37"/>
        <v/>
      </c>
      <c r="I646" s="44"/>
      <c r="J646" s="103" t="str">
        <f t="shared" si="36"/>
        <v/>
      </c>
    </row>
    <row r="647" spans="1:10" ht="18" customHeight="1" x14ac:dyDescent="0.3">
      <c r="A647" s="399">
        <v>369</v>
      </c>
      <c r="B647" s="314"/>
      <c r="C647" s="447"/>
      <c r="D647" s="14"/>
      <c r="E647" s="15"/>
      <c r="F647" s="15"/>
      <c r="G647" s="38"/>
      <c r="H647" s="199" t="str">
        <f t="shared" si="37"/>
        <v/>
      </c>
      <c r="I647" s="44"/>
      <c r="J647" s="103" t="str">
        <f t="shared" si="36"/>
        <v/>
      </c>
    </row>
    <row r="648" spans="1:10" ht="18" customHeight="1" x14ac:dyDescent="0.3">
      <c r="A648" s="399">
        <v>370</v>
      </c>
      <c r="B648" s="314"/>
      <c r="C648" s="447"/>
      <c r="D648" s="14"/>
      <c r="E648" s="15"/>
      <c r="F648" s="15"/>
      <c r="G648" s="38"/>
      <c r="H648" s="199" t="str">
        <f t="shared" si="37"/>
        <v/>
      </c>
      <c r="I648" s="44"/>
      <c r="J648" s="103" t="str">
        <f t="shared" si="36"/>
        <v/>
      </c>
    </row>
    <row r="649" spans="1:10" ht="18" customHeight="1" x14ac:dyDescent="0.3">
      <c r="A649" s="399">
        <v>371</v>
      </c>
      <c r="B649" s="314"/>
      <c r="C649" s="447"/>
      <c r="D649" s="14"/>
      <c r="E649" s="15"/>
      <c r="F649" s="15"/>
      <c r="G649" s="38"/>
      <c r="H649" s="199" t="str">
        <f t="shared" si="37"/>
        <v/>
      </c>
      <c r="I649" s="44"/>
      <c r="J649" s="103" t="str">
        <f t="shared" si="36"/>
        <v/>
      </c>
    </row>
    <row r="650" spans="1:10" ht="18" customHeight="1" x14ac:dyDescent="0.3">
      <c r="A650" s="399">
        <v>372</v>
      </c>
      <c r="B650" s="314"/>
      <c r="C650" s="447"/>
      <c r="D650" s="14"/>
      <c r="E650" s="15"/>
      <c r="F650" s="15"/>
      <c r="G650" s="38"/>
      <c r="H650" s="199" t="str">
        <f t="shared" si="37"/>
        <v/>
      </c>
      <c r="I650" s="44"/>
      <c r="J650" s="103" t="str">
        <f t="shared" si="36"/>
        <v/>
      </c>
    </row>
    <row r="651" spans="1:10" ht="18" customHeight="1" x14ac:dyDescent="0.3">
      <c r="A651" s="399">
        <v>373</v>
      </c>
      <c r="B651" s="314"/>
      <c r="C651" s="447"/>
      <c r="D651" s="14"/>
      <c r="E651" s="15"/>
      <c r="F651" s="15"/>
      <c r="G651" s="38"/>
      <c r="H651" s="199" t="str">
        <f t="shared" si="37"/>
        <v/>
      </c>
      <c r="I651" s="44"/>
      <c r="J651" s="103" t="str">
        <f t="shared" si="36"/>
        <v/>
      </c>
    </row>
    <row r="652" spans="1:10" ht="18" customHeight="1" x14ac:dyDescent="0.3">
      <c r="A652" s="399">
        <v>374</v>
      </c>
      <c r="B652" s="314"/>
      <c r="C652" s="447"/>
      <c r="D652" s="14"/>
      <c r="E652" s="15"/>
      <c r="F652" s="15"/>
      <c r="G652" s="38"/>
      <c r="H652" s="199" t="str">
        <f t="shared" si="37"/>
        <v/>
      </c>
      <c r="I652" s="44"/>
      <c r="J652" s="103" t="str">
        <f t="shared" si="36"/>
        <v/>
      </c>
    </row>
    <row r="653" spans="1:10" ht="18" customHeight="1" x14ac:dyDescent="0.3">
      <c r="A653" s="399">
        <v>375</v>
      </c>
      <c r="B653" s="314"/>
      <c r="C653" s="447"/>
      <c r="D653" s="14"/>
      <c r="E653" s="15"/>
      <c r="F653" s="15"/>
      <c r="G653" s="38"/>
      <c r="H653" s="199" t="str">
        <f t="shared" si="37"/>
        <v/>
      </c>
      <c r="I653" s="44"/>
      <c r="J653" s="103" t="str">
        <f t="shared" si="36"/>
        <v/>
      </c>
    </row>
    <row r="654" spans="1:10" ht="18" customHeight="1" x14ac:dyDescent="0.3">
      <c r="A654" s="399">
        <v>376</v>
      </c>
      <c r="B654" s="314"/>
      <c r="C654" s="447"/>
      <c r="D654" s="14"/>
      <c r="E654" s="15"/>
      <c r="F654" s="15"/>
      <c r="G654" s="38"/>
      <c r="H654" s="199" t="str">
        <f t="shared" si="37"/>
        <v/>
      </c>
      <c r="I654" s="44"/>
      <c r="J654" s="103" t="str">
        <f t="shared" si="36"/>
        <v/>
      </c>
    </row>
    <row r="655" spans="1:10" ht="18" customHeight="1" x14ac:dyDescent="0.3">
      <c r="A655" s="399">
        <v>377</v>
      </c>
      <c r="B655" s="314"/>
      <c r="C655" s="447"/>
      <c r="D655" s="14"/>
      <c r="E655" s="15"/>
      <c r="F655" s="15"/>
      <c r="G655" s="38"/>
      <c r="H655" s="199" t="str">
        <f t="shared" si="37"/>
        <v/>
      </c>
      <c r="I655" s="44"/>
      <c r="J655" s="103" t="str">
        <f t="shared" si="36"/>
        <v/>
      </c>
    </row>
    <row r="656" spans="1:10" ht="18" customHeight="1" x14ac:dyDescent="0.3">
      <c r="A656" s="399">
        <v>378</v>
      </c>
      <c r="B656" s="314"/>
      <c r="C656" s="447"/>
      <c r="D656" s="14"/>
      <c r="E656" s="15"/>
      <c r="F656" s="15"/>
      <c r="G656" s="38"/>
      <c r="H656" s="199" t="str">
        <f t="shared" si="37"/>
        <v/>
      </c>
      <c r="I656" s="44"/>
      <c r="J656" s="103" t="str">
        <f t="shared" si="36"/>
        <v/>
      </c>
    </row>
    <row r="657" spans="1:12" ht="18" customHeight="1" x14ac:dyDescent="0.3">
      <c r="A657" s="399">
        <v>379</v>
      </c>
      <c r="B657" s="314"/>
      <c r="C657" s="447"/>
      <c r="D657" s="14"/>
      <c r="E657" s="15"/>
      <c r="F657" s="15"/>
      <c r="G657" s="38"/>
      <c r="H657" s="199" t="str">
        <f t="shared" si="37"/>
        <v/>
      </c>
      <c r="I657" s="44"/>
      <c r="J657" s="103" t="str">
        <f t="shared" si="36"/>
        <v/>
      </c>
    </row>
    <row r="658" spans="1:12" ht="18" customHeight="1" thickBot="1" x14ac:dyDescent="0.35">
      <c r="A658" s="400">
        <v>380</v>
      </c>
      <c r="B658" s="86"/>
      <c r="C658" s="448"/>
      <c r="D658" s="16"/>
      <c r="E658" s="17"/>
      <c r="F658" s="17"/>
      <c r="G658" s="40"/>
      <c r="H658" s="200" t="str">
        <f t="shared" si="37"/>
        <v/>
      </c>
      <c r="I658" s="45"/>
      <c r="J658" s="103" t="str">
        <f t="shared" si="36"/>
        <v/>
      </c>
    </row>
    <row r="659" spans="1:12" ht="18" customHeight="1" thickBot="1" x14ac:dyDescent="0.35">
      <c r="G659" s="380" t="s">
        <v>124</v>
      </c>
      <c r="H659" s="183">
        <f>IF(stok&lt;&gt;"",SUM(H639:H658)+H624,0)</f>
        <v>0</v>
      </c>
      <c r="I659" s="202"/>
      <c r="K659" s="102">
        <f>IF(H659&gt;H624,ROW(A665),0)</f>
        <v>0</v>
      </c>
    </row>
    <row r="661" spans="1:12" ht="30.1" customHeight="1" x14ac:dyDescent="0.3">
      <c r="A661" s="629" t="s">
        <v>134</v>
      </c>
      <c r="B661" s="629"/>
      <c r="C661" s="629"/>
      <c r="D661" s="629"/>
      <c r="E661" s="629"/>
      <c r="F661" s="629"/>
      <c r="G661" s="629"/>
      <c r="H661" s="629"/>
      <c r="I661" s="629"/>
    </row>
    <row r="663" spans="1:12" ht="19.05" x14ac:dyDescent="0.35">
      <c r="A663" s="370" t="s">
        <v>30</v>
      </c>
      <c r="B663" s="372">
        <f ca="1">imzatarihi</f>
        <v>45653</v>
      </c>
      <c r="C663" s="372"/>
      <c r="D663" s="251" t="s">
        <v>31</v>
      </c>
      <c r="E663" s="373" t="str">
        <f>IF(kurulusyetkilisi&gt;0,kurulusyetkilisi,"")</f>
        <v/>
      </c>
      <c r="H663" s="41"/>
    </row>
    <row r="664" spans="1:12" ht="19.05" x14ac:dyDescent="0.35">
      <c r="B664" s="213"/>
      <c r="C664" s="213"/>
      <c r="D664" s="251" t="s">
        <v>32</v>
      </c>
      <c r="G664" s="212"/>
      <c r="H664" s="41"/>
    </row>
    <row r="666" spans="1:12" x14ac:dyDescent="0.3">
      <c r="A666" s="609" t="s">
        <v>104</v>
      </c>
      <c r="B666" s="609"/>
      <c r="C666" s="609"/>
      <c r="D666" s="609"/>
      <c r="E666" s="609"/>
      <c r="F666" s="609"/>
      <c r="G666" s="609"/>
      <c r="H666" s="609"/>
      <c r="I666" s="609"/>
      <c r="J666" s="2"/>
    </row>
    <row r="667" spans="1:12" x14ac:dyDescent="0.3">
      <c r="A667" s="573" t="str">
        <f>IF(YilDonem&lt;&gt;"",CONCATENATE(YilDonem," dönemine aittir."),"")</f>
        <v/>
      </c>
      <c r="B667" s="573"/>
      <c r="C667" s="573"/>
      <c r="D667" s="573"/>
      <c r="E667" s="573"/>
      <c r="F667" s="573"/>
      <c r="G667" s="573"/>
      <c r="H667" s="573"/>
      <c r="I667" s="573"/>
      <c r="J667" s="2"/>
    </row>
    <row r="668" spans="1:12" ht="16.149999999999999" customHeight="1" thickBot="1" x14ac:dyDescent="0.35">
      <c r="A668" s="610" t="s">
        <v>126</v>
      </c>
      <c r="B668" s="610"/>
      <c r="C668" s="610"/>
      <c r="D668" s="610"/>
      <c r="E668" s="610"/>
      <c r="F668" s="610"/>
      <c r="G668" s="610"/>
      <c r="H668" s="610"/>
      <c r="I668" s="610"/>
      <c r="J668" s="2"/>
    </row>
    <row r="669" spans="1:12" ht="31.6" customHeight="1" thickBot="1" x14ac:dyDescent="0.35">
      <c r="A669" s="441" t="s">
        <v>212</v>
      </c>
      <c r="B669" s="618" t="str">
        <f>IF(ProjeNo&gt;0,ProjeNo,"")</f>
        <v/>
      </c>
      <c r="C669" s="619"/>
      <c r="D669" s="619"/>
      <c r="E669" s="619"/>
      <c r="F669" s="619"/>
      <c r="G669" s="619"/>
      <c r="H669" s="619"/>
      <c r="I669" s="620"/>
      <c r="J669" s="2"/>
    </row>
    <row r="670" spans="1:12" ht="45" customHeight="1" thickBot="1" x14ac:dyDescent="0.35">
      <c r="A670" s="441" t="s">
        <v>213</v>
      </c>
      <c r="B670" s="615" t="str">
        <f>IF(ProjeAdi&gt;0,ProjeAdi,"")</f>
        <v/>
      </c>
      <c r="C670" s="616"/>
      <c r="D670" s="616"/>
      <c r="E670" s="616"/>
      <c r="F670" s="616"/>
      <c r="G670" s="616"/>
      <c r="H670" s="616"/>
      <c r="I670" s="617"/>
      <c r="J670" s="2"/>
    </row>
    <row r="671" spans="1:12" ht="34.5" customHeight="1" thickBot="1" x14ac:dyDescent="0.35">
      <c r="A671" s="449" t="s">
        <v>137</v>
      </c>
      <c r="B671" s="632" t="str">
        <f>IF($B$6&lt;&gt;"",$B$6,"")</f>
        <v/>
      </c>
      <c r="C671" s="633"/>
      <c r="D671" s="633"/>
      <c r="E671" s="633"/>
      <c r="F671" s="633"/>
      <c r="G671" s="633"/>
      <c r="H671" s="633"/>
      <c r="I671" s="634"/>
      <c r="J671" s="206" t="str">
        <f>IF(B671="","Stok değerleme yöntemi yazılmadan toplam hesaplanmayacaktır.","")</f>
        <v>Stok değerleme yöntemi yazılmadan toplam hesaplanmayacaktır.</v>
      </c>
    </row>
    <row r="672" spans="1:12" s="42" customFormat="1" ht="37.200000000000003" customHeight="1" x14ac:dyDescent="0.3">
      <c r="A672" s="613" t="s">
        <v>3</v>
      </c>
      <c r="B672" s="613" t="s">
        <v>99</v>
      </c>
      <c r="C672" s="613" t="s">
        <v>175</v>
      </c>
      <c r="D672" s="613" t="s">
        <v>100</v>
      </c>
      <c r="E672" s="613" t="s">
        <v>105</v>
      </c>
      <c r="F672" s="613" t="s">
        <v>106</v>
      </c>
      <c r="G672" s="613" t="s">
        <v>138</v>
      </c>
      <c r="H672" s="630" t="s">
        <v>33</v>
      </c>
      <c r="I672" s="630" t="s">
        <v>107</v>
      </c>
      <c r="J672" s="58"/>
      <c r="K672" s="66"/>
      <c r="L672" s="66"/>
    </row>
    <row r="673" spans="1:10" ht="18" customHeight="1" thickBot="1" x14ac:dyDescent="0.35">
      <c r="A673" s="621"/>
      <c r="B673" s="621"/>
      <c r="C673" s="614"/>
      <c r="D673" s="621"/>
      <c r="E673" s="621"/>
      <c r="F673" s="621"/>
      <c r="G673" s="621"/>
      <c r="H673" s="631"/>
      <c r="I673" s="631"/>
      <c r="J673" s="2"/>
    </row>
    <row r="674" spans="1:10" ht="18" customHeight="1" x14ac:dyDescent="0.3">
      <c r="A674" s="198">
        <v>381</v>
      </c>
      <c r="B674" s="83"/>
      <c r="C674" s="445"/>
      <c r="D674" s="22"/>
      <c r="E674" s="36"/>
      <c r="F674" s="36"/>
      <c r="G674" s="33"/>
      <c r="H674" s="189" t="str">
        <f>IF(AND(F674&lt;&gt;"",G674&lt;&gt;"",I674&lt;&gt;""),F674*G674,"")</f>
        <v/>
      </c>
      <c r="I674" s="43"/>
      <c r="J674" s="103" t="str">
        <f t="shared" ref="J674:J693" si="38">IF(AND(D674&lt;&gt;"",I674=""),"Stok Çıkış Tarihi Yazılmalıdır.","")</f>
        <v/>
      </c>
    </row>
    <row r="675" spans="1:10" ht="18" customHeight="1" x14ac:dyDescent="0.3">
      <c r="A675" s="399">
        <v>382</v>
      </c>
      <c r="B675" s="314"/>
      <c r="C675" s="447"/>
      <c r="D675" s="14"/>
      <c r="E675" s="15"/>
      <c r="F675" s="15"/>
      <c r="G675" s="38"/>
      <c r="H675" s="199" t="str">
        <f t="shared" ref="H675:H693" si="39">IF(AND(F675&lt;&gt;"",G675&lt;&gt;"",I675&lt;&gt;""),F675*G675,"")</f>
        <v/>
      </c>
      <c r="I675" s="44"/>
      <c r="J675" s="103" t="str">
        <f t="shared" si="38"/>
        <v/>
      </c>
    </row>
    <row r="676" spans="1:10" ht="18" customHeight="1" x14ac:dyDescent="0.3">
      <c r="A676" s="399">
        <v>383</v>
      </c>
      <c r="B676" s="314"/>
      <c r="C676" s="447"/>
      <c r="D676" s="14"/>
      <c r="E676" s="15"/>
      <c r="F676" s="15"/>
      <c r="G676" s="38"/>
      <c r="H676" s="199" t="str">
        <f t="shared" si="39"/>
        <v/>
      </c>
      <c r="I676" s="44"/>
      <c r="J676" s="103" t="str">
        <f t="shared" si="38"/>
        <v/>
      </c>
    </row>
    <row r="677" spans="1:10" ht="18" customHeight="1" x14ac:dyDescent="0.3">
      <c r="A677" s="399">
        <v>384</v>
      </c>
      <c r="B677" s="314"/>
      <c r="C677" s="447"/>
      <c r="D677" s="14"/>
      <c r="E677" s="15"/>
      <c r="F677" s="15"/>
      <c r="G677" s="38"/>
      <c r="H677" s="199" t="str">
        <f t="shared" si="39"/>
        <v/>
      </c>
      <c r="I677" s="44"/>
      <c r="J677" s="103" t="str">
        <f t="shared" si="38"/>
        <v/>
      </c>
    </row>
    <row r="678" spans="1:10" ht="18" customHeight="1" x14ac:dyDescent="0.3">
      <c r="A678" s="399">
        <v>385</v>
      </c>
      <c r="B678" s="314"/>
      <c r="C678" s="447"/>
      <c r="D678" s="14"/>
      <c r="E678" s="15"/>
      <c r="F678" s="15"/>
      <c r="G678" s="38"/>
      <c r="H678" s="199" t="str">
        <f t="shared" si="39"/>
        <v/>
      </c>
      <c r="I678" s="44"/>
      <c r="J678" s="103" t="str">
        <f t="shared" si="38"/>
        <v/>
      </c>
    </row>
    <row r="679" spans="1:10" ht="18" customHeight="1" x14ac:dyDescent="0.3">
      <c r="A679" s="399">
        <v>386</v>
      </c>
      <c r="B679" s="314"/>
      <c r="C679" s="447"/>
      <c r="D679" s="14"/>
      <c r="E679" s="15"/>
      <c r="F679" s="15"/>
      <c r="G679" s="38"/>
      <c r="H679" s="199" t="str">
        <f t="shared" si="39"/>
        <v/>
      </c>
      <c r="I679" s="44"/>
      <c r="J679" s="103" t="str">
        <f t="shared" si="38"/>
        <v/>
      </c>
    </row>
    <row r="680" spans="1:10" ht="18" customHeight="1" x14ac:dyDescent="0.3">
      <c r="A680" s="399">
        <v>387</v>
      </c>
      <c r="B680" s="314"/>
      <c r="C680" s="447"/>
      <c r="D680" s="14"/>
      <c r="E680" s="15"/>
      <c r="F680" s="15"/>
      <c r="G680" s="38"/>
      <c r="H680" s="199" t="str">
        <f t="shared" si="39"/>
        <v/>
      </c>
      <c r="I680" s="44"/>
      <c r="J680" s="103" t="str">
        <f t="shared" si="38"/>
        <v/>
      </c>
    </row>
    <row r="681" spans="1:10" ht="18" customHeight="1" x14ac:dyDescent="0.3">
      <c r="A681" s="399">
        <v>388</v>
      </c>
      <c r="B681" s="314"/>
      <c r="C681" s="447"/>
      <c r="D681" s="14"/>
      <c r="E681" s="15"/>
      <c r="F681" s="15"/>
      <c r="G681" s="38"/>
      <c r="H681" s="199" t="str">
        <f t="shared" si="39"/>
        <v/>
      </c>
      <c r="I681" s="44"/>
      <c r="J681" s="103" t="str">
        <f t="shared" si="38"/>
        <v/>
      </c>
    </row>
    <row r="682" spans="1:10" ht="18" customHeight="1" x14ac:dyDescent="0.3">
      <c r="A682" s="399">
        <v>389</v>
      </c>
      <c r="B682" s="314"/>
      <c r="C682" s="447"/>
      <c r="D682" s="14"/>
      <c r="E682" s="15"/>
      <c r="F682" s="15"/>
      <c r="G682" s="38"/>
      <c r="H682" s="199" t="str">
        <f t="shared" si="39"/>
        <v/>
      </c>
      <c r="I682" s="44"/>
      <c r="J682" s="103" t="str">
        <f t="shared" si="38"/>
        <v/>
      </c>
    </row>
    <row r="683" spans="1:10" ht="18" customHeight="1" x14ac:dyDescent="0.3">
      <c r="A683" s="399">
        <v>390</v>
      </c>
      <c r="B683" s="314"/>
      <c r="C683" s="447"/>
      <c r="D683" s="14"/>
      <c r="E683" s="15"/>
      <c r="F683" s="15"/>
      <c r="G683" s="38"/>
      <c r="H683" s="199" t="str">
        <f t="shared" si="39"/>
        <v/>
      </c>
      <c r="I683" s="44"/>
      <c r="J683" s="103" t="str">
        <f t="shared" si="38"/>
        <v/>
      </c>
    </row>
    <row r="684" spans="1:10" ht="18" customHeight="1" x14ac:dyDescent="0.3">
      <c r="A684" s="399">
        <v>391</v>
      </c>
      <c r="B684" s="314"/>
      <c r="C684" s="447"/>
      <c r="D684" s="14"/>
      <c r="E684" s="15"/>
      <c r="F684" s="15"/>
      <c r="G684" s="38"/>
      <c r="H684" s="199" t="str">
        <f t="shared" si="39"/>
        <v/>
      </c>
      <c r="I684" s="44"/>
      <c r="J684" s="103" t="str">
        <f t="shared" si="38"/>
        <v/>
      </c>
    </row>
    <row r="685" spans="1:10" ht="18" customHeight="1" x14ac:dyDescent="0.3">
      <c r="A685" s="399">
        <v>392</v>
      </c>
      <c r="B685" s="314"/>
      <c r="C685" s="447"/>
      <c r="D685" s="14"/>
      <c r="E685" s="15"/>
      <c r="F685" s="15"/>
      <c r="G685" s="38"/>
      <c r="H685" s="199" t="str">
        <f t="shared" si="39"/>
        <v/>
      </c>
      <c r="I685" s="44"/>
      <c r="J685" s="103" t="str">
        <f t="shared" si="38"/>
        <v/>
      </c>
    </row>
    <row r="686" spans="1:10" ht="18" customHeight="1" x14ac:dyDescent="0.3">
      <c r="A686" s="399">
        <v>393</v>
      </c>
      <c r="B686" s="314"/>
      <c r="C686" s="447"/>
      <c r="D686" s="14"/>
      <c r="E686" s="15"/>
      <c r="F686" s="15"/>
      <c r="G686" s="38"/>
      <c r="H686" s="199" t="str">
        <f t="shared" si="39"/>
        <v/>
      </c>
      <c r="I686" s="44"/>
      <c r="J686" s="103" t="str">
        <f t="shared" si="38"/>
        <v/>
      </c>
    </row>
    <row r="687" spans="1:10" ht="18" customHeight="1" x14ac:dyDescent="0.3">
      <c r="A687" s="399">
        <v>394</v>
      </c>
      <c r="B687" s="314"/>
      <c r="C687" s="447"/>
      <c r="D687" s="14"/>
      <c r="E687" s="15"/>
      <c r="F687" s="15"/>
      <c r="G687" s="38"/>
      <c r="H687" s="199" t="str">
        <f t="shared" si="39"/>
        <v/>
      </c>
      <c r="I687" s="44"/>
      <c r="J687" s="103" t="str">
        <f t="shared" si="38"/>
        <v/>
      </c>
    </row>
    <row r="688" spans="1:10" ht="18" customHeight="1" x14ac:dyDescent="0.3">
      <c r="A688" s="399">
        <v>395</v>
      </c>
      <c r="B688" s="314"/>
      <c r="C688" s="447"/>
      <c r="D688" s="14"/>
      <c r="E688" s="15"/>
      <c r="F688" s="15"/>
      <c r="G688" s="38"/>
      <c r="H688" s="199" t="str">
        <f t="shared" si="39"/>
        <v/>
      </c>
      <c r="I688" s="44"/>
      <c r="J688" s="103" t="str">
        <f t="shared" si="38"/>
        <v/>
      </c>
    </row>
    <row r="689" spans="1:11" ht="18" customHeight="1" x14ac:dyDescent="0.3">
      <c r="A689" s="399">
        <v>396</v>
      </c>
      <c r="B689" s="314"/>
      <c r="C689" s="447"/>
      <c r="D689" s="14"/>
      <c r="E689" s="15"/>
      <c r="F689" s="15"/>
      <c r="G689" s="38"/>
      <c r="H689" s="199" t="str">
        <f t="shared" si="39"/>
        <v/>
      </c>
      <c r="I689" s="44"/>
      <c r="J689" s="103" t="str">
        <f t="shared" si="38"/>
        <v/>
      </c>
    </row>
    <row r="690" spans="1:11" ht="18" customHeight="1" x14ac:dyDescent="0.3">
      <c r="A690" s="399">
        <v>397</v>
      </c>
      <c r="B690" s="314"/>
      <c r="C690" s="447"/>
      <c r="D690" s="14"/>
      <c r="E690" s="15"/>
      <c r="F690" s="15"/>
      <c r="G690" s="38"/>
      <c r="H690" s="199" t="str">
        <f t="shared" si="39"/>
        <v/>
      </c>
      <c r="I690" s="44"/>
      <c r="J690" s="103" t="str">
        <f t="shared" si="38"/>
        <v/>
      </c>
    </row>
    <row r="691" spans="1:11" ht="18" customHeight="1" x14ac:dyDescent="0.3">
      <c r="A691" s="399">
        <v>398</v>
      </c>
      <c r="B691" s="314"/>
      <c r="C691" s="447"/>
      <c r="D691" s="14"/>
      <c r="E691" s="15"/>
      <c r="F691" s="15"/>
      <c r="G691" s="38"/>
      <c r="H691" s="199" t="str">
        <f t="shared" si="39"/>
        <v/>
      </c>
      <c r="I691" s="44"/>
      <c r="J691" s="103" t="str">
        <f t="shared" si="38"/>
        <v/>
      </c>
    </row>
    <row r="692" spans="1:11" ht="18" customHeight="1" x14ac:dyDescent="0.3">
      <c r="A692" s="399">
        <v>399</v>
      </c>
      <c r="B692" s="314"/>
      <c r="C692" s="447"/>
      <c r="D692" s="14"/>
      <c r="E692" s="15"/>
      <c r="F692" s="15"/>
      <c r="G692" s="38"/>
      <c r="H692" s="199" t="str">
        <f t="shared" si="39"/>
        <v/>
      </c>
      <c r="I692" s="44"/>
      <c r="J692" s="103" t="str">
        <f t="shared" si="38"/>
        <v/>
      </c>
    </row>
    <row r="693" spans="1:11" ht="18" customHeight="1" thickBot="1" x14ac:dyDescent="0.35">
      <c r="A693" s="400">
        <v>400</v>
      </c>
      <c r="B693" s="86"/>
      <c r="C693" s="448"/>
      <c r="D693" s="16"/>
      <c r="E693" s="17"/>
      <c r="F693" s="17"/>
      <c r="G693" s="40"/>
      <c r="H693" s="200" t="str">
        <f t="shared" si="39"/>
        <v/>
      </c>
      <c r="I693" s="45"/>
      <c r="J693" s="103" t="str">
        <f t="shared" si="38"/>
        <v/>
      </c>
    </row>
    <row r="694" spans="1:11" ht="18" customHeight="1" thickBot="1" x14ac:dyDescent="0.35">
      <c r="G694" s="380" t="s">
        <v>124</v>
      </c>
      <c r="H694" s="183">
        <f>IF(stok&lt;&gt;"",SUM(H674:H693)+H659,0)</f>
        <v>0</v>
      </c>
      <c r="I694" s="202"/>
      <c r="K694" s="102">
        <f>IF(H694&gt;H659,ROW(A700),0)</f>
        <v>0</v>
      </c>
    </row>
    <row r="696" spans="1:11" ht="30.1" customHeight="1" x14ac:dyDescent="0.3">
      <c r="A696" s="629" t="s">
        <v>134</v>
      </c>
      <c r="B696" s="629"/>
      <c r="C696" s="629"/>
      <c r="D696" s="629"/>
      <c r="E696" s="629"/>
      <c r="F696" s="629"/>
      <c r="G696" s="629"/>
      <c r="H696" s="629"/>
      <c r="I696" s="629"/>
    </row>
    <row r="698" spans="1:11" ht="19.05" x14ac:dyDescent="0.35">
      <c r="A698" s="370" t="s">
        <v>30</v>
      </c>
      <c r="B698" s="372">
        <f ca="1">imzatarihi</f>
        <v>45653</v>
      </c>
      <c r="C698" s="372"/>
      <c r="D698" s="251" t="s">
        <v>31</v>
      </c>
      <c r="E698" s="373" t="str">
        <f>IF(kurulusyetkilisi&gt;0,kurulusyetkilisi,"")</f>
        <v/>
      </c>
      <c r="H698" s="41"/>
    </row>
    <row r="699" spans="1:11" ht="19.05" x14ac:dyDescent="0.35">
      <c r="B699" s="213"/>
      <c r="C699" s="213"/>
      <c r="D699" s="251" t="s">
        <v>32</v>
      </c>
      <c r="G699" s="212"/>
      <c r="H699" s="41"/>
    </row>
    <row r="701" spans="1:11" x14ac:dyDescent="0.3">
      <c r="A701" s="609" t="s">
        <v>104</v>
      </c>
      <c r="B701" s="609"/>
      <c r="C701" s="609"/>
      <c r="D701" s="609"/>
      <c r="E701" s="609"/>
      <c r="F701" s="609"/>
      <c r="G701" s="609"/>
      <c r="H701" s="609"/>
      <c r="I701" s="609"/>
      <c r="J701" s="2"/>
    </row>
    <row r="702" spans="1:11" x14ac:dyDescent="0.3">
      <c r="A702" s="573" t="str">
        <f>IF(YilDonem&lt;&gt;"",CONCATENATE(YilDonem," dönemine aittir."),"")</f>
        <v/>
      </c>
      <c r="B702" s="573"/>
      <c r="C702" s="573"/>
      <c r="D702" s="573"/>
      <c r="E702" s="573"/>
      <c r="F702" s="573"/>
      <c r="G702" s="573"/>
      <c r="H702" s="573"/>
      <c r="I702" s="573"/>
      <c r="J702" s="2"/>
    </row>
    <row r="703" spans="1:11" ht="16.149999999999999" customHeight="1" thickBot="1" x14ac:dyDescent="0.35">
      <c r="A703" s="610" t="s">
        <v>126</v>
      </c>
      <c r="B703" s="610"/>
      <c r="C703" s="610"/>
      <c r="D703" s="610"/>
      <c r="E703" s="610"/>
      <c r="F703" s="610"/>
      <c r="G703" s="610"/>
      <c r="H703" s="610"/>
      <c r="I703" s="610"/>
      <c r="J703" s="2"/>
    </row>
    <row r="704" spans="1:11" ht="31.6" customHeight="1" thickBot="1" x14ac:dyDescent="0.35">
      <c r="A704" s="441" t="s">
        <v>212</v>
      </c>
      <c r="B704" s="618" t="str">
        <f>IF(ProjeNo&gt;0,ProjeNo,"")</f>
        <v/>
      </c>
      <c r="C704" s="619"/>
      <c r="D704" s="619"/>
      <c r="E704" s="619"/>
      <c r="F704" s="619"/>
      <c r="G704" s="619"/>
      <c r="H704" s="619"/>
      <c r="I704" s="620"/>
      <c r="J704" s="2"/>
    </row>
    <row r="705" spans="1:12" ht="45" customHeight="1" thickBot="1" x14ac:dyDescent="0.35">
      <c r="A705" s="441" t="s">
        <v>213</v>
      </c>
      <c r="B705" s="615" t="str">
        <f>IF(ProjeAdi&gt;0,ProjeAdi,"")</f>
        <v/>
      </c>
      <c r="C705" s="616"/>
      <c r="D705" s="616"/>
      <c r="E705" s="616"/>
      <c r="F705" s="616"/>
      <c r="G705" s="616"/>
      <c r="H705" s="616"/>
      <c r="I705" s="617"/>
      <c r="J705" s="2"/>
    </row>
    <row r="706" spans="1:12" ht="34.5" customHeight="1" thickBot="1" x14ac:dyDescent="0.35">
      <c r="A706" s="449" t="s">
        <v>137</v>
      </c>
      <c r="B706" s="632" t="str">
        <f>IF($B$6&lt;&gt;"",$B$6,"")</f>
        <v/>
      </c>
      <c r="C706" s="633"/>
      <c r="D706" s="633"/>
      <c r="E706" s="633"/>
      <c r="F706" s="633"/>
      <c r="G706" s="633"/>
      <c r="H706" s="633"/>
      <c r="I706" s="634"/>
      <c r="J706" s="206" t="str">
        <f>IF(B706="","Stok değerleme yöntemi yazılmadan toplam hesaplanmayacaktır.","")</f>
        <v>Stok değerleme yöntemi yazılmadan toplam hesaplanmayacaktır.</v>
      </c>
    </row>
    <row r="707" spans="1:12" s="42" customFormat="1" ht="37.200000000000003" customHeight="1" x14ac:dyDescent="0.3">
      <c r="A707" s="613" t="s">
        <v>3</v>
      </c>
      <c r="B707" s="613" t="s">
        <v>99</v>
      </c>
      <c r="C707" s="613" t="s">
        <v>175</v>
      </c>
      <c r="D707" s="613" t="s">
        <v>100</v>
      </c>
      <c r="E707" s="613" t="s">
        <v>105</v>
      </c>
      <c r="F707" s="613" t="s">
        <v>106</v>
      </c>
      <c r="G707" s="613" t="s">
        <v>138</v>
      </c>
      <c r="H707" s="630" t="s">
        <v>33</v>
      </c>
      <c r="I707" s="630" t="s">
        <v>107</v>
      </c>
      <c r="J707" s="58"/>
      <c r="K707" s="66"/>
      <c r="L707" s="66"/>
    </row>
    <row r="708" spans="1:12" ht="18" customHeight="1" thickBot="1" x14ac:dyDescent="0.35">
      <c r="A708" s="621"/>
      <c r="B708" s="621"/>
      <c r="C708" s="614"/>
      <c r="D708" s="621"/>
      <c r="E708" s="621"/>
      <c r="F708" s="621"/>
      <c r="G708" s="621"/>
      <c r="H708" s="631"/>
      <c r="I708" s="631"/>
      <c r="J708" s="2"/>
    </row>
    <row r="709" spans="1:12" ht="18" customHeight="1" x14ac:dyDescent="0.3">
      <c r="A709" s="198">
        <v>401</v>
      </c>
      <c r="B709" s="83"/>
      <c r="C709" s="445"/>
      <c r="D709" s="22"/>
      <c r="E709" s="36"/>
      <c r="F709" s="36"/>
      <c r="G709" s="33"/>
      <c r="H709" s="189" t="str">
        <f>IF(AND(F709&lt;&gt;"",G709&lt;&gt;"",I709&lt;&gt;""),F709*G709,"")</f>
        <v/>
      </c>
      <c r="I709" s="43"/>
      <c r="J709" s="103" t="str">
        <f t="shared" ref="J709:J728" si="40">IF(AND(D709&lt;&gt;"",I709=""),"Stok Çıkış Tarihi Yazılmalıdır.","")</f>
        <v/>
      </c>
    </row>
    <row r="710" spans="1:12" ht="18" customHeight="1" x14ac:dyDescent="0.3">
      <c r="A710" s="399">
        <v>402</v>
      </c>
      <c r="B710" s="314"/>
      <c r="C710" s="447"/>
      <c r="D710" s="14"/>
      <c r="E710" s="15"/>
      <c r="F710" s="15"/>
      <c r="G710" s="38"/>
      <c r="H710" s="199" t="str">
        <f t="shared" ref="H710:H728" si="41">IF(AND(F710&lt;&gt;"",G710&lt;&gt;"",I710&lt;&gt;""),F710*G710,"")</f>
        <v/>
      </c>
      <c r="I710" s="44"/>
      <c r="J710" s="103" t="str">
        <f t="shared" si="40"/>
        <v/>
      </c>
    </row>
    <row r="711" spans="1:12" ht="18" customHeight="1" x14ac:dyDescent="0.3">
      <c r="A711" s="399">
        <v>403</v>
      </c>
      <c r="B711" s="314"/>
      <c r="C711" s="447"/>
      <c r="D711" s="14"/>
      <c r="E711" s="15"/>
      <c r="F711" s="15"/>
      <c r="G711" s="38"/>
      <c r="H711" s="199" t="str">
        <f t="shared" si="41"/>
        <v/>
      </c>
      <c r="I711" s="44"/>
      <c r="J711" s="103" t="str">
        <f t="shared" si="40"/>
        <v/>
      </c>
    </row>
    <row r="712" spans="1:12" ht="18" customHeight="1" x14ac:dyDescent="0.3">
      <c r="A712" s="399">
        <v>404</v>
      </c>
      <c r="B712" s="314"/>
      <c r="C712" s="447"/>
      <c r="D712" s="14"/>
      <c r="E712" s="15"/>
      <c r="F712" s="15"/>
      <c r="G712" s="38"/>
      <c r="H712" s="199" t="str">
        <f t="shared" si="41"/>
        <v/>
      </c>
      <c r="I712" s="44"/>
      <c r="J712" s="103" t="str">
        <f t="shared" si="40"/>
        <v/>
      </c>
    </row>
    <row r="713" spans="1:12" ht="18" customHeight="1" x14ac:dyDescent="0.3">
      <c r="A713" s="399">
        <v>405</v>
      </c>
      <c r="B713" s="314"/>
      <c r="C713" s="447"/>
      <c r="D713" s="14"/>
      <c r="E713" s="15"/>
      <c r="F713" s="15"/>
      <c r="G713" s="38"/>
      <c r="H713" s="199" t="str">
        <f t="shared" si="41"/>
        <v/>
      </c>
      <c r="I713" s="44"/>
      <c r="J713" s="103" t="str">
        <f t="shared" si="40"/>
        <v/>
      </c>
    </row>
    <row r="714" spans="1:12" ht="18" customHeight="1" x14ac:dyDescent="0.3">
      <c r="A714" s="399">
        <v>406</v>
      </c>
      <c r="B714" s="314"/>
      <c r="C714" s="447"/>
      <c r="D714" s="14"/>
      <c r="E714" s="15"/>
      <c r="F714" s="15"/>
      <c r="G714" s="38"/>
      <c r="H714" s="199" t="str">
        <f t="shared" si="41"/>
        <v/>
      </c>
      <c r="I714" s="44"/>
      <c r="J714" s="103" t="str">
        <f t="shared" si="40"/>
        <v/>
      </c>
    </row>
    <row r="715" spans="1:12" ht="18" customHeight="1" x14ac:dyDescent="0.3">
      <c r="A715" s="399">
        <v>407</v>
      </c>
      <c r="B715" s="314"/>
      <c r="C715" s="447"/>
      <c r="D715" s="14"/>
      <c r="E715" s="15"/>
      <c r="F715" s="15"/>
      <c r="G715" s="38"/>
      <c r="H715" s="199" t="str">
        <f t="shared" si="41"/>
        <v/>
      </c>
      <c r="I715" s="44"/>
      <c r="J715" s="103" t="str">
        <f t="shared" si="40"/>
        <v/>
      </c>
    </row>
    <row r="716" spans="1:12" ht="18" customHeight="1" x14ac:dyDescent="0.3">
      <c r="A716" s="399">
        <v>408</v>
      </c>
      <c r="B716" s="314"/>
      <c r="C716" s="447"/>
      <c r="D716" s="14"/>
      <c r="E716" s="15"/>
      <c r="F716" s="15"/>
      <c r="G716" s="38"/>
      <c r="H716" s="199" t="str">
        <f t="shared" si="41"/>
        <v/>
      </c>
      <c r="I716" s="44"/>
      <c r="J716" s="103" t="str">
        <f t="shared" si="40"/>
        <v/>
      </c>
    </row>
    <row r="717" spans="1:12" ht="18" customHeight="1" x14ac:dyDescent="0.3">
      <c r="A717" s="399">
        <v>409</v>
      </c>
      <c r="B717" s="314"/>
      <c r="C717" s="447"/>
      <c r="D717" s="14"/>
      <c r="E717" s="15"/>
      <c r="F717" s="15"/>
      <c r="G717" s="38"/>
      <c r="H717" s="199" t="str">
        <f t="shared" si="41"/>
        <v/>
      </c>
      <c r="I717" s="44"/>
      <c r="J717" s="103" t="str">
        <f t="shared" si="40"/>
        <v/>
      </c>
    </row>
    <row r="718" spans="1:12" ht="18" customHeight="1" x14ac:dyDescent="0.3">
      <c r="A718" s="399">
        <v>410</v>
      </c>
      <c r="B718" s="314"/>
      <c r="C718" s="447"/>
      <c r="D718" s="14"/>
      <c r="E718" s="15"/>
      <c r="F718" s="15"/>
      <c r="G718" s="38"/>
      <c r="H718" s="199" t="str">
        <f t="shared" si="41"/>
        <v/>
      </c>
      <c r="I718" s="44"/>
      <c r="J718" s="103" t="str">
        <f t="shared" si="40"/>
        <v/>
      </c>
    </row>
    <row r="719" spans="1:12" ht="18" customHeight="1" x14ac:dyDescent="0.3">
      <c r="A719" s="399">
        <v>411</v>
      </c>
      <c r="B719" s="314"/>
      <c r="C719" s="447"/>
      <c r="D719" s="14"/>
      <c r="E719" s="15"/>
      <c r="F719" s="15"/>
      <c r="G719" s="38"/>
      <c r="H719" s="199" t="str">
        <f t="shared" si="41"/>
        <v/>
      </c>
      <c r="I719" s="44"/>
      <c r="J719" s="103" t="str">
        <f t="shared" si="40"/>
        <v/>
      </c>
    </row>
    <row r="720" spans="1:12" ht="18" customHeight="1" x14ac:dyDescent="0.3">
      <c r="A720" s="399">
        <v>412</v>
      </c>
      <c r="B720" s="314"/>
      <c r="C720" s="447"/>
      <c r="D720" s="14"/>
      <c r="E720" s="15"/>
      <c r="F720" s="15"/>
      <c r="G720" s="38"/>
      <c r="H720" s="199" t="str">
        <f t="shared" si="41"/>
        <v/>
      </c>
      <c r="I720" s="44"/>
      <c r="J720" s="103" t="str">
        <f t="shared" si="40"/>
        <v/>
      </c>
    </row>
    <row r="721" spans="1:11" ht="18" customHeight="1" x14ac:dyDescent="0.3">
      <c r="A721" s="399">
        <v>413</v>
      </c>
      <c r="B721" s="314"/>
      <c r="C721" s="447"/>
      <c r="D721" s="14"/>
      <c r="E721" s="15"/>
      <c r="F721" s="15"/>
      <c r="G721" s="38"/>
      <c r="H721" s="199" t="str">
        <f t="shared" si="41"/>
        <v/>
      </c>
      <c r="I721" s="44"/>
      <c r="J721" s="103" t="str">
        <f t="shared" si="40"/>
        <v/>
      </c>
    </row>
    <row r="722" spans="1:11" ht="18" customHeight="1" x14ac:dyDescent="0.3">
      <c r="A722" s="399">
        <v>414</v>
      </c>
      <c r="B722" s="314"/>
      <c r="C722" s="447"/>
      <c r="D722" s="14"/>
      <c r="E722" s="15"/>
      <c r="F722" s="15"/>
      <c r="G722" s="38"/>
      <c r="H722" s="199" t="str">
        <f t="shared" si="41"/>
        <v/>
      </c>
      <c r="I722" s="44"/>
      <c r="J722" s="103" t="str">
        <f t="shared" si="40"/>
        <v/>
      </c>
    </row>
    <row r="723" spans="1:11" ht="18" customHeight="1" x14ac:dyDescent="0.3">
      <c r="A723" s="399">
        <v>415</v>
      </c>
      <c r="B723" s="314"/>
      <c r="C723" s="447"/>
      <c r="D723" s="14"/>
      <c r="E723" s="15"/>
      <c r="F723" s="15"/>
      <c r="G723" s="38"/>
      <c r="H723" s="199" t="str">
        <f t="shared" si="41"/>
        <v/>
      </c>
      <c r="I723" s="44"/>
      <c r="J723" s="103" t="str">
        <f t="shared" si="40"/>
        <v/>
      </c>
    </row>
    <row r="724" spans="1:11" ht="18" customHeight="1" x14ac:dyDescent="0.3">
      <c r="A724" s="399">
        <v>416</v>
      </c>
      <c r="B724" s="314"/>
      <c r="C724" s="447"/>
      <c r="D724" s="14"/>
      <c r="E724" s="15"/>
      <c r="F724" s="15"/>
      <c r="G724" s="38"/>
      <c r="H724" s="199" t="str">
        <f t="shared" si="41"/>
        <v/>
      </c>
      <c r="I724" s="44"/>
      <c r="J724" s="103" t="str">
        <f t="shared" si="40"/>
        <v/>
      </c>
    </row>
    <row r="725" spans="1:11" ht="18" customHeight="1" x14ac:dyDescent="0.3">
      <c r="A725" s="399">
        <v>417</v>
      </c>
      <c r="B725" s="314"/>
      <c r="C725" s="447"/>
      <c r="D725" s="14"/>
      <c r="E725" s="15"/>
      <c r="F725" s="15"/>
      <c r="G725" s="38"/>
      <c r="H725" s="199" t="str">
        <f t="shared" si="41"/>
        <v/>
      </c>
      <c r="I725" s="44"/>
      <c r="J725" s="103" t="str">
        <f t="shared" si="40"/>
        <v/>
      </c>
    </row>
    <row r="726" spans="1:11" ht="18" customHeight="1" x14ac:dyDescent="0.3">
      <c r="A726" s="399">
        <v>418</v>
      </c>
      <c r="B726" s="314"/>
      <c r="C726" s="447"/>
      <c r="D726" s="14"/>
      <c r="E726" s="15"/>
      <c r="F726" s="15"/>
      <c r="G726" s="38"/>
      <c r="H726" s="199" t="str">
        <f t="shared" si="41"/>
        <v/>
      </c>
      <c r="I726" s="44"/>
      <c r="J726" s="103" t="str">
        <f t="shared" si="40"/>
        <v/>
      </c>
    </row>
    <row r="727" spans="1:11" ht="18" customHeight="1" x14ac:dyDescent="0.3">
      <c r="A727" s="399">
        <v>419</v>
      </c>
      <c r="B727" s="314"/>
      <c r="C727" s="447"/>
      <c r="D727" s="14"/>
      <c r="E727" s="15"/>
      <c r="F727" s="15"/>
      <c r="G727" s="38"/>
      <c r="H727" s="199" t="str">
        <f t="shared" si="41"/>
        <v/>
      </c>
      <c r="I727" s="44"/>
      <c r="J727" s="103" t="str">
        <f t="shared" si="40"/>
        <v/>
      </c>
    </row>
    <row r="728" spans="1:11" ht="18" customHeight="1" thickBot="1" x14ac:dyDescent="0.35">
      <c r="A728" s="400">
        <v>420</v>
      </c>
      <c r="B728" s="86"/>
      <c r="C728" s="448"/>
      <c r="D728" s="16"/>
      <c r="E728" s="17"/>
      <c r="F728" s="17"/>
      <c r="G728" s="40"/>
      <c r="H728" s="200" t="str">
        <f t="shared" si="41"/>
        <v/>
      </c>
      <c r="I728" s="45"/>
      <c r="J728" s="103" t="str">
        <f t="shared" si="40"/>
        <v/>
      </c>
    </row>
    <row r="729" spans="1:11" ht="18" customHeight="1" thickBot="1" x14ac:dyDescent="0.35">
      <c r="G729" s="380" t="s">
        <v>124</v>
      </c>
      <c r="H729" s="183">
        <f>IF(stok&lt;&gt;"",SUM(H709:H728)+H694,0)</f>
        <v>0</v>
      </c>
      <c r="I729" s="202"/>
      <c r="K729" s="102">
        <f>IF(H729&gt;H694,ROW(A735),0)</f>
        <v>0</v>
      </c>
    </row>
    <row r="731" spans="1:11" ht="30.1" customHeight="1" x14ac:dyDescent="0.3">
      <c r="A731" s="629" t="s">
        <v>134</v>
      </c>
      <c r="B731" s="629"/>
      <c r="C731" s="629"/>
      <c r="D731" s="629"/>
      <c r="E731" s="629"/>
      <c r="F731" s="629"/>
      <c r="G731" s="629"/>
      <c r="H731" s="629"/>
      <c r="I731" s="629"/>
    </row>
    <row r="733" spans="1:11" ht="19.05" x14ac:dyDescent="0.35">
      <c r="A733" s="370" t="s">
        <v>30</v>
      </c>
      <c r="B733" s="372">
        <f ca="1">imzatarihi</f>
        <v>45653</v>
      </c>
      <c r="C733" s="372"/>
      <c r="D733" s="251" t="s">
        <v>31</v>
      </c>
      <c r="E733" s="373" t="str">
        <f>IF(kurulusyetkilisi&gt;0,kurulusyetkilisi,"")</f>
        <v/>
      </c>
      <c r="H733" s="41"/>
    </row>
    <row r="734" spans="1:11" ht="19.05" x14ac:dyDescent="0.35">
      <c r="B734" s="213"/>
      <c r="C734" s="213"/>
      <c r="D734" s="251" t="s">
        <v>32</v>
      </c>
      <c r="G734" s="212"/>
      <c r="H734" s="41"/>
    </row>
    <row r="736" spans="1:11" x14ac:dyDescent="0.3">
      <c r="A736" s="609" t="s">
        <v>104</v>
      </c>
      <c r="B736" s="609"/>
      <c r="C736" s="609"/>
      <c r="D736" s="609"/>
      <c r="E736" s="609"/>
      <c r="F736" s="609"/>
      <c r="G736" s="609"/>
      <c r="H736" s="609"/>
      <c r="I736" s="609"/>
      <c r="J736" s="2"/>
    </row>
    <row r="737" spans="1:12" x14ac:dyDescent="0.3">
      <c r="A737" s="573" t="str">
        <f>IF(YilDonem&lt;&gt;"",CONCATENATE(YilDonem," dönemine aittir."),"")</f>
        <v/>
      </c>
      <c r="B737" s="573"/>
      <c r="C737" s="573"/>
      <c r="D737" s="573"/>
      <c r="E737" s="573"/>
      <c r="F737" s="573"/>
      <c r="G737" s="573"/>
      <c r="H737" s="573"/>
      <c r="I737" s="573"/>
      <c r="J737" s="2"/>
    </row>
    <row r="738" spans="1:12" ht="16.149999999999999" customHeight="1" thickBot="1" x14ac:dyDescent="0.35">
      <c r="A738" s="610" t="s">
        <v>126</v>
      </c>
      <c r="B738" s="610"/>
      <c r="C738" s="610"/>
      <c r="D738" s="610"/>
      <c r="E738" s="610"/>
      <c r="F738" s="610"/>
      <c r="G738" s="610"/>
      <c r="H738" s="610"/>
      <c r="I738" s="610"/>
      <c r="J738" s="2"/>
    </row>
    <row r="739" spans="1:12" ht="31.6" customHeight="1" thickBot="1" x14ac:dyDescent="0.35">
      <c r="A739" s="441" t="s">
        <v>212</v>
      </c>
      <c r="B739" s="618" t="str">
        <f>IF(ProjeNo&gt;0,ProjeNo,"")</f>
        <v/>
      </c>
      <c r="C739" s="619"/>
      <c r="D739" s="619"/>
      <c r="E739" s="619"/>
      <c r="F739" s="619"/>
      <c r="G739" s="619"/>
      <c r="H739" s="619"/>
      <c r="I739" s="620"/>
      <c r="J739" s="2"/>
    </row>
    <row r="740" spans="1:12" ht="45" customHeight="1" thickBot="1" x14ac:dyDescent="0.35">
      <c r="A740" s="441" t="s">
        <v>213</v>
      </c>
      <c r="B740" s="615" t="str">
        <f>IF(ProjeAdi&gt;0,ProjeAdi,"")</f>
        <v/>
      </c>
      <c r="C740" s="616"/>
      <c r="D740" s="616"/>
      <c r="E740" s="616"/>
      <c r="F740" s="616"/>
      <c r="G740" s="616"/>
      <c r="H740" s="616"/>
      <c r="I740" s="617"/>
      <c r="J740" s="2"/>
    </row>
    <row r="741" spans="1:12" ht="34.5" customHeight="1" thickBot="1" x14ac:dyDescent="0.35">
      <c r="A741" s="449" t="s">
        <v>137</v>
      </c>
      <c r="B741" s="632" t="str">
        <f>IF($B$6&lt;&gt;"",$B$6,"")</f>
        <v/>
      </c>
      <c r="C741" s="633"/>
      <c r="D741" s="633"/>
      <c r="E741" s="633"/>
      <c r="F741" s="633"/>
      <c r="G741" s="633"/>
      <c r="H741" s="633"/>
      <c r="I741" s="634"/>
      <c r="J741" s="206" t="str">
        <f>IF(B741="","Stok değerleme yöntemi yazılmadan toplam hesaplanmayacaktır.","")</f>
        <v>Stok değerleme yöntemi yazılmadan toplam hesaplanmayacaktır.</v>
      </c>
    </row>
    <row r="742" spans="1:12" s="42" customFormat="1" ht="37.200000000000003" customHeight="1" x14ac:dyDescent="0.3">
      <c r="A742" s="613" t="s">
        <v>3</v>
      </c>
      <c r="B742" s="613" t="s">
        <v>99</v>
      </c>
      <c r="C742" s="613" t="s">
        <v>175</v>
      </c>
      <c r="D742" s="613" t="s">
        <v>100</v>
      </c>
      <c r="E742" s="613" t="s">
        <v>105</v>
      </c>
      <c r="F742" s="613" t="s">
        <v>106</v>
      </c>
      <c r="G742" s="613" t="s">
        <v>138</v>
      </c>
      <c r="H742" s="630" t="s">
        <v>33</v>
      </c>
      <c r="I742" s="630" t="s">
        <v>107</v>
      </c>
      <c r="J742" s="58"/>
      <c r="K742" s="66"/>
      <c r="L742" s="66"/>
    </row>
    <row r="743" spans="1:12" ht="18" customHeight="1" thickBot="1" x14ac:dyDescent="0.35">
      <c r="A743" s="621"/>
      <c r="B743" s="621"/>
      <c r="C743" s="614"/>
      <c r="D743" s="621"/>
      <c r="E743" s="621"/>
      <c r="F743" s="621"/>
      <c r="G743" s="621"/>
      <c r="H743" s="631"/>
      <c r="I743" s="631"/>
      <c r="J743" s="2"/>
    </row>
    <row r="744" spans="1:12" ht="18" customHeight="1" x14ac:dyDescent="0.3">
      <c r="A744" s="198">
        <v>421</v>
      </c>
      <c r="B744" s="83"/>
      <c r="C744" s="445"/>
      <c r="D744" s="22"/>
      <c r="E744" s="36"/>
      <c r="F744" s="36"/>
      <c r="G744" s="33"/>
      <c r="H744" s="189" t="str">
        <f>IF(AND(F744&lt;&gt;"",G744&lt;&gt;"",I744&lt;&gt;""),F744*G744,"")</f>
        <v/>
      </c>
      <c r="I744" s="43"/>
      <c r="J744" s="103" t="str">
        <f t="shared" ref="J744:J763" si="42">IF(AND(D744&lt;&gt;"",I744=""),"Stok Çıkış Tarihi Yazılmalıdır.","")</f>
        <v/>
      </c>
    </row>
    <row r="745" spans="1:12" ht="18" customHeight="1" x14ac:dyDescent="0.3">
      <c r="A745" s="399">
        <v>422</v>
      </c>
      <c r="B745" s="314"/>
      <c r="C745" s="447"/>
      <c r="D745" s="14"/>
      <c r="E745" s="15"/>
      <c r="F745" s="15"/>
      <c r="G745" s="38"/>
      <c r="H745" s="199" t="str">
        <f t="shared" ref="H745:H763" si="43">IF(AND(F745&lt;&gt;"",G745&lt;&gt;"",I745&lt;&gt;""),F745*G745,"")</f>
        <v/>
      </c>
      <c r="I745" s="44"/>
      <c r="J745" s="103" t="str">
        <f t="shared" si="42"/>
        <v/>
      </c>
    </row>
    <row r="746" spans="1:12" ht="18" customHeight="1" x14ac:dyDescent="0.3">
      <c r="A746" s="399">
        <v>423</v>
      </c>
      <c r="B746" s="314"/>
      <c r="C746" s="447"/>
      <c r="D746" s="14"/>
      <c r="E746" s="15"/>
      <c r="F746" s="15"/>
      <c r="G746" s="38"/>
      <c r="H746" s="199" t="str">
        <f t="shared" si="43"/>
        <v/>
      </c>
      <c r="I746" s="44"/>
      <c r="J746" s="103" t="str">
        <f t="shared" si="42"/>
        <v/>
      </c>
    </row>
    <row r="747" spans="1:12" ht="18" customHeight="1" x14ac:dyDescent="0.3">
      <c r="A747" s="399">
        <v>424</v>
      </c>
      <c r="B747" s="314"/>
      <c r="C747" s="447"/>
      <c r="D747" s="14"/>
      <c r="E747" s="15"/>
      <c r="F747" s="15"/>
      <c r="G747" s="38"/>
      <c r="H747" s="199" t="str">
        <f t="shared" si="43"/>
        <v/>
      </c>
      <c r="I747" s="44"/>
      <c r="J747" s="103" t="str">
        <f t="shared" si="42"/>
        <v/>
      </c>
    </row>
    <row r="748" spans="1:12" ht="18" customHeight="1" x14ac:dyDescent="0.3">
      <c r="A748" s="399">
        <v>425</v>
      </c>
      <c r="B748" s="314"/>
      <c r="C748" s="447"/>
      <c r="D748" s="14"/>
      <c r="E748" s="15"/>
      <c r="F748" s="15"/>
      <c r="G748" s="38"/>
      <c r="H748" s="199" t="str">
        <f t="shared" si="43"/>
        <v/>
      </c>
      <c r="I748" s="44"/>
      <c r="J748" s="103" t="str">
        <f t="shared" si="42"/>
        <v/>
      </c>
    </row>
    <row r="749" spans="1:12" ht="18" customHeight="1" x14ac:dyDescent="0.3">
      <c r="A749" s="399">
        <v>426</v>
      </c>
      <c r="B749" s="314"/>
      <c r="C749" s="447"/>
      <c r="D749" s="14"/>
      <c r="E749" s="15"/>
      <c r="F749" s="15"/>
      <c r="G749" s="38"/>
      <c r="H749" s="199" t="str">
        <f t="shared" si="43"/>
        <v/>
      </c>
      <c r="I749" s="44"/>
      <c r="J749" s="103" t="str">
        <f t="shared" si="42"/>
        <v/>
      </c>
    </row>
    <row r="750" spans="1:12" ht="18" customHeight="1" x14ac:dyDescent="0.3">
      <c r="A750" s="399">
        <v>427</v>
      </c>
      <c r="B750" s="314"/>
      <c r="C750" s="447"/>
      <c r="D750" s="14"/>
      <c r="E750" s="15"/>
      <c r="F750" s="15"/>
      <c r="G750" s="38"/>
      <c r="H750" s="199" t="str">
        <f t="shared" si="43"/>
        <v/>
      </c>
      <c r="I750" s="44"/>
      <c r="J750" s="103" t="str">
        <f t="shared" si="42"/>
        <v/>
      </c>
    </row>
    <row r="751" spans="1:12" ht="18" customHeight="1" x14ac:dyDescent="0.3">
      <c r="A751" s="399">
        <v>428</v>
      </c>
      <c r="B751" s="314"/>
      <c r="C751" s="447"/>
      <c r="D751" s="14"/>
      <c r="E751" s="15"/>
      <c r="F751" s="15"/>
      <c r="G751" s="38"/>
      <c r="H751" s="199" t="str">
        <f t="shared" si="43"/>
        <v/>
      </c>
      <c r="I751" s="44"/>
      <c r="J751" s="103" t="str">
        <f t="shared" si="42"/>
        <v/>
      </c>
    </row>
    <row r="752" spans="1:12" ht="18" customHeight="1" x14ac:dyDescent="0.3">
      <c r="A752" s="399">
        <v>429</v>
      </c>
      <c r="B752" s="314"/>
      <c r="C752" s="447"/>
      <c r="D752" s="14"/>
      <c r="E752" s="15"/>
      <c r="F752" s="15"/>
      <c r="G752" s="38"/>
      <c r="H752" s="199" t="str">
        <f t="shared" si="43"/>
        <v/>
      </c>
      <c r="I752" s="44"/>
      <c r="J752" s="103" t="str">
        <f t="shared" si="42"/>
        <v/>
      </c>
    </row>
    <row r="753" spans="1:11" ht="18" customHeight="1" x14ac:dyDescent="0.3">
      <c r="A753" s="399">
        <v>430</v>
      </c>
      <c r="B753" s="314"/>
      <c r="C753" s="447"/>
      <c r="D753" s="14"/>
      <c r="E753" s="15"/>
      <c r="F753" s="15"/>
      <c r="G753" s="38"/>
      <c r="H753" s="199" t="str">
        <f t="shared" si="43"/>
        <v/>
      </c>
      <c r="I753" s="44"/>
      <c r="J753" s="103" t="str">
        <f t="shared" si="42"/>
        <v/>
      </c>
    </row>
    <row r="754" spans="1:11" ht="18" customHeight="1" x14ac:dyDescent="0.3">
      <c r="A754" s="399">
        <v>431</v>
      </c>
      <c r="B754" s="314"/>
      <c r="C754" s="447"/>
      <c r="D754" s="14"/>
      <c r="E754" s="15"/>
      <c r="F754" s="15"/>
      <c r="G754" s="38"/>
      <c r="H754" s="199" t="str">
        <f t="shared" si="43"/>
        <v/>
      </c>
      <c r="I754" s="44"/>
      <c r="J754" s="103" t="str">
        <f t="shared" si="42"/>
        <v/>
      </c>
    </row>
    <row r="755" spans="1:11" ht="18" customHeight="1" x14ac:dyDescent="0.3">
      <c r="A755" s="399">
        <v>432</v>
      </c>
      <c r="B755" s="314"/>
      <c r="C755" s="447"/>
      <c r="D755" s="14"/>
      <c r="E755" s="15"/>
      <c r="F755" s="15"/>
      <c r="G755" s="38"/>
      <c r="H755" s="199" t="str">
        <f t="shared" si="43"/>
        <v/>
      </c>
      <c r="I755" s="44"/>
      <c r="J755" s="103" t="str">
        <f t="shared" si="42"/>
        <v/>
      </c>
    </row>
    <row r="756" spans="1:11" ht="18" customHeight="1" x14ac:dyDescent="0.3">
      <c r="A756" s="399">
        <v>433</v>
      </c>
      <c r="B756" s="314"/>
      <c r="C756" s="447"/>
      <c r="D756" s="14"/>
      <c r="E756" s="15"/>
      <c r="F756" s="15"/>
      <c r="G756" s="38"/>
      <c r="H756" s="199" t="str">
        <f t="shared" si="43"/>
        <v/>
      </c>
      <c r="I756" s="44"/>
      <c r="J756" s="103" t="str">
        <f t="shared" si="42"/>
        <v/>
      </c>
    </row>
    <row r="757" spans="1:11" ht="18" customHeight="1" x14ac:dyDescent="0.3">
      <c r="A757" s="399">
        <v>434</v>
      </c>
      <c r="B757" s="314"/>
      <c r="C757" s="447"/>
      <c r="D757" s="14"/>
      <c r="E757" s="15"/>
      <c r="F757" s="15"/>
      <c r="G757" s="38"/>
      <c r="H757" s="199" t="str">
        <f t="shared" si="43"/>
        <v/>
      </c>
      <c r="I757" s="44"/>
      <c r="J757" s="103" t="str">
        <f t="shared" si="42"/>
        <v/>
      </c>
    </row>
    <row r="758" spans="1:11" ht="18" customHeight="1" x14ac:dyDescent="0.3">
      <c r="A758" s="399">
        <v>435</v>
      </c>
      <c r="B758" s="314"/>
      <c r="C758" s="447"/>
      <c r="D758" s="14"/>
      <c r="E758" s="15"/>
      <c r="F758" s="15"/>
      <c r="G758" s="38"/>
      <c r="H758" s="199" t="str">
        <f t="shared" si="43"/>
        <v/>
      </c>
      <c r="I758" s="44"/>
      <c r="J758" s="103" t="str">
        <f t="shared" si="42"/>
        <v/>
      </c>
    </row>
    <row r="759" spans="1:11" ht="18" customHeight="1" x14ac:dyDescent="0.3">
      <c r="A759" s="399">
        <v>436</v>
      </c>
      <c r="B759" s="314"/>
      <c r="C759" s="447"/>
      <c r="D759" s="14"/>
      <c r="E759" s="15"/>
      <c r="F759" s="15"/>
      <c r="G759" s="38"/>
      <c r="H759" s="199" t="str">
        <f t="shared" si="43"/>
        <v/>
      </c>
      <c r="I759" s="44"/>
      <c r="J759" s="103" t="str">
        <f t="shared" si="42"/>
        <v/>
      </c>
    </row>
    <row r="760" spans="1:11" ht="18" customHeight="1" x14ac:dyDescent="0.3">
      <c r="A760" s="399">
        <v>437</v>
      </c>
      <c r="B760" s="314"/>
      <c r="C760" s="447"/>
      <c r="D760" s="14"/>
      <c r="E760" s="15"/>
      <c r="F760" s="15"/>
      <c r="G760" s="38"/>
      <c r="H760" s="199" t="str">
        <f t="shared" si="43"/>
        <v/>
      </c>
      <c r="I760" s="44"/>
      <c r="J760" s="103" t="str">
        <f t="shared" si="42"/>
        <v/>
      </c>
    </row>
    <row r="761" spans="1:11" ht="18" customHeight="1" x14ac:dyDescent="0.3">
      <c r="A761" s="399">
        <v>438</v>
      </c>
      <c r="B761" s="314"/>
      <c r="C761" s="447"/>
      <c r="D761" s="14"/>
      <c r="E761" s="15"/>
      <c r="F761" s="15"/>
      <c r="G761" s="38"/>
      <c r="H761" s="199" t="str">
        <f t="shared" si="43"/>
        <v/>
      </c>
      <c r="I761" s="44"/>
      <c r="J761" s="103" t="str">
        <f t="shared" si="42"/>
        <v/>
      </c>
    </row>
    <row r="762" spans="1:11" ht="18" customHeight="1" x14ac:dyDescent="0.3">
      <c r="A762" s="399">
        <v>439</v>
      </c>
      <c r="B762" s="314"/>
      <c r="C762" s="447"/>
      <c r="D762" s="14"/>
      <c r="E762" s="15"/>
      <c r="F762" s="15"/>
      <c r="G762" s="38"/>
      <c r="H762" s="199" t="str">
        <f t="shared" si="43"/>
        <v/>
      </c>
      <c r="I762" s="44"/>
      <c r="J762" s="103" t="str">
        <f t="shared" si="42"/>
        <v/>
      </c>
    </row>
    <row r="763" spans="1:11" ht="18" customHeight="1" thickBot="1" x14ac:dyDescent="0.35">
      <c r="A763" s="400">
        <v>440</v>
      </c>
      <c r="B763" s="86"/>
      <c r="C763" s="448"/>
      <c r="D763" s="16"/>
      <c r="E763" s="17"/>
      <c r="F763" s="17"/>
      <c r="G763" s="40"/>
      <c r="H763" s="200" t="str">
        <f t="shared" si="43"/>
        <v/>
      </c>
      <c r="I763" s="45"/>
      <c r="J763" s="103" t="str">
        <f t="shared" si="42"/>
        <v/>
      </c>
    </row>
    <row r="764" spans="1:11" ht="18" customHeight="1" thickBot="1" x14ac:dyDescent="0.35">
      <c r="G764" s="380" t="s">
        <v>124</v>
      </c>
      <c r="H764" s="183">
        <f>IF(stok&lt;&gt;"",SUM(H744:H763)+H729,0)</f>
        <v>0</v>
      </c>
      <c r="I764" s="202"/>
      <c r="K764" s="102">
        <f>IF(H764&gt;H729,ROW(A770),0)</f>
        <v>0</v>
      </c>
    </row>
    <row r="766" spans="1:11" ht="30.1" customHeight="1" x14ac:dyDescent="0.3">
      <c r="A766" s="629" t="s">
        <v>134</v>
      </c>
      <c r="B766" s="629"/>
      <c r="C766" s="629"/>
      <c r="D766" s="629"/>
      <c r="E766" s="629"/>
      <c r="F766" s="629"/>
      <c r="G766" s="629"/>
      <c r="H766" s="629"/>
      <c r="I766" s="629"/>
    </row>
    <row r="768" spans="1:11" ht="19.05" x14ac:dyDescent="0.35">
      <c r="A768" s="370" t="s">
        <v>30</v>
      </c>
      <c r="B768" s="372">
        <f ca="1">imzatarihi</f>
        <v>45653</v>
      </c>
      <c r="C768" s="372"/>
      <c r="D768" s="251" t="s">
        <v>31</v>
      </c>
      <c r="E768" s="373" t="str">
        <f>IF(kurulusyetkilisi&gt;0,kurulusyetkilisi,"")</f>
        <v/>
      </c>
      <c r="H768" s="41"/>
    </row>
    <row r="769" spans="1:12" ht="19.05" x14ac:dyDescent="0.35">
      <c r="B769" s="213"/>
      <c r="C769" s="213"/>
      <c r="D769" s="251" t="s">
        <v>32</v>
      </c>
      <c r="G769" s="212"/>
      <c r="H769" s="41"/>
    </row>
    <row r="771" spans="1:12" x14ac:dyDescent="0.3">
      <c r="A771" s="609" t="s">
        <v>104</v>
      </c>
      <c r="B771" s="609"/>
      <c r="C771" s="609"/>
      <c r="D771" s="609"/>
      <c r="E771" s="609"/>
      <c r="F771" s="609"/>
      <c r="G771" s="609"/>
      <c r="H771" s="609"/>
      <c r="I771" s="609"/>
      <c r="J771" s="2"/>
    </row>
    <row r="772" spans="1:12" x14ac:dyDescent="0.3">
      <c r="A772" s="573" t="str">
        <f>IF(YilDonem&lt;&gt;"",CONCATENATE(YilDonem," dönemine aittir."),"")</f>
        <v/>
      </c>
      <c r="B772" s="573"/>
      <c r="C772" s="573"/>
      <c r="D772" s="573"/>
      <c r="E772" s="573"/>
      <c r="F772" s="573"/>
      <c r="G772" s="573"/>
      <c r="H772" s="573"/>
      <c r="I772" s="573"/>
      <c r="J772" s="2"/>
    </row>
    <row r="773" spans="1:12" ht="16.149999999999999" customHeight="1" thickBot="1" x14ac:dyDescent="0.35">
      <c r="A773" s="610" t="s">
        <v>126</v>
      </c>
      <c r="B773" s="610"/>
      <c r="C773" s="610"/>
      <c r="D773" s="610"/>
      <c r="E773" s="610"/>
      <c r="F773" s="610"/>
      <c r="G773" s="610"/>
      <c r="H773" s="610"/>
      <c r="I773" s="610"/>
      <c r="J773" s="2"/>
    </row>
    <row r="774" spans="1:12" ht="31.6" customHeight="1" thickBot="1" x14ac:dyDescent="0.35">
      <c r="A774" s="441" t="s">
        <v>212</v>
      </c>
      <c r="B774" s="618" t="str">
        <f>IF(ProjeNo&gt;0,ProjeNo,"")</f>
        <v/>
      </c>
      <c r="C774" s="619"/>
      <c r="D774" s="619"/>
      <c r="E774" s="619"/>
      <c r="F774" s="619"/>
      <c r="G774" s="619"/>
      <c r="H774" s="619"/>
      <c r="I774" s="620"/>
      <c r="J774" s="2"/>
    </row>
    <row r="775" spans="1:12" ht="45" customHeight="1" thickBot="1" x14ac:dyDescent="0.35">
      <c r="A775" s="441" t="s">
        <v>213</v>
      </c>
      <c r="B775" s="615" t="str">
        <f>IF(ProjeAdi&gt;0,ProjeAdi,"")</f>
        <v/>
      </c>
      <c r="C775" s="616"/>
      <c r="D775" s="616"/>
      <c r="E775" s="616"/>
      <c r="F775" s="616"/>
      <c r="G775" s="616"/>
      <c r="H775" s="616"/>
      <c r="I775" s="617"/>
      <c r="J775" s="2"/>
    </row>
    <row r="776" spans="1:12" ht="34.5" customHeight="1" thickBot="1" x14ac:dyDescent="0.35">
      <c r="A776" s="449" t="s">
        <v>137</v>
      </c>
      <c r="B776" s="632" t="str">
        <f>IF($B$6&lt;&gt;"",$B$6,"")</f>
        <v/>
      </c>
      <c r="C776" s="633"/>
      <c r="D776" s="633"/>
      <c r="E776" s="633"/>
      <c r="F776" s="633"/>
      <c r="G776" s="633"/>
      <c r="H776" s="633"/>
      <c r="I776" s="634"/>
      <c r="J776" s="206" t="str">
        <f>IF(B776="","Stok değerleme yöntemi yazılmadan toplam hesaplanmayacaktır.","")</f>
        <v>Stok değerleme yöntemi yazılmadan toplam hesaplanmayacaktır.</v>
      </c>
    </row>
    <row r="777" spans="1:12" s="42" customFormat="1" ht="37.200000000000003" customHeight="1" x14ac:dyDescent="0.3">
      <c r="A777" s="613" t="s">
        <v>3</v>
      </c>
      <c r="B777" s="613" t="s">
        <v>99</v>
      </c>
      <c r="C777" s="613" t="s">
        <v>175</v>
      </c>
      <c r="D777" s="613" t="s">
        <v>100</v>
      </c>
      <c r="E777" s="613" t="s">
        <v>105</v>
      </c>
      <c r="F777" s="613" t="s">
        <v>106</v>
      </c>
      <c r="G777" s="613" t="s">
        <v>138</v>
      </c>
      <c r="H777" s="630" t="s">
        <v>33</v>
      </c>
      <c r="I777" s="630" t="s">
        <v>107</v>
      </c>
      <c r="J777" s="58"/>
      <c r="K777" s="66"/>
      <c r="L777" s="66"/>
    </row>
    <row r="778" spans="1:12" ht="18" customHeight="1" thickBot="1" x14ac:dyDescent="0.35">
      <c r="A778" s="621"/>
      <c r="B778" s="621"/>
      <c r="C778" s="614"/>
      <c r="D778" s="621"/>
      <c r="E778" s="621"/>
      <c r="F778" s="621"/>
      <c r="G778" s="621"/>
      <c r="H778" s="631"/>
      <c r="I778" s="631"/>
      <c r="J778" s="2"/>
    </row>
    <row r="779" spans="1:12" ht="18" customHeight="1" x14ac:dyDescent="0.3">
      <c r="A779" s="198">
        <v>441</v>
      </c>
      <c r="B779" s="83"/>
      <c r="C779" s="445"/>
      <c r="D779" s="22"/>
      <c r="E779" s="36"/>
      <c r="F779" s="36"/>
      <c r="G779" s="33"/>
      <c r="H779" s="189" t="str">
        <f>IF(AND(F779&lt;&gt;"",G779&lt;&gt;"",I779&lt;&gt;""),F779*G779,"")</f>
        <v/>
      </c>
      <c r="I779" s="43"/>
      <c r="J779" s="103" t="str">
        <f t="shared" ref="J779:J798" si="44">IF(AND(D779&lt;&gt;"",I779=""),"Stok Çıkış Tarihi Yazılmalıdır.","")</f>
        <v/>
      </c>
    </row>
    <row r="780" spans="1:12" ht="18" customHeight="1" x14ac:dyDescent="0.3">
      <c r="A780" s="399">
        <v>442</v>
      </c>
      <c r="B780" s="314"/>
      <c r="C780" s="447"/>
      <c r="D780" s="14"/>
      <c r="E780" s="15"/>
      <c r="F780" s="15"/>
      <c r="G780" s="38"/>
      <c r="H780" s="199" t="str">
        <f t="shared" ref="H780:H798" si="45">IF(AND(F780&lt;&gt;"",G780&lt;&gt;"",I780&lt;&gt;""),F780*G780,"")</f>
        <v/>
      </c>
      <c r="I780" s="44"/>
      <c r="J780" s="103" t="str">
        <f t="shared" si="44"/>
        <v/>
      </c>
    </row>
    <row r="781" spans="1:12" ht="18" customHeight="1" x14ac:dyDescent="0.3">
      <c r="A781" s="399">
        <v>443</v>
      </c>
      <c r="B781" s="314"/>
      <c r="C781" s="447"/>
      <c r="D781" s="14"/>
      <c r="E781" s="15"/>
      <c r="F781" s="15"/>
      <c r="G781" s="38"/>
      <c r="H781" s="199" t="str">
        <f t="shared" si="45"/>
        <v/>
      </c>
      <c r="I781" s="44"/>
      <c r="J781" s="103" t="str">
        <f t="shared" si="44"/>
        <v/>
      </c>
    </row>
    <row r="782" spans="1:12" ht="18" customHeight="1" x14ac:dyDescent="0.3">
      <c r="A782" s="399">
        <v>444</v>
      </c>
      <c r="B782" s="314"/>
      <c r="C782" s="447"/>
      <c r="D782" s="14"/>
      <c r="E782" s="15"/>
      <c r="F782" s="15"/>
      <c r="G782" s="38"/>
      <c r="H782" s="199" t="str">
        <f t="shared" si="45"/>
        <v/>
      </c>
      <c r="I782" s="44"/>
      <c r="J782" s="103" t="str">
        <f t="shared" si="44"/>
        <v/>
      </c>
    </row>
    <row r="783" spans="1:12" ht="18" customHeight="1" x14ac:dyDescent="0.3">
      <c r="A783" s="399">
        <v>445</v>
      </c>
      <c r="B783" s="314"/>
      <c r="C783" s="447"/>
      <c r="D783" s="14"/>
      <c r="E783" s="15"/>
      <c r="F783" s="15"/>
      <c r="G783" s="38"/>
      <c r="H783" s="199" t="str">
        <f t="shared" si="45"/>
        <v/>
      </c>
      <c r="I783" s="44"/>
      <c r="J783" s="103" t="str">
        <f t="shared" si="44"/>
        <v/>
      </c>
    </row>
    <row r="784" spans="1:12" ht="18" customHeight="1" x14ac:dyDescent="0.3">
      <c r="A784" s="399">
        <v>446</v>
      </c>
      <c r="B784" s="314"/>
      <c r="C784" s="447"/>
      <c r="D784" s="14"/>
      <c r="E784" s="15"/>
      <c r="F784" s="15"/>
      <c r="G784" s="38"/>
      <c r="H784" s="199" t="str">
        <f t="shared" si="45"/>
        <v/>
      </c>
      <c r="I784" s="44"/>
      <c r="J784" s="103" t="str">
        <f t="shared" si="44"/>
        <v/>
      </c>
    </row>
    <row r="785" spans="1:11" ht="18" customHeight="1" x14ac:dyDescent="0.3">
      <c r="A785" s="399">
        <v>447</v>
      </c>
      <c r="B785" s="314"/>
      <c r="C785" s="447"/>
      <c r="D785" s="14"/>
      <c r="E785" s="15"/>
      <c r="F785" s="15"/>
      <c r="G785" s="38"/>
      <c r="H785" s="199" t="str">
        <f t="shared" si="45"/>
        <v/>
      </c>
      <c r="I785" s="44"/>
      <c r="J785" s="103" t="str">
        <f t="shared" si="44"/>
        <v/>
      </c>
    </row>
    <row r="786" spans="1:11" ht="18" customHeight="1" x14ac:dyDescent="0.3">
      <c r="A786" s="399">
        <v>448</v>
      </c>
      <c r="B786" s="314"/>
      <c r="C786" s="447"/>
      <c r="D786" s="14"/>
      <c r="E786" s="15"/>
      <c r="F786" s="15"/>
      <c r="G786" s="38"/>
      <c r="H786" s="199" t="str">
        <f t="shared" si="45"/>
        <v/>
      </c>
      <c r="I786" s="44"/>
      <c r="J786" s="103" t="str">
        <f t="shared" si="44"/>
        <v/>
      </c>
    </row>
    <row r="787" spans="1:11" ht="18" customHeight="1" x14ac:dyDescent="0.3">
      <c r="A787" s="399">
        <v>449</v>
      </c>
      <c r="B787" s="314"/>
      <c r="C787" s="447"/>
      <c r="D787" s="14"/>
      <c r="E787" s="15"/>
      <c r="F787" s="15"/>
      <c r="G787" s="38"/>
      <c r="H787" s="199" t="str">
        <f t="shared" si="45"/>
        <v/>
      </c>
      <c r="I787" s="44"/>
      <c r="J787" s="103" t="str">
        <f t="shared" si="44"/>
        <v/>
      </c>
    </row>
    <row r="788" spans="1:11" ht="18" customHeight="1" x14ac:dyDescent="0.3">
      <c r="A788" s="399">
        <v>450</v>
      </c>
      <c r="B788" s="314"/>
      <c r="C788" s="447"/>
      <c r="D788" s="14"/>
      <c r="E788" s="15"/>
      <c r="F788" s="15"/>
      <c r="G788" s="38"/>
      <c r="H788" s="199" t="str">
        <f t="shared" si="45"/>
        <v/>
      </c>
      <c r="I788" s="44"/>
      <c r="J788" s="103" t="str">
        <f t="shared" si="44"/>
        <v/>
      </c>
    </row>
    <row r="789" spans="1:11" ht="18" customHeight="1" x14ac:dyDescent="0.3">
      <c r="A789" s="399">
        <v>451</v>
      </c>
      <c r="B789" s="314"/>
      <c r="C789" s="447"/>
      <c r="D789" s="14"/>
      <c r="E789" s="15"/>
      <c r="F789" s="15"/>
      <c r="G789" s="38"/>
      <c r="H789" s="199" t="str">
        <f t="shared" si="45"/>
        <v/>
      </c>
      <c r="I789" s="44"/>
      <c r="J789" s="103" t="str">
        <f t="shared" si="44"/>
        <v/>
      </c>
    </row>
    <row r="790" spans="1:11" ht="18" customHeight="1" x14ac:dyDescent="0.3">
      <c r="A790" s="399">
        <v>452</v>
      </c>
      <c r="B790" s="314"/>
      <c r="C790" s="447"/>
      <c r="D790" s="14"/>
      <c r="E790" s="15"/>
      <c r="F790" s="15"/>
      <c r="G790" s="38"/>
      <c r="H790" s="199" t="str">
        <f t="shared" si="45"/>
        <v/>
      </c>
      <c r="I790" s="44"/>
      <c r="J790" s="103" t="str">
        <f t="shared" si="44"/>
        <v/>
      </c>
    </row>
    <row r="791" spans="1:11" ht="18" customHeight="1" x14ac:dyDescent="0.3">
      <c r="A791" s="399">
        <v>453</v>
      </c>
      <c r="B791" s="314"/>
      <c r="C791" s="447"/>
      <c r="D791" s="14"/>
      <c r="E791" s="15"/>
      <c r="F791" s="15"/>
      <c r="G791" s="38"/>
      <c r="H791" s="199" t="str">
        <f t="shared" si="45"/>
        <v/>
      </c>
      <c r="I791" s="44"/>
      <c r="J791" s="103" t="str">
        <f t="shared" si="44"/>
        <v/>
      </c>
    </row>
    <row r="792" spans="1:11" ht="18" customHeight="1" x14ac:dyDescent="0.3">
      <c r="A792" s="399">
        <v>454</v>
      </c>
      <c r="B792" s="314"/>
      <c r="C792" s="447"/>
      <c r="D792" s="14"/>
      <c r="E792" s="15"/>
      <c r="F792" s="15"/>
      <c r="G792" s="38"/>
      <c r="H792" s="199" t="str">
        <f t="shared" si="45"/>
        <v/>
      </c>
      <c r="I792" s="44"/>
      <c r="J792" s="103" t="str">
        <f t="shared" si="44"/>
        <v/>
      </c>
    </row>
    <row r="793" spans="1:11" ht="18" customHeight="1" x14ac:dyDescent="0.3">
      <c r="A793" s="399">
        <v>455</v>
      </c>
      <c r="B793" s="314"/>
      <c r="C793" s="447"/>
      <c r="D793" s="14"/>
      <c r="E793" s="15"/>
      <c r="F793" s="15"/>
      <c r="G793" s="38"/>
      <c r="H793" s="199" t="str">
        <f t="shared" si="45"/>
        <v/>
      </c>
      <c r="I793" s="44"/>
      <c r="J793" s="103" t="str">
        <f t="shared" si="44"/>
        <v/>
      </c>
    </row>
    <row r="794" spans="1:11" ht="18" customHeight="1" x14ac:dyDescent="0.3">
      <c r="A794" s="399">
        <v>456</v>
      </c>
      <c r="B794" s="314"/>
      <c r="C794" s="447"/>
      <c r="D794" s="14"/>
      <c r="E794" s="15"/>
      <c r="F794" s="15"/>
      <c r="G794" s="38"/>
      <c r="H794" s="199" t="str">
        <f t="shared" si="45"/>
        <v/>
      </c>
      <c r="I794" s="44"/>
      <c r="J794" s="103" t="str">
        <f t="shared" si="44"/>
        <v/>
      </c>
    </row>
    <row r="795" spans="1:11" ht="18" customHeight="1" x14ac:dyDescent="0.3">
      <c r="A795" s="399">
        <v>457</v>
      </c>
      <c r="B795" s="314"/>
      <c r="C795" s="447"/>
      <c r="D795" s="14"/>
      <c r="E795" s="15"/>
      <c r="F795" s="15"/>
      <c r="G795" s="38"/>
      <c r="H795" s="199" t="str">
        <f t="shared" si="45"/>
        <v/>
      </c>
      <c r="I795" s="44"/>
      <c r="J795" s="103" t="str">
        <f t="shared" si="44"/>
        <v/>
      </c>
    </row>
    <row r="796" spans="1:11" ht="18" customHeight="1" x14ac:dyDescent="0.3">
      <c r="A796" s="399">
        <v>458</v>
      </c>
      <c r="B796" s="314"/>
      <c r="C796" s="447"/>
      <c r="D796" s="14"/>
      <c r="E796" s="15"/>
      <c r="F796" s="15"/>
      <c r="G796" s="38"/>
      <c r="H796" s="199" t="str">
        <f t="shared" si="45"/>
        <v/>
      </c>
      <c r="I796" s="44"/>
      <c r="J796" s="103" t="str">
        <f t="shared" si="44"/>
        <v/>
      </c>
    </row>
    <row r="797" spans="1:11" ht="18" customHeight="1" x14ac:dyDescent="0.3">
      <c r="A797" s="399">
        <v>459</v>
      </c>
      <c r="B797" s="314"/>
      <c r="C797" s="447"/>
      <c r="D797" s="14"/>
      <c r="E797" s="15"/>
      <c r="F797" s="15"/>
      <c r="G797" s="38"/>
      <c r="H797" s="199" t="str">
        <f t="shared" si="45"/>
        <v/>
      </c>
      <c r="I797" s="44"/>
      <c r="J797" s="103" t="str">
        <f t="shared" si="44"/>
        <v/>
      </c>
    </row>
    <row r="798" spans="1:11" ht="18" customHeight="1" thickBot="1" x14ac:dyDescent="0.35">
      <c r="A798" s="400">
        <v>460</v>
      </c>
      <c r="B798" s="86"/>
      <c r="C798" s="448"/>
      <c r="D798" s="16"/>
      <c r="E798" s="17"/>
      <c r="F798" s="17"/>
      <c r="G798" s="40"/>
      <c r="H798" s="200" t="str">
        <f t="shared" si="45"/>
        <v/>
      </c>
      <c r="I798" s="45"/>
      <c r="J798" s="103" t="str">
        <f t="shared" si="44"/>
        <v/>
      </c>
    </row>
    <row r="799" spans="1:11" ht="18" customHeight="1" thickBot="1" x14ac:dyDescent="0.35">
      <c r="G799" s="380" t="s">
        <v>124</v>
      </c>
      <c r="H799" s="183">
        <f>IF(stok&lt;&gt;"",SUM(H779:H798)+H764,0)</f>
        <v>0</v>
      </c>
      <c r="I799" s="202"/>
      <c r="K799" s="102">
        <f>IF(H799&gt;H764,ROW(A805),0)</f>
        <v>0</v>
      </c>
    </row>
    <row r="801" spans="1:12" ht="30.1" customHeight="1" x14ac:dyDescent="0.3">
      <c r="A801" s="629" t="s">
        <v>134</v>
      </c>
      <c r="B801" s="629"/>
      <c r="C801" s="629"/>
      <c r="D801" s="629"/>
      <c r="E801" s="629"/>
      <c r="F801" s="629"/>
      <c r="G801" s="629"/>
      <c r="H801" s="629"/>
      <c r="I801" s="629"/>
    </row>
    <row r="803" spans="1:12" ht="19.05" x14ac:dyDescent="0.35">
      <c r="A803" s="370" t="s">
        <v>30</v>
      </c>
      <c r="B803" s="372">
        <f ca="1">imzatarihi</f>
        <v>45653</v>
      </c>
      <c r="C803" s="372"/>
      <c r="D803" s="251" t="s">
        <v>31</v>
      </c>
      <c r="E803" s="373" t="str">
        <f>IF(kurulusyetkilisi&gt;0,kurulusyetkilisi,"")</f>
        <v/>
      </c>
      <c r="H803" s="41"/>
    </row>
    <row r="804" spans="1:12" ht="19.05" x14ac:dyDescent="0.35">
      <c r="B804" s="213"/>
      <c r="C804" s="213"/>
      <c r="D804" s="251" t="s">
        <v>32</v>
      </c>
      <c r="G804" s="212"/>
      <c r="H804" s="41"/>
    </row>
    <row r="806" spans="1:12" x14ac:dyDescent="0.3">
      <c r="A806" s="609" t="s">
        <v>104</v>
      </c>
      <c r="B806" s="609"/>
      <c r="C806" s="609"/>
      <c r="D806" s="609"/>
      <c r="E806" s="609"/>
      <c r="F806" s="609"/>
      <c r="G806" s="609"/>
      <c r="H806" s="609"/>
      <c r="I806" s="609"/>
      <c r="J806" s="2"/>
    </row>
    <row r="807" spans="1:12" x14ac:dyDescent="0.3">
      <c r="A807" s="573" t="str">
        <f>IF(YilDonem&lt;&gt;"",CONCATENATE(YilDonem," dönemine aittir."),"")</f>
        <v/>
      </c>
      <c r="B807" s="573"/>
      <c r="C807" s="573"/>
      <c r="D807" s="573"/>
      <c r="E807" s="573"/>
      <c r="F807" s="573"/>
      <c r="G807" s="573"/>
      <c r="H807" s="573"/>
      <c r="I807" s="573"/>
      <c r="J807" s="2"/>
    </row>
    <row r="808" spans="1:12" ht="16.149999999999999" customHeight="1" thickBot="1" x14ac:dyDescent="0.35">
      <c r="A808" s="610" t="s">
        <v>126</v>
      </c>
      <c r="B808" s="610"/>
      <c r="C808" s="610"/>
      <c r="D808" s="610"/>
      <c r="E808" s="610"/>
      <c r="F808" s="610"/>
      <c r="G808" s="610"/>
      <c r="H808" s="610"/>
      <c r="I808" s="610"/>
      <c r="J808" s="2"/>
    </row>
    <row r="809" spans="1:12" ht="31.6" customHeight="1" thickBot="1" x14ac:dyDescent="0.35">
      <c r="A809" s="441" t="s">
        <v>212</v>
      </c>
      <c r="B809" s="618" t="str">
        <f>IF(ProjeNo&gt;0,ProjeNo,"")</f>
        <v/>
      </c>
      <c r="C809" s="619"/>
      <c r="D809" s="619"/>
      <c r="E809" s="619"/>
      <c r="F809" s="619"/>
      <c r="G809" s="619"/>
      <c r="H809" s="619"/>
      <c r="I809" s="620"/>
      <c r="J809" s="2"/>
    </row>
    <row r="810" spans="1:12" ht="45" customHeight="1" thickBot="1" x14ac:dyDescent="0.35">
      <c r="A810" s="441" t="s">
        <v>213</v>
      </c>
      <c r="B810" s="615" t="str">
        <f>IF(ProjeAdi&gt;0,ProjeAdi,"")</f>
        <v/>
      </c>
      <c r="C810" s="616"/>
      <c r="D810" s="616"/>
      <c r="E810" s="616"/>
      <c r="F810" s="616"/>
      <c r="G810" s="616"/>
      <c r="H810" s="616"/>
      <c r="I810" s="617"/>
      <c r="J810" s="2"/>
    </row>
    <row r="811" spans="1:12" ht="34.5" customHeight="1" thickBot="1" x14ac:dyDescent="0.35">
      <c r="A811" s="449" t="s">
        <v>137</v>
      </c>
      <c r="B811" s="632" t="str">
        <f>IF($B$6&lt;&gt;"",$B$6,"")</f>
        <v/>
      </c>
      <c r="C811" s="633"/>
      <c r="D811" s="633"/>
      <c r="E811" s="633"/>
      <c r="F811" s="633"/>
      <c r="G811" s="633"/>
      <c r="H811" s="633"/>
      <c r="I811" s="634"/>
      <c r="J811" s="206" t="str">
        <f>IF(B811="","Stok değerleme yöntemi yazılmadan toplam hesaplanmayacaktır.","")</f>
        <v>Stok değerleme yöntemi yazılmadan toplam hesaplanmayacaktır.</v>
      </c>
    </row>
    <row r="812" spans="1:12" s="42" customFormat="1" ht="37.200000000000003" customHeight="1" x14ac:dyDescent="0.3">
      <c r="A812" s="613" t="s">
        <v>3</v>
      </c>
      <c r="B812" s="613" t="s">
        <v>99</v>
      </c>
      <c r="C812" s="613" t="s">
        <v>175</v>
      </c>
      <c r="D812" s="613" t="s">
        <v>100</v>
      </c>
      <c r="E812" s="613" t="s">
        <v>105</v>
      </c>
      <c r="F812" s="613" t="s">
        <v>106</v>
      </c>
      <c r="G812" s="613" t="s">
        <v>138</v>
      </c>
      <c r="H812" s="630" t="s">
        <v>33</v>
      </c>
      <c r="I812" s="630" t="s">
        <v>107</v>
      </c>
      <c r="J812" s="58"/>
      <c r="K812" s="66"/>
      <c r="L812" s="66"/>
    </row>
    <row r="813" spans="1:12" ht="18" customHeight="1" thickBot="1" x14ac:dyDescent="0.35">
      <c r="A813" s="621"/>
      <c r="B813" s="621"/>
      <c r="C813" s="614"/>
      <c r="D813" s="621"/>
      <c r="E813" s="621"/>
      <c r="F813" s="621"/>
      <c r="G813" s="621"/>
      <c r="H813" s="631"/>
      <c r="I813" s="631"/>
      <c r="J813" s="2"/>
    </row>
    <row r="814" spans="1:12" ht="18" customHeight="1" x14ac:dyDescent="0.3">
      <c r="A814" s="198">
        <v>461</v>
      </c>
      <c r="B814" s="83"/>
      <c r="C814" s="445"/>
      <c r="D814" s="22"/>
      <c r="E814" s="36"/>
      <c r="F814" s="36"/>
      <c r="G814" s="33"/>
      <c r="H814" s="189" t="str">
        <f>IF(AND(F814&lt;&gt;"",G814&lt;&gt;"",I814&lt;&gt;""),F814*G814,"")</f>
        <v/>
      </c>
      <c r="I814" s="43"/>
      <c r="J814" s="103" t="str">
        <f t="shared" ref="J814:J833" si="46">IF(AND(D814&lt;&gt;"",I814=""),"Stok Çıkış Tarihi Yazılmalıdır.","")</f>
        <v/>
      </c>
    </row>
    <row r="815" spans="1:12" ht="18" customHeight="1" x14ac:dyDescent="0.3">
      <c r="A815" s="399">
        <v>462</v>
      </c>
      <c r="B815" s="314"/>
      <c r="C815" s="447"/>
      <c r="D815" s="14"/>
      <c r="E815" s="15"/>
      <c r="F815" s="15"/>
      <c r="G815" s="38"/>
      <c r="H815" s="199" t="str">
        <f t="shared" ref="H815:H833" si="47">IF(AND(F815&lt;&gt;"",G815&lt;&gt;"",I815&lt;&gt;""),F815*G815,"")</f>
        <v/>
      </c>
      <c r="I815" s="44"/>
      <c r="J815" s="103" t="str">
        <f t="shared" si="46"/>
        <v/>
      </c>
    </row>
    <row r="816" spans="1:12" ht="18" customHeight="1" x14ac:dyDescent="0.3">
      <c r="A816" s="399">
        <v>463</v>
      </c>
      <c r="B816" s="314"/>
      <c r="C816" s="447"/>
      <c r="D816" s="14"/>
      <c r="E816" s="15"/>
      <c r="F816" s="15"/>
      <c r="G816" s="38"/>
      <c r="H816" s="199" t="str">
        <f t="shared" si="47"/>
        <v/>
      </c>
      <c r="I816" s="44"/>
      <c r="J816" s="103" t="str">
        <f t="shared" si="46"/>
        <v/>
      </c>
    </row>
    <row r="817" spans="1:10" ht="18" customHeight="1" x14ac:dyDescent="0.3">
      <c r="A817" s="399">
        <v>464</v>
      </c>
      <c r="B817" s="314"/>
      <c r="C817" s="447"/>
      <c r="D817" s="14"/>
      <c r="E817" s="15"/>
      <c r="F817" s="15"/>
      <c r="G817" s="38"/>
      <c r="H817" s="199" t="str">
        <f t="shared" si="47"/>
        <v/>
      </c>
      <c r="I817" s="44"/>
      <c r="J817" s="103" t="str">
        <f t="shared" si="46"/>
        <v/>
      </c>
    </row>
    <row r="818" spans="1:10" ht="18" customHeight="1" x14ac:dyDescent="0.3">
      <c r="A818" s="399">
        <v>465</v>
      </c>
      <c r="B818" s="314"/>
      <c r="C818" s="447"/>
      <c r="D818" s="14"/>
      <c r="E818" s="15"/>
      <c r="F818" s="15"/>
      <c r="G818" s="38"/>
      <c r="H818" s="199" t="str">
        <f t="shared" si="47"/>
        <v/>
      </c>
      <c r="I818" s="44"/>
      <c r="J818" s="103" t="str">
        <f t="shared" si="46"/>
        <v/>
      </c>
    </row>
    <row r="819" spans="1:10" ht="18" customHeight="1" x14ac:dyDescent="0.3">
      <c r="A819" s="399">
        <v>466</v>
      </c>
      <c r="B819" s="314"/>
      <c r="C819" s="447"/>
      <c r="D819" s="14"/>
      <c r="E819" s="15"/>
      <c r="F819" s="15"/>
      <c r="G819" s="38"/>
      <c r="H819" s="199" t="str">
        <f t="shared" si="47"/>
        <v/>
      </c>
      <c r="I819" s="44"/>
      <c r="J819" s="103" t="str">
        <f t="shared" si="46"/>
        <v/>
      </c>
    </row>
    <row r="820" spans="1:10" ht="18" customHeight="1" x14ac:dyDescent="0.3">
      <c r="A820" s="399">
        <v>467</v>
      </c>
      <c r="B820" s="314"/>
      <c r="C820" s="447"/>
      <c r="D820" s="14"/>
      <c r="E820" s="15"/>
      <c r="F820" s="15"/>
      <c r="G820" s="38"/>
      <c r="H820" s="199" t="str">
        <f t="shared" si="47"/>
        <v/>
      </c>
      <c r="I820" s="44"/>
      <c r="J820" s="103" t="str">
        <f t="shared" si="46"/>
        <v/>
      </c>
    </row>
    <row r="821" spans="1:10" ht="18" customHeight="1" x14ac:dyDescent="0.3">
      <c r="A821" s="399">
        <v>468</v>
      </c>
      <c r="B821" s="314"/>
      <c r="C821" s="447"/>
      <c r="D821" s="14"/>
      <c r="E821" s="15"/>
      <c r="F821" s="15"/>
      <c r="G821" s="38"/>
      <c r="H821" s="199" t="str">
        <f t="shared" si="47"/>
        <v/>
      </c>
      <c r="I821" s="44"/>
      <c r="J821" s="103" t="str">
        <f t="shared" si="46"/>
        <v/>
      </c>
    </row>
    <row r="822" spans="1:10" ht="18" customHeight="1" x14ac:dyDescent="0.3">
      <c r="A822" s="399">
        <v>469</v>
      </c>
      <c r="B822" s="314"/>
      <c r="C822" s="447"/>
      <c r="D822" s="14"/>
      <c r="E822" s="15"/>
      <c r="F822" s="15"/>
      <c r="G822" s="38"/>
      <c r="H822" s="199" t="str">
        <f t="shared" si="47"/>
        <v/>
      </c>
      <c r="I822" s="44"/>
      <c r="J822" s="103" t="str">
        <f t="shared" si="46"/>
        <v/>
      </c>
    </row>
    <row r="823" spans="1:10" ht="18" customHeight="1" x14ac:dyDescent="0.3">
      <c r="A823" s="399">
        <v>470</v>
      </c>
      <c r="B823" s="314"/>
      <c r="C823" s="447"/>
      <c r="D823" s="14"/>
      <c r="E823" s="15"/>
      <c r="F823" s="15"/>
      <c r="G823" s="38"/>
      <c r="H823" s="199" t="str">
        <f t="shared" si="47"/>
        <v/>
      </c>
      <c r="I823" s="44"/>
      <c r="J823" s="103" t="str">
        <f t="shared" si="46"/>
        <v/>
      </c>
    </row>
    <row r="824" spans="1:10" ht="18" customHeight="1" x14ac:dyDescent="0.3">
      <c r="A824" s="399">
        <v>471</v>
      </c>
      <c r="B824" s="314"/>
      <c r="C824" s="447"/>
      <c r="D824" s="14"/>
      <c r="E824" s="15"/>
      <c r="F824" s="15"/>
      <c r="G824" s="38"/>
      <c r="H824" s="199" t="str">
        <f t="shared" si="47"/>
        <v/>
      </c>
      <c r="I824" s="44"/>
      <c r="J824" s="103" t="str">
        <f t="shared" si="46"/>
        <v/>
      </c>
    </row>
    <row r="825" spans="1:10" ht="18" customHeight="1" x14ac:dyDescent="0.3">
      <c r="A825" s="399">
        <v>472</v>
      </c>
      <c r="B825" s="314"/>
      <c r="C825" s="447"/>
      <c r="D825" s="14"/>
      <c r="E825" s="15"/>
      <c r="F825" s="15"/>
      <c r="G825" s="38"/>
      <c r="H825" s="199" t="str">
        <f t="shared" si="47"/>
        <v/>
      </c>
      <c r="I825" s="44"/>
      <c r="J825" s="103" t="str">
        <f t="shared" si="46"/>
        <v/>
      </c>
    </row>
    <row r="826" spans="1:10" ht="18" customHeight="1" x14ac:dyDescent="0.3">
      <c r="A826" s="399">
        <v>473</v>
      </c>
      <c r="B826" s="314"/>
      <c r="C826" s="447"/>
      <c r="D826" s="14"/>
      <c r="E826" s="15"/>
      <c r="F826" s="15"/>
      <c r="G826" s="38"/>
      <c r="H826" s="199" t="str">
        <f t="shared" si="47"/>
        <v/>
      </c>
      <c r="I826" s="44"/>
      <c r="J826" s="103" t="str">
        <f t="shared" si="46"/>
        <v/>
      </c>
    </row>
    <row r="827" spans="1:10" ht="18" customHeight="1" x14ac:dyDescent="0.3">
      <c r="A827" s="399">
        <v>474</v>
      </c>
      <c r="B827" s="314"/>
      <c r="C827" s="447"/>
      <c r="D827" s="14"/>
      <c r="E827" s="15"/>
      <c r="F827" s="15"/>
      <c r="G827" s="38"/>
      <c r="H827" s="199" t="str">
        <f t="shared" si="47"/>
        <v/>
      </c>
      <c r="I827" s="44"/>
      <c r="J827" s="103" t="str">
        <f t="shared" si="46"/>
        <v/>
      </c>
    </row>
    <row r="828" spans="1:10" ht="18" customHeight="1" x14ac:dyDescent="0.3">
      <c r="A828" s="399">
        <v>475</v>
      </c>
      <c r="B828" s="314"/>
      <c r="C828" s="447"/>
      <c r="D828" s="14"/>
      <c r="E828" s="15"/>
      <c r="F828" s="15"/>
      <c r="G828" s="38"/>
      <c r="H828" s="199" t="str">
        <f t="shared" si="47"/>
        <v/>
      </c>
      <c r="I828" s="44"/>
      <c r="J828" s="103" t="str">
        <f t="shared" si="46"/>
        <v/>
      </c>
    </row>
    <row r="829" spans="1:10" ht="18" customHeight="1" x14ac:dyDescent="0.3">
      <c r="A829" s="399">
        <v>476</v>
      </c>
      <c r="B829" s="314"/>
      <c r="C829" s="447"/>
      <c r="D829" s="14"/>
      <c r="E829" s="15"/>
      <c r="F829" s="15"/>
      <c r="G829" s="38"/>
      <c r="H829" s="199" t="str">
        <f t="shared" si="47"/>
        <v/>
      </c>
      <c r="I829" s="44"/>
      <c r="J829" s="103" t="str">
        <f t="shared" si="46"/>
        <v/>
      </c>
    </row>
    <row r="830" spans="1:10" ht="18" customHeight="1" x14ac:dyDescent="0.3">
      <c r="A830" s="399">
        <v>477</v>
      </c>
      <c r="B830" s="314"/>
      <c r="C830" s="447"/>
      <c r="D830" s="14"/>
      <c r="E830" s="15"/>
      <c r="F830" s="15"/>
      <c r="G830" s="38"/>
      <c r="H830" s="199" t="str">
        <f t="shared" si="47"/>
        <v/>
      </c>
      <c r="I830" s="44"/>
      <c r="J830" s="103" t="str">
        <f t="shared" si="46"/>
        <v/>
      </c>
    </row>
    <row r="831" spans="1:10" ht="18" customHeight="1" x14ac:dyDescent="0.3">
      <c r="A831" s="399">
        <v>478</v>
      </c>
      <c r="B831" s="314"/>
      <c r="C831" s="447"/>
      <c r="D831" s="14"/>
      <c r="E831" s="15"/>
      <c r="F831" s="15"/>
      <c r="G831" s="38"/>
      <c r="H831" s="199" t="str">
        <f t="shared" si="47"/>
        <v/>
      </c>
      <c r="I831" s="44"/>
      <c r="J831" s="103" t="str">
        <f t="shared" si="46"/>
        <v/>
      </c>
    </row>
    <row r="832" spans="1:10" ht="18" customHeight="1" x14ac:dyDescent="0.3">
      <c r="A832" s="399">
        <v>479</v>
      </c>
      <c r="B832" s="314"/>
      <c r="C832" s="447"/>
      <c r="D832" s="14"/>
      <c r="E832" s="15"/>
      <c r="F832" s="15"/>
      <c r="G832" s="38"/>
      <c r="H832" s="199" t="str">
        <f t="shared" si="47"/>
        <v/>
      </c>
      <c r="I832" s="44"/>
      <c r="J832" s="103" t="str">
        <f t="shared" si="46"/>
        <v/>
      </c>
    </row>
    <row r="833" spans="1:12" ht="18" customHeight="1" thickBot="1" x14ac:dyDescent="0.35">
      <c r="A833" s="400">
        <v>480</v>
      </c>
      <c r="B833" s="86"/>
      <c r="C833" s="448"/>
      <c r="D833" s="16"/>
      <c r="E833" s="17"/>
      <c r="F833" s="17"/>
      <c r="G833" s="40"/>
      <c r="H833" s="200" t="str">
        <f t="shared" si="47"/>
        <v/>
      </c>
      <c r="I833" s="45"/>
      <c r="J833" s="103" t="str">
        <f t="shared" si="46"/>
        <v/>
      </c>
    </row>
    <row r="834" spans="1:12" ht="18" customHeight="1" thickBot="1" x14ac:dyDescent="0.35">
      <c r="G834" s="380" t="s">
        <v>124</v>
      </c>
      <c r="H834" s="183">
        <f>IF(stok&lt;&gt;"",SUM(H814:H833)+H799,0)</f>
        <v>0</v>
      </c>
      <c r="I834" s="202"/>
      <c r="K834" s="102">
        <f>IF(H834&gt;H799,ROW(A840),0)</f>
        <v>0</v>
      </c>
    </row>
    <row r="836" spans="1:12" ht="30.1" customHeight="1" x14ac:dyDescent="0.3">
      <c r="A836" s="629" t="s">
        <v>134</v>
      </c>
      <c r="B836" s="629"/>
      <c r="C836" s="629"/>
      <c r="D836" s="629"/>
      <c r="E836" s="629"/>
      <c r="F836" s="629"/>
      <c r="G836" s="629"/>
      <c r="H836" s="629"/>
      <c r="I836" s="629"/>
    </row>
    <row r="838" spans="1:12" ht="19.05" x14ac:dyDescent="0.35">
      <c r="A838" s="370" t="s">
        <v>30</v>
      </c>
      <c r="B838" s="372">
        <f ca="1">imzatarihi</f>
        <v>45653</v>
      </c>
      <c r="C838" s="372"/>
      <c r="D838" s="251" t="s">
        <v>31</v>
      </c>
      <c r="E838" s="373" t="str">
        <f>IF(kurulusyetkilisi&gt;0,kurulusyetkilisi,"")</f>
        <v/>
      </c>
      <c r="H838" s="41"/>
    </row>
    <row r="839" spans="1:12" ht="19.05" x14ac:dyDescent="0.35">
      <c r="B839" s="213"/>
      <c r="C839" s="213"/>
      <c r="D839" s="251" t="s">
        <v>32</v>
      </c>
      <c r="G839" s="212"/>
      <c r="H839" s="41"/>
    </row>
    <row r="841" spans="1:12" x14ac:dyDescent="0.3">
      <c r="A841" s="609" t="s">
        <v>104</v>
      </c>
      <c r="B841" s="609"/>
      <c r="C841" s="609"/>
      <c r="D841" s="609"/>
      <c r="E841" s="609"/>
      <c r="F841" s="609"/>
      <c r="G841" s="609"/>
      <c r="H841" s="609"/>
      <c r="I841" s="609"/>
      <c r="J841" s="2"/>
    </row>
    <row r="842" spans="1:12" x14ac:dyDescent="0.3">
      <c r="A842" s="573" t="str">
        <f>IF(YilDonem&lt;&gt;"",CONCATENATE(YilDonem," dönemine aittir."),"")</f>
        <v/>
      </c>
      <c r="B842" s="573"/>
      <c r="C842" s="573"/>
      <c r="D842" s="573"/>
      <c r="E842" s="573"/>
      <c r="F842" s="573"/>
      <c r="G842" s="573"/>
      <c r="H842" s="573"/>
      <c r="I842" s="573"/>
      <c r="J842" s="2"/>
    </row>
    <row r="843" spans="1:12" ht="16.149999999999999" customHeight="1" thickBot="1" x14ac:dyDescent="0.35">
      <c r="A843" s="610" t="s">
        <v>126</v>
      </c>
      <c r="B843" s="610"/>
      <c r="C843" s="610"/>
      <c r="D843" s="610"/>
      <c r="E843" s="610"/>
      <c r="F843" s="610"/>
      <c r="G843" s="610"/>
      <c r="H843" s="610"/>
      <c r="I843" s="610"/>
      <c r="J843" s="2"/>
    </row>
    <row r="844" spans="1:12" ht="31.6" customHeight="1" thickBot="1" x14ac:dyDescent="0.35">
      <c r="A844" s="441" t="s">
        <v>212</v>
      </c>
      <c r="B844" s="618" t="str">
        <f>IF(ProjeNo&gt;0,ProjeNo,"")</f>
        <v/>
      </c>
      <c r="C844" s="619"/>
      <c r="D844" s="619"/>
      <c r="E844" s="619"/>
      <c r="F844" s="619"/>
      <c r="G844" s="619"/>
      <c r="H844" s="619"/>
      <c r="I844" s="620"/>
      <c r="J844" s="2"/>
    </row>
    <row r="845" spans="1:12" ht="45" customHeight="1" thickBot="1" x14ac:dyDescent="0.35">
      <c r="A845" s="441" t="s">
        <v>213</v>
      </c>
      <c r="B845" s="615" t="str">
        <f>IF(ProjeAdi&gt;0,ProjeAdi,"")</f>
        <v/>
      </c>
      <c r="C845" s="616"/>
      <c r="D845" s="616"/>
      <c r="E845" s="616"/>
      <c r="F845" s="616"/>
      <c r="G845" s="616"/>
      <c r="H845" s="616"/>
      <c r="I845" s="617"/>
      <c r="J845" s="2"/>
    </row>
    <row r="846" spans="1:12" ht="34.5" customHeight="1" thickBot="1" x14ac:dyDescent="0.35">
      <c r="A846" s="449" t="s">
        <v>137</v>
      </c>
      <c r="B846" s="632" t="str">
        <f>IF($B$6&lt;&gt;"",$B$6,"")</f>
        <v/>
      </c>
      <c r="C846" s="633"/>
      <c r="D846" s="633"/>
      <c r="E846" s="633"/>
      <c r="F846" s="633"/>
      <c r="G846" s="633"/>
      <c r="H846" s="633"/>
      <c r="I846" s="634"/>
      <c r="J846" s="206" t="str">
        <f>IF(B846="","Stok değerleme yöntemi yazılmadan toplam hesaplanmayacaktır.","")</f>
        <v>Stok değerleme yöntemi yazılmadan toplam hesaplanmayacaktır.</v>
      </c>
    </row>
    <row r="847" spans="1:12" s="42" customFormat="1" ht="37.200000000000003" customHeight="1" x14ac:dyDescent="0.3">
      <c r="A847" s="613" t="s">
        <v>3</v>
      </c>
      <c r="B847" s="613" t="s">
        <v>99</v>
      </c>
      <c r="C847" s="613" t="s">
        <v>175</v>
      </c>
      <c r="D847" s="613" t="s">
        <v>100</v>
      </c>
      <c r="E847" s="613" t="s">
        <v>105</v>
      </c>
      <c r="F847" s="613" t="s">
        <v>106</v>
      </c>
      <c r="G847" s="613" t="s">
        <v>138</v>
      </c>
      <c r="H847" s="630" t="s">
        <v>33</v>
      </c>
      <c r="I847" s="630" t="s">
        <v>107</v>
      </c>
      <c r="J847" s="58"/>
      <c r="K847" s="66"/>
      <c r="L847" s="66"/>
    </row>
    <row r="848" spans="1:12" ht="18" customHeight="1" thickBot="1" x14ac:dyDescent="0.35">
      <c r="A848" s="621"/>
      <c r="B848" s="621"/>
      <c r="C848" s="614"/>
      <c r="D848" s="621"/>
      <c r="E848" s="621"/>
      <c r="F848" s="621"/>
      <c r="G848" s="621"/>
      <c r="H848" s="631"/>
      <c r="I848" s="631"/>
      <c r="J848" s="2"/>
    </row>
    <row r="849" spans="1:10" ht="18" customHeight="1" x14ac:dyDescent="0.3">
      <c r="A849" s="198">
        <v>481</v>
      </c>
      <c r="B849" s="83"/>
      <c r="C849" s="445"/>
      <c r="D849" s="22"/>
      <c r="E849" s="36"/>
      <c r="F849" s="36"/>
      <c r="G849" s="33"/>
      <c r="H849" s="189" t="str">
        <f>IF(AND(F849&lt;&gt;"",G849&lt;&gt;"",I849&lt;&gt;""),F849*G849,"")</f>
        <v/>
      </c>
      <c r="I849" s="43"/>
      <c r="J849" s="103" t="str">
        <f t="shared" ref="J849:J868" si="48">IF(AND(D849&lt;&gt;"",I849=""),"Stok Çıkış Tarihi Yazılmalıdır.","")</f>
        <v/>
      </c>
    </row>
    <row r="850" spans="1:10" ht="18" customHeight="1" x14ac:dyDescent="0.3">
      <c r="A850" s="399">
        <v>482</v>
      </c>
      <c r="B850" s="314"/>
      <c r="C850" s="447"/>
      <c r="D850" s="14"/>
      <c r="E850" s="15"/>
      <c r="F850" s="15"/>
      <c r="G850" s="38"/>
      <c r="H850" s="199" t="str">
        <f t="shared" ref="H850:H868" si="49">IF(AND(F850&lt;&gt;"",G850&lt;&gt;"",I850&lt;&gt;""),F850*G850,"")</f>
        <v/>
      </c>
      <c r="I850" s="44"/>
      <c r="J850" s="103" t="str">
        <f t="shared" si="48"/>
        <v/>
      </c>
    </row>
    <row r="851" spans="1:10" ht="18" customHeight="1" x14ac:dyDescent="0.3">
      <c r="A851" s="399">
        <v>483</v>
      </c>
      <c r="B851" s="314"/>
      <c r="C851" s="447"/>
      <c r="D851" s="14"/>
      <c r="E851" s="15"/>
      <c r="F851" s="15"/>
      <c r="G851" s="38"/>
      <c r="H851" s="199" t="str">
        <f t="shared" si="49"/>
        <v/>
      </c>
      <c r="I851" s="44"/>
      <c r="J851" s="103" t="str">
        <f t="shared" si="48"/>
        <v/>
      </c>
    </row>
    <row r="852" spans="1:10" ht="18" customHeight="1" x14ac:dyDescent="0.3">
      <c r="A852" s="399">
        <v>484</v>
      </c>
      <c r="B852" s="314"/>
      <c r="C852" s="447"/>
      <c r="D852" s="14"/>
      <c r="E852" s="15"/>
      <c r="F852" s="15"/>
      <c r="G852" s="38"/>
      <c r="H852" s="199" t="str">
        <f t="shared" si="49"/>
        <v/>
      </c>
      <c r="I852" s="44"/>
      <c r="J852" s="103" t="str">
        <f t="shared" si="48"/>
        <v/>
      </c>
    </row>
    <row r="853" spans="1:10" ht="18" customHeight="1" x14ac:dyDescent="0.3">
      <c r="A853" s="399">
        <v>485</v>
      </c>
      <c r="B853" s="314"/>
      <c r="C853" s="447"/>
      <c r="D853" s="14"/>
      <c r="E853" s="15"/>
      <c r="F853" s="15"/>
      <c r="G853" s="38"/>
      <c r="H853" s="199" t="str">
        <f t="shared" si="49"/>
        <v/>
      </c>
      <c r="I853" s="44"/>
      <c r="J853" s="103" t="str">
        <f t="shared" si="48"/>
        <v/>
      </c>
    </row>
    <row r="854" spans="1:10" ht="18" customHeight="1" x14ac:dyDescent="0.3">
      <c r="A854" s="399">
        <v>486</v>
      </c>
      <c r="B854" s="314"/>
      <c r="C854" s="447"/>
      <c r="D854" s="14"/>
      <c r="E854" s="15"/>
      <c r="F854" s="15"/>
      <c r="G854" s="38"/>
      <c r="H854" s="199" t="str">
        <f t="shared" si="49"/>
        <v/>
      </c>
      <c r="I854" s="44"/>
      <c r="J854" s="103" t="str">
        <f t="shared" si="48"/>
        <v/>
      </c>
    </row>
    <row r="855" spans="1:10" ht="18" customHeight="1" x14ac:dyDescent="0.3">
      <c r="A855" s="399">
        <v>487</v>
      </c>
      <c r="B855" s="314"/>
      <c r="C855" s="447"/>
      <c r="D855" s="14"/>
      <c r="E855" s="15"/>
      <c r="F855" s="15"/>
      <c r="G855" s="38"/>
      <c r="H855" s="199" t="str">
        <f t="shared" si="49"/>
        <v/>
      </c>
      <c r="I855" s="44"/>
      <c r="J855" s="103" t="str">
        <f t="shared" si="48"/>
        <v/>
      </c>
    </row>
    <row r="856" spans="1:10" ht="18" customHeight="1" x14ac:dyDescent="0.3">
      <c r="A856" s="399">
        <v>488</v>
      </c>
      <c r="B856" s="314"/>
      <c r="C856" s="447"/>
      <c r="D856" s="14"/>
      <c r="E856" s="15"/>
      <c r="F856" s="15"/>
      <c r="G856" s="38"/>
      <c r="H856" s="199" t="str">
        <f t="shared" si="49"/>
        <v/>
      </c>
      <c r="I856" s="44"/>
      <c r="J856" s="103" t="str">
        <f t="shared" si="48"/>
        <v/>
      </c>
    </row>
    <row r="857" spans="1:10" ht="18" customHeight="1" x14ac:dyDescent="0.3">
      <c r="A857" s="399">
        <v>489</v>
      </c>
      <c r="B857" s="314"/>
      <c r="C857" s="447"/>
      <c r="D857" s="14"/>
      <c r="E857" s="15"/>
      <c r="F857" s="15"/>
      <c r="G857" s="38"/>
      <c r="H857" s="199" t="str">
        <f t="shared" si="49"/>
        <v/>
      </c>
      <c r="I857" s="44"/>
      <c r="J857" s="103" t="str">
        <f t="shared" si="48"/>
        <v/>
      </c>
    </row>
    <row r="858" spans="1:10" ht="18" customHeight="1" x14ac:dyDescent="0.3">
      <c r="A858" s="399">
        <v>490</v>
      </c>
      <c r="B858" s="314"/>
      <c r="C858" s="447"/>
      <c r="D858" s="14"/>
      <c r="E858" s="15"/>
      <c r="F858" s="15"/>
      <c r="G858" s="38"/>
      <c r="H858" s="199" t="str">
        <f t="shared" si="49"/>
        <v/>
      </c>
      <c r="I858" s="44"/>
      <c r="J858" s="103" t="str">
        <f t="shared" si="48"/>
        <v/>
      </c>
    </row>
    <row r="859" spans="1:10" ht="18" customHeight="1" x14ac:dyDescent="0.3">
      <c r="A859" s="399">
        <v>491</v>
      </c>
      <c r="B859" s="314"/>
      <c r="C859" s="447"/>
      <c r="D859" s="14"/>
      <c r="E859" s="15"/>
      <c r="F859" s="15"/>
      <c r="G859" s="38"/>
      <c r="H859" s="199" t="str">
        <f t="shared" si="49"/>
        <v/>
      </c>
      <c r="I859" s="44"/>
      <c r="J859" s="103" t="str">
        <f t="shared" si="48"/>
        <v/>
      </c>
    </row>
    <row r="860" spans="1:10" ht="18" customHeight="1" x14ac:dyDescent="0.3">
      <c r="A860" s="399">
        <v>492</v>
      </c>
      <c r="B860" s="314"/>
      <c r="C860" s="447"/>
      <c r="D860" s="14"/>
      <c r="E860" s="15"/>
      <c r="F860" s="15"/>
      <c r="G860" s="38"/>
      <c r="H860" s="199" t="str">
        <f t="shared" si="49"/>
        <v/>
      </c>
      <c r="I860" s="44"/>
      <c r="J860" s="103" t="str">
        <f t="shared" si="48"/>
        <v/>
      </c>
    </row>
    <row r="861" spans="1:10" ht="18" customHeight="1" x14ac:dyDescent="0.3">
      <c r="A861" s="399">
        <v>493</v>
      </c>
      <c r="B861" s="314"/>
      <c r="C861" s="447"/>
      <c r="D861" s="14"/>
      <c r="E861" s="15"/>
      <c r="F861" s="15"/>
      <c r="G861" s="38"/>
      <c r="H861" s="199" t="str">
        <f t="shared" si="49"/>
        <v/>
      </c>
      <c r="I861" s="44"/>
      <c r="J861" s="103" t="str">
        <f t="shared" si="48"/>
        <v/>
      </c>
    </row>
    <row r="862" spans="1:10" ht="18" customHeight="1" x14ac:dyDescent="0.3">
      <c r="A862" s="399">
        <v>494</v>
      </c>
      <c r="B862" s="314"/>
      <c r="C862" s="447"/>
      <c r="D862" s="14"/>
      <c r="E862" s="15"/>
      <c r="F862" s="15"/>
      <c r="G862" s="38"/>
      <c r="H862" s="199" t="str">
        <f t="shared" si="49"/>
        <v/>
      </c>
      <c r="I862" s="44"/>
      <c r="J862" s="103" t="str">
        <f t="shared" si="48"/>
        <v/>
      </c>
    </row>
    <row r="863" spans="1:10" ht="18" customHeight="1" x14ac:dyDescent="0.3">
      <c r="A863" s="399">
        <v>495</v>
      </c>
      <c r="B863" s="314"/>
      <c r="C863" s="447"/>
      <c r="D863" s="14"/>
      <c r="E863" s="15"/>
      <c r="F863" s="15"/>
      <c r="G863" s="38"/>
      <c r="H863" s="199" t="str">
        <f t="shared" si="49"/>
        <v/>
      </c>
      <c r="I863" s="44"/>
      <c r="J863" s="103" t="str">
        <f t="shared" si="48"/>
        <v/>
      </c>
    </row>
    <row r="864" spans="1:10" ht="18" customHeight="1" x14ac:dyDescent="0.3">
      <c r="A864" s="399">
        <v>496</v>
      </c>
      <c r="B864" s="314"/>
      <c r="C864" s="447"/>
      <c r="D864" s="14"/>
      <c r="E864" s="15"/>
      <c r="F864" s="15"/>
      <c r="G864" s="38"/>
      <c r="H864" s="199" t="str">
        <f t="shared" si="49"/>
        <v/>
      </c>
      <c r="I864" s="44"/>
      <c r="J864" s="103" t="str">
        <f t="shared" si="48"/>
        <v/>
      </c>
    </row>
    <row r="865" spans="1:11" ht="18" customHeight="1" x14ac:dyDescent="0.3">
      <c r="A865" s="399">
        <v>497</v>
      </c>
      <c r="B865" s="314"/>
      <c r="C865" s="447"/>
      <c r="D865" s="14"/>
      <c r="E865" s="15"/>
      <c r="F865" s="15"/>
      <c r="G865" s="38"/>
      <c r="H865" s="199" t="str">
        <f t="shared" si="49"/>
        <v/>
      </c>
      <c r="I865" s="44"/>
      <c r="J865" s="103" t="str">
        <f t="shared" si="48"/>
        <v/>
      </c>
    </row>
    <row r="866" spans="1:11" ht="18" customHeight="1" x14ac:dyDescent="0.3">
      <c r="A866" s="399">
        <v>498</v>
      </c>
      <c r="B866" s="314"/>
      <c r="C866" s="447"/>
      <c r="D866" s="14"/>
      <c r="E866" s="15"/>
      <c r="F866" s="15"/>
      <c r="G866" s="38"/>
      <c r="H866" s="199" t="str">
        <f t="shared" si="49"/>
        <v/>
      </c>
      <c r="I866" s="44"/>
      <c r="J866" s="103" t="str">
        <f t="shared" si="48"/>
        <v/>
      </c>
    </row>
    <row r="867" spans="1:11" ht="18" customHeight="1" x14ac:dyDescent="0.3">
      <c r="A867" s="399">
        <v>499</v>
      </c>
      <c r="B867" s="314"/>
      <c r="C867" s="447"/>
      <c r="D867" s="14"/>
      <c r="E867" s="15"/>
      <c r="F867" s="15"/>
      <c r="G867" s="38"/>
      <c r="H867" s="199" t="str">
        <f t="shared" si="49"/>
        <v/>
      </c>
      <c r="I867" s="44"/>
      <c r="J867" s="103" t="str">
        <f t="shared" si="48"/>
        <v/>
      </c>
    </row>
    <row r="868" spans="1:11" ht="18" customHeight="1" thickBot="1" x14ac:dyDescent="0.35">
      <c r="A868" s="400">
        <v>500</v>
      </c>
      <c r="B868" s="86"/>
      <c r="C868" s="448"/>
      <c r="D868" s="16"/>
      <c r="E868" s="17"/>
      <c r="F868" s="17"/>
      <c r="G868" s="40"/>
      <c r="H868" s="200" t="str">
        <f t="shared" si="49"/>
        <v/>
      </c>
      <c r="I868" s="45"/>
      <c r="J868" s="103" t="str">
        <f t="shared" si="48"/>
        <v/>
      </c>
    </row>
    <row r="869" spans="1:11" ht="18" customHeight="1" thickBot="1" x14ac:dyDescent="0.35">
      <c r="G869" s="380" t="s">
        <v>124</v>
      </c>
      <c r="H869" s="183">
        <f>IF(stok&lt;&gt;"",SUM(H849:H868)+H834,0)</f>
        <v>0</v>
      </c>
      <c r="I869" s="202"/>
      <c r="K869" s="102">
        <f>IF(H869&gt;H834,ROW(A875),0)</f>
        <v>0</v>
      </c>
    </row>
    <row r="871" spans="1:11" ht="30.1" customHeight="1" x14ac:dyDescent="0.3">
      <c r="A871" s="629" t="s">
        <v>134</v>
      </c>
      <c r="B871" s="629"/>
      <c r="C871" s="629"/>
      <c r="D871" s="629"/>
      <c r="E871" s="629"/>
      <c r="F871" s="629"/>
      <c r="G871" s="629"/>
      <c r="H871" s="629"/>
      <c r="I871" s="629"/>
    </row>
    <row r="873" spans="1:11" ht="19.05" x14ac:dyDescent="0.35">
      <c r="A873" s="370" t="s">
        <v>30</v>
      </c>
      <c r="B873" s="372">
        <f ca="1">imzatarihi</f>
        <v>45653</v>
      </c>
      <c r="C873" s="372"/>
      <c r="D873" s="251" t="s">
        <v>31</v>
      </c>
      <c r="E873" s="373" t="str">
        <f>IF(kurulusyetkilisi&gt;0,kurulusyetkilisi,"")</f>
        <v/>
      </c>
      <c r="H873" s="41"/>
    </row>
    <row r="874" spans="1:11" ht="19.05" x14ac:dyDescent="0.35">
      <c r="B874" s="213"/>
      <c r="C874" s="213"/>
      <c r="D874" s="251" t="s">
        <v>32</v>
      </c>
      <c r="G874" s="212"/>
      <c r="H874" s="41"/>
    </row>
    <row r="876" spans="1:11" x14ac:dyDescent="0.3">
      <c r="A876" s="609" t="s">
        <v>104</v>
      </c>
      <c r="B876" s="609"/>
      <c r="C876" s="609"/>
      <c r="D876" s="609"/>
      <c r="E876" s="609"/>
      <c r="F876" s="609"/>
      <c r="G876" s="609"/>
      <c r="H876" s="609"/>
      <c r="I876" s="609"/>
      <c r="J876" s="2"/>
    </row>
    <row r="877" spans="1:11" x14ac:dyDescent="0.3">
      <c r="A877" s="573" t="str">
        <f>IF(YilDonem&lt;&gt;"",CONCATENATE(YilDonem," dönemine aittir."),"")</f>
        <v/>
      </c>
      <c r="B877" s="573"/>
      <c r="C877" s="573"/>
      <c r="D877" s="573"/>
      <c r="E877" s="573"/>
      <c r="F877" s="573"/>
      <c r="G877" s="573"/>
      <c r="H877" s="573"/>
      <c r="I877" s="573"/>
      <c r="J877" s="2"/>
    </row>
    <row r="878" spans="1:11" ht="16.149999999999999" customHeight="1" thickBot="1" x14ac:dyDescent="0.35">
      <c r="A878" s="610" t="s">
        <v>126</v>
      </c>
      <c r="B878" s="610"/>
      <c r="C878" s="610"/>
      <c r="D878" s="610"/>
      <c r="E878" s="610"/>
      <c r="F878" s="610"/>
      <c r="G878" s="610"/>
      <c r="H878" s="610"/>
      <c r="I878" s="610"/>
      <c r="J878" s="2"/>
    </row>
    <row r="879" spans="1:11" ht="31.6" customHeight="1" thickBot="1" x14ac:dyDescent="0.35">
      <c r="A879" s="441" t="s">
        <v>212</v>
      </c>
      <c r="B879" s="618" t="str">
        <f>IF(ProjeNo&gt;0,ProjeNo,"")</f>
        <v/>
      </c>
      <c r="C879" s="619"/>
      <c r="D879" s="619"/>
      <c r="E879" s="619"/>
      <c r="F879" s="619"/>
      <c r="G879" s="619"/>
      <c r="H879" s="619"/>
      <c r="I879" s="620"/>
      <c r="J879" s="2"/>
    </row>
    <row r="880" spans="1:11" ht="45" customHeight="1" thickBot="1" x14ac:dyDescent="0.35">
      <c r="A880" s="441" t="s">
        <v>213</v>
      </c>
      <c r="B880" s="615" t="str">
        <f>IF(ProjeAdi&gt;0,ProjeAdi,"")</f>
        <v/>
      </c>
      <c r="C880" s="616"/>
      <c r="D880" s="616"/>
      <c r="E880" s="616"/>
      <c r="F880" s="616"/>
      <c r="G880" s="616"/>
      <c r="H880" s="616"/>
      <c r="I880" s="617"/>
      <c r="J880" s="2"/>
    </row>
    <row r="881" spans="1:12" ht="34.5" customHeight="1" thickBot="1" x14ac:dyDescent="0.35">
      <c r="A881" s="449" t="s">
        <v>137</v>
      </c>
      <c r="B881" s="632" t="str">
        <f>IF($B$6&lt;&gt;"",$B$6,"")</f>
        <v/>
      </c>
      <c r="C881" s="633"/>
      <c r="D881" s="633"/>
      <c r="E881" s="633"/>
      <c r="F881" s="633"/>
      <c r="G881" s="633"/>
      <c r="H881" s="633"/>
      <c r="I881" s="634"/>
      <c r="J881" s="206" t="str">
        <f>IF(B881="","Stok değerleme yöntemi yazılmadan toplam hesaplanmayacaktır.","")</f>
        <v>Stok değerleme yöntemi yazılmadan toplam hesaplanmayacaktır.</v>
      </c>
    </row>
    <row r="882" spans="1:12" s="42" customFormat="1" ht="37.200000000000003" customHeight="1" x14ac:dyDescent="0.3">
      <c r="A882" s="613" t="s">
        <v>3</v>
      </c>
      <c r="B882" s="613" t="s">
        <v>99</v>
      </c>
      <c r="C882" s="613" t="s">
        <v>175</v>
      </c>
      <c r="D882" s="613" t="s">
        <v>100</v>
      </c>
      <c r="E882" s="613" t="s">
        <v>105</v>
      </c>
      <c r="F882" s="613" t="s">
        <v>106</v>
      </c>
      <c r="G882" s="613" t="s">
        <v>138</v>
      </c>
      <c r="H882" s="630" t="s">
        <v>33</v>
      </c>
      <c r="I882" s="630" t="s">
        <v>107</v>
      </c>
      <c r="J882" s="58"/>
      <c r="K882" s="66"/>
      <c r="L882" s="66"/>
    </row>
    <row r="883" spans="1:12" ht="18" customHeight="1" thickBot="1" x14ac:dyDescent="0.35">
      <c r="A883" s="621"/>
      <c r="B883" s="621"/>
      <c r="C883" s="614"/>
      <c r="D883" s="621"/>
      <c r="E883" s="621"/>
      <c r="F883" s="621"/>
      <c r="G883" s="621"/>
      <c r="H883" s="631"/>
      <c r="I883" s="631"/>
      <c r="J883" s="2"/>
    </row>
    <row r="884" spans="1:12" ht="18" customHeight="1" x14ac:dyDescent="0.3">
      <c r="A884" s="198">
        <v>501</v>
      </c>
      <c r="B884" s="83"/>
      <c r="C884" s="445"/>
      <c r="D884" s="22"/>
      <c r="E884" s="36"/>
      <c r="F884" s="36"/>
      <c r="G884" s="33"/>
      <c r="H884" s="189" t="str">
        <f>IF(AND(F884&lt;&gt;"",G884&lt;&gt;"",I884&lt;&gt;""),F884*G884,"")</f>
        <v/>
      </c>
      <c r="I884" s="43"/>
      <c r="J884" s="103" t="str">
        <f t="shared" ref="J884:J903" si="50">IF(AND(D884&lt;&gt;"",I884=""),"Stok Çıkış Tarihi Yazılmalıdır.","")</f>
        <v/>
      </c>
    </row>
    <row r="885" spans="1:12" ht="18" customHeight="1" x14ac:dyDescent="0.3">
      <c r="A885" s="399">
        <v>502</v>
      </c>
      <c r="B885" s="314"/>
      <c r="C885" s="447"/>
      <c r="D885" s="14"/>
      <c r="E885" s="15"/>
      <c r="F885" s="15"/>
      <c r="G885" s="38"/>
      <c r="H885" s="199" t="str">
        <f t="shared" ref="H885:H903" si="51">IF(AND(F885&lt;&gt;"",G885&lt;&gt;"",I885&lt;&gt;""),F885*G885,"")</f>
        <v/>
      </c>
      <c r="I885" s="44"/>
      <c r="J885" s="103" t="str">
        <f t="shared" si="50"/>
        <v/>
      </c>
    </row>
    <row r="886" spans="1:12" ht="18" customHeight="1" x14ac:dyDescent="0.3">
      <c r="A886" s="399">
        <v>503</v>
      </c>
      <c r="B886" s="314"/>
      <c r="C886" s="447"/>
      <c r="D886" s="14"/>
      <c r="E886" s="15"/>
      <c r="F886" s="15"/>
      <c r="G886" s="38"/>
      <c r="H886" s="199" t="str">
        <f t="shared" si="51"/>
        <v/>
      </c>
      <c r="I886" s="44"/>
      <c r="J886" s="103" t="str">
        <f t="shared" si="50"/>
        <v/>
      </c>
    </row>
    <row r="887" spans="1:12" ht="18" customHeight="1" x14ac:dyDescent="0.3">
      <c r="A887" s="399">
        <v>504</v>
      </c>
      <c r="B887" s="314"/>
      <c r="C887" s="447"/>
      <c r="D887" s="14"/>
      <c r="E887" s="15"/>
      <c r="F887" s="15"/>
      <c r="G887" s="38"/>
      <c r="H887" s="199" t="str">
        <f t="shared" si="51"/>
        <v/>
      </c>
      <c r="I887" s="44"/>
      <c r="J887" s="103" t="str">
        <f t="shared" si="50"/>
        <v/>
      </c>
    </row>
    <row r="888" spans="1:12" ht="18" customHeight="1" x14ac:dyDescent="0.3">
      <c r="A888" s="399">
        <v>505</v>
      </c>
      <c r="B888" s="314"/>
      <c r="C888" s="447"/>
      <c r="D888" s="14"/>
      <c r="E888" s="15"/>
      <c r="F888" s="15"/>
      <c r="G888" s="38"/>
      <c r="H888" s="199" t="str">
        <f t="shared" si="51"/>
        <v/>
      </c>
      <c r="I888" s="44"/>
      <c r="J888" s="103" t="str">
        <f t="shared" si="50"/>
        <v/>
      </c>
    </row>
    <row r="889" spans="1:12" ht="18" customHeight="1" x14ac:dyDescent="0.3">
      <c r="A889" s="399">
        <v>506</v>
      </c>
      <c r="B889" s="314"/>
      <c r="C889" s="447"/>
      <c r="D889" s="14"/>
      <c r="E889" s="15"/>
      <c r="F889" s="15"/>
      <c r="G889" s="38"/>
      <c r="H889" s="199" t="str">
        <f t="shared" si="51"/>
        <v/>
      </c>
      <c r="I889" s="44"/>
      <c r="J889" s="103" t="str">
        <f t="shared" si="50"/>
        <v/>
      </c>
    </row>
    <row r="890" spans="1:12" ht="18" customHeight="1" x14ac:dyDescent="0.3">
      <c r="A890" s="399">
        <v>507</v>
      </c>
      <c r="B890" s="314"/>
      <c r="C890" s="447"/>
      <c r="D890" s="14"/>
      <c r="E890" s="15"/>
      <c r="F890" s="15"/>
      <c r="G890" s="38"/>
      <c r="H890" s="199" t="str">
        <f t="shared" si="51"/>
        <v/>
      </c>
      <c r="I890" s="44"/>
      <c r="J890" s="103" t="str">
        <f t="shared" si="50"/>
        <v/>
      </c>
    </row>
    <row r="891" spans="1:12" ht="18" customHeight="1" x14ac:dyDescent="0.3">
      <c r="A891" s="399">
        <v>508</v>
      </c>
      <c r="B891" s="314"/>
      <c r="C891" s="447"/>
      <c r="D891" s="14"/>
      <c r="E891" s="15"/>
      <c r="F891" s="15"/>
      <c r="G891" s="38"/>
      <c r="H891" s="199" t="str">
        <f t="shared" si="51"/>
        <v/>
      </c>
      <c r="I891" s="44"/>
      <c r="J891" s="103" t="str">
        <f t="shared" si="50"/>
        <v/>
      </c>
    </row>
    <row r="892" spans="1:12" ht="18" customHeight="1" x14ac:dyDescent="0.3">
      <c r="A892" s="399">
        <v>509</v>
      </c>
      <c r="B892" s="314"/>
      <c r="C892" s="447"/>
      <c r="D892" s="14"/>
      <c r="E892" s="15"/>
      <c r="F892" s="15"/>
      <c r="G892" s="38"/>
      <c r="H892" s="199" t="str">
        <f t="shared" si="51"/>
        <v/>
      </c>
      <c r="I892" s="44"/>
      <c r="J892" s="103" t="str">
        <f t="shared" si="50"/>
        <v/>
      </c>
    </row>
    <row r="893" spans="1:12" ht="18" customHeight="1" x14ac:dyDescent="0.3">
      <c r="A893" s="399">
        <v>510</v>
      </c>
      <c r="B893" s="314"/>
      <c r="C893" s="447"/>
      <c r="D893" s="14"/>
      <c r="E893" s="15"/>
      <c r="F893" s="15"/>
      <c r="G893" s="38"/>
      <c r="H893" s="199" t="str">
        <f t="shared" si="51"/>
        <v/>
      </c>
      <c r="I893" s="44"/>
      <c r="J893" s="103" t="str">
        <f t="shared" si="50"/>
        <v/>
      </c>
    </row>
    <row r="894" spans="1:12" ht="18" customHeight="1" x14ac:dyDescent="0.3">
      <c r="A894" s="399">
        <v>511</v>
      </c>
      <c r="B894" s="314"/>
      <c r="C894" s="447"/>
      <c r="D894" s="14"/>
      <c r="E894" s="15"/>
      <c r="F894" s="15"/>
      <c r="G894" s="38"/>
      <c r="H894" s="199" t="str">
        <f t="shared" si="51"/>
        <v/>
      </c>
      <c r="I894" s="44"/>
      <c r="J894" s="103" t="str">
        <f t="shared" si="50"/>
        <v/>
      </c>
    </row>
    <row r="895" spans="1:12" ht="18" customHeight="1" x14ac:dyDescent="0.3">
      <c r="A895" s="399">
        <v>512</v>
      </c>
      <c r="B895" s="314"/>
      <c r="C895" s="447"/>
      <c r="D895" s="14"/>
      <c r="E895" s="15"/>
      <c r="F895" s="15"/>
      <c r="G895" s="38"/>
      <c r="H895" s="199" t="str">
        <f t="shared" si="51"/>
        <v/>
      </c>
      <c r="I895" s="44"/>
      <c r="J895" s="103" t="str">
        <f t="shared" si="50"/>
        <v/>
      </c>
    </row>
    <row r="896" spans="1:12" ht="18" customHeight="1" x14ac:dyDescent="0.3">
      <c r="A896" s="399">
        <v>513</v>
      </c>
      <c r="B896" s="314"/>
      <c r="C896" s="447"/>
      <c r="D896" s="14"/>
      <c r="E896" s="15"/>
      <c r="F896" s="15"/>
      <c r="G896" s="38"/>
      <c r="H896" s="199" t="str">
        <f t="shared" si="51"/>
        <v/>
      </c>
      <c r="I896" s="44"/>
      <c r="J896" s="103" t="str">
        <f t="shared" si="50"/>
        <v/>
      </c>
    </row>
    <row r="897" spans="1:11" ht="18" customHeight="1" x14ac:dyDescent="0.3">
      <c r="A897" s="399">
        <v>514</v>
      </c>
      <c r="B897" s="314"/>
      <c r="C897" s="447"/>
      <c r="D897" s="14"/>
      <c r="E897" s="15"/>
      <c r="F897" s="15"/>
      <c r="G897" s="38"/>
      <c r="H897" s="199" t="str">
        <f t="shared" si="51"/>
        <v/>
      </c>
      <c r="I897" s="44"/>
      <c r="J897" s="103" t="str">
        <f t="shared" si="50"/>
        <v/>
      </c>
    </row>
    <row r="898" spans="1:11" ht="18" customHeight="1" x14ac:dyDescent="0.3">
      <c r="A898" s="399">
        <v>515</v>
      </c>
      <c r="B898" s="314"/>
      <c r="C898" s="447"/>
      <c r="D898" s="14"/>
      <c r="E898" s="15"/>
      <c r="F898" s="15"/>
      <c r="G898" s="38"/>
      <c r="H898" s="199" t="str">
        <f t="shared" si="51"/>
        <v/>
      </c>
      <c r="I898" s="44"/>
      <c r="J898" s="103" t="str">
        <f t="shared" si="50"/>
        <v/>
      </c>
    </row>
    <row r="899" spans="1:11" ht="18" customHeight="1" x14ac:dyDescent="0.3">
      <c r="A899" s="399">
        <v>516</v>
      </c>
      <c r="B899" s="314"/>
      <c r="C899" s="447"/>
      <c r="D899" s="14"/>
      <c r="E899" s="15"/>
      <c r="F899" s="15"/>
      <c r="G899" s="38"/>
      <c r="H899" s="199" t="str">
        <f t="shared" si="51"/>
        <v/>
      </c>
      <c r="I899" s="44"/>
      <c r="J899" s="103" t="str">
        <f t="shared" si="50"/>
        <v/>
      </c>
    </row>
    <row r="900" spans="1:11" ht="18" customHeight="1" x14ac:dyDescent="0.3">
      <c r="A900" s="399">
        <v>517</v>
      </c>
      <c r="B900" s="314"/>
      <c r="C900" s="447"/>
      <c r="D900" s="14"/>
      <c r="E900" s="15"/>
      <c r="F900" s="15"/>
      <c r="G900" s="38"/>
      <c r="H900" s="199" t="str">
        <f t="shared" si="51"/>
        <v/>
      </c>
      <c r="I900" s="44"/>
      <c r="J900" s="103" t="str">
        <f t="shared" si="50"/>
        <v/>
      </c>
    </row>
    <row r="901" spans="1:11" ht="18" customHeight="1" x14ac:dyDescent="0.3">
      <c r="A901" s="399">
        <v>518</v>
      </c>
      <c r="B901" s="314"/>
      <c r="C901" s="447"/>
      <c r="D901" s="14"/>
      <c r="E901" s="15"/>
      <c r="F901" s="15"/>
      <c r="G901" s="38"/>
      <c r="H901" s="199" t="str">
        <f t="shared" si="51"/>
        <v/>
      </c>
      <c r="I901" s="44"/>
      <c r="J901" s="103" t="str">
        <f t="shared" si="50"/>
        <v/>
      </c>
    </row>
    <row r="902" spans="1:11" ht="18" customHeight="1" x14ac:dyDescent="0.3">
      <c r="A902" s="399">
        <v>519</v>
      </c>
      <c r="B902" s="314"/>
      <c r="C902" s="447"/>
      <c r="D902" s="14"/>
      <c r="E902" s="15"/>
      <c r="F902" s="15"/>
      <c r="G902" s="38"/>
      <c r="H902" s="199" t="str">
        <f t="shared" si="51"/>
        <v/>
      </c>
      <c r="I902" s="44"/>
      <c r="J902" s="103" t="str">
        <f t="shared" si="50"/>
        <v/>
      </c>
    </row>
    <row r="903" spans="1:11" ht="18" customHeight="1" thickBot="1" x14ac:dyDescent="0.35">
      <c r="A903" s="400">
        <v>520</v>
      </c>
      <c r="B903" s="86"/>
      <c r="C903" s="448"/>
      <c r="D903" s="16"/>
      <c r="E903" s="17"/>
      <c r="F903" s="17"/>
      <c r="G903" s="40"/>
      <c r="H903" s="200" t="str">
        <f t="shared" si="51"/>
        <v/>
      </c>
      <c r="I903" s="45"/>
      <c r="J903" s="103" t="str">
        <f t="shared" si="50"/>
        <v/>
      </c>
    </row>
    <row r="904" spans="1:11" ht="18" customHeight="1" thickBot="1" x14ac:dyDescent="0.35">
      <c r="G904" s="380" t="s">
        <v>124</v>
      </c>
      <c r="H904" s="183">
        <f>IF(stok&lt;&gt;"",SUM(H884:H903)+H869,0)</f>
        <v>0</v>
      </c>
      <c r="I904" s="202"/>
      <c r="K904" s="102">
        <f>IF(H904&gt;H869,ROW(A910),0)</f>
        <v>0</v>
      </c>
    </row>
    <row r="906" spans="1:11" ht="30.1" customHeight="1" x14ac:dyDescent="0.3">
      <c r="A906" s="629" t="s">
        <v>134</v>
      </c>
      <c r="B906" s="629"/>
      <c r="C906" s="629"/>
      <c r="D906" s="629"/>
      <c r="E906" s="629"/>
      <c r="F906" s="629"/>
      <c r="G906" s="629"/>
      <c r="H906" s="629"/>
      <c r="I906" s="629"/>
    </row>
    <row r="908" spans="1:11" ht="19.05" x14ac:dyDescent="0.35">
      <c r="A908" s="370" t="s">
        <v>30</v>
      </c>
      <c r="B908" s="372">
        <f ca="1">imzatarihi</f>
        <v>45653</v>
      </c>
      <c r="C908" s="372"/>
      <c r="D908" s="251" t="s">
        <v>31</v>
      </c>
      <c r="E908" s="373" t="str">
        <f>IF(kurulusyetkilisi&gt;0,kurulusyetkilisi,"")</f>
        <v/>
      </c>
      <c r="H908" s="41"/>
    </row>
    <row r="909" spans="1:11" ht="19.05" x14ac:dyDescent="0.35">
      <c r="B909" s="213"/>
      <c r="C909" s="213"/>
      <c r="D909" s="251" t="s">
        <v>32</v>
      </c>
      <c r="G909" s="212"/>
      <c r="H909" s="41"/>
    </row>
    <row r="911" spans="1:11" x14ac:dyDescent="0.3">
      <c r="A911" s="609" t="s">
        <v>104</v>
      </c>
      <c r="B911" s="609"/>
      <c r="C911" s="609"/>
      <c r="D911" s="609"/>
      <c r="E911" s="609"/>
      <c r="F911" s="609"/>
      <c r="G911" s="609"/>
      <c r="H911" s="609"/>
      <c r="I911" s="609"/>
      <c r="J911" s="2"/>
    </row>
    <row r="912" spans="1:11" x14ac:dyDescent="0.3">
      <c r="A912" s="573" t="str">
        <f>IF(YilDonem&lt;&gt;"",CONCATENATE(YilDonem," dönemine aittir."),"")</f>
        <v/>
      </c>
      <c r="B912" s="573"/>
      <c r="C912" s="573"/>
      <c r="D912" s="573"/>
      <c r="E912" s="573"/>
      <c r="F912" s="573"/>
      <c r="G912" s="573"/>
      <c r="H912" s="573"/>
      <c r="I912" s="573"/>
      <c r="J912" s="2"/>
    </row>
    <row r="913" spans="1:12" ht="16.149999999999999" customHeight="1" thickBot="1" x14ac:dyDescent="0.35">
      <c r="A913" s="610" t="s">
        <v>126</v>
      </c>
      <c r="B913" s="610"/>
      <c r="C913" s="610"/>
      <c r="D913" s="610"/>
      <c r="E913" s="610"/>
      <c r="F913" s="610"/>
      <c r="G913" s="610"/>
      <c r="H913" s="610"/>
      <c r="I913" s="610"/>
      <c r="J913" s="2"/>
    </row>
    <row r="914" spans="1:12" ht="31.6" customHeight="1" thickBot="1" x14ac:dyDescent="0.35">
      <c r="A914" s="441" t="s">
        <v>212</v>
      </c>
      <c r="B914" s="618" t="str">
        <f>IF(ProjeNo&gt;0,ProjeNo,"")</f>
        <v/>
      </c>
      <c r="C914" s="619"/>
      <c r="D914" s="619"/>
      <c r="E914" s="619"/>
      <c r="F914" s="619"/>
      <c r="G914" s="619"/>
      <c r="H914" s="619"/>
      <c r="I914" s="620"/>
      <c r="J914" s="2"/>
    </row>
    <row r="915" spans="1:12" ht="45" customHeight="1" thickBot="1" x14ac:dyDescent="0.35">
      <c r="A915" s="441" t="s">
        <v>213</v>
      </c>
      <c r="B915" s="615" t="str">
        <f>IF(ProjeAdi&gt;0,ProjeAdi,"")</f>
        <v/>
      </c>
      <c r="C915" s="616"/>
      <c r="D915" s="616"/>
      <c r="E915" s="616"/>
      <c r="F915" s="616"/>
      <c r="G915" s="616"/>
      <c r="H915" s="616"/>
      <c r="I915" s="617"/>
      <c r="J915" s="2"/>
    </row>
    <row r="916" spans="1:12" ht="34.5" customHeight="1" thickBot="1" x14ac:dyDescent="0.35">
      <c r="A916" s="449" t="s">
        <v>137</v>
      </c>
      <c r="B916" s="632" t="str">
        <f>IF($B$6&lt;&gt;"",$B$6,"")</f>
        <v/>
      </c>
      <c r="C916" s="633"/>
      <c r="D916" s="633"/>
      <c r="E916" s="633"/>
      <c r="F916" s="633"/>
      <c r="G916" s="633"/>
      <c r="H916" s="633"/>
      <c r="I916" s="634"/>
      <c r="J916" s="206" t="str">
        <f>IF(B916="","Stok değerleme yöntemi yazılmadan toplam hesaplanmayacaktır.","")</f>
        <v>Stok değerleme yöntemi yazılmadan toplam hesaplanmayacaktır.</v>
      </c>
    </row>
    <row r="917" spans="1:12" s="42" customFormat="1" ht="37.200000000000003" customHeight="1" x14ac:dyDescent="0.3">
      <c r="A917" s="613" t="s">
        <v>3</v>
      </c>
      <c r="B917" s="613" t="s">
        <v>99</v>
      </c>
      <c r="C917" s="613" t="s">
        <v>175</v>
      </c>
      <c r="D917" s="613" t="s">
        <v>100</v>
      </c>
      <c r="E917" s="613" t="s">
        <v>105</v>
      </c>
      <c r="F917" s="613" t="s">
        <v>106</v>
      </c>
      <c r="G917" s="613" t="s">
        <v>138</v>
      </c>
      <c r="H917" s="630" t="s">
        <v>33</v>
      </c>
      <c r="I917" s="630" t="s">
        <v>107</v>
      </c>
      <c r="J917" s="58"/>
      <c r="K917" s="66"/>
      <c r="L917" s="66"/>
    </row>
    <row r="918" spans="1:12" ht="18" customHeight="1" thickBot="1" x14ac:dyDescent="0.35">
      <c r="A918" s="621"/>
      <c r="B918" s="621"/>
      <c r="C918" s="614"/>
      <c r="D918" s="621"/>
      <c r="E918" s="621"/>
      <c r="F918" s="621"/>
      <c r="G918" s="621"/>
      <c r="H918" s="631"/>
      <c r="I918" s="631"/>
      <c r="J918" s="2"/>
    </row>
    <row r="919" spans="1:12" ht="18" customHeight="1" x14ac:dyDescent="0.3">
      <c r="A919" s="198">
        <v>521</v>
      </c>
      <c r="B919" s="83"/>
      <c r="C919" s="445"/>
      <c r="D919" s="22"/>
      <c r="E919" s="36"/>
      <c r="F919" s="36"/>
      <c r="G919" s="33"/>
      <c r="H919" s="189" t="str">
        <f>IF(AND(F919&lt;&gt;"",G919&lt;&gt;"",I919&lt;&gt;""),F919*G919,"")</f>
        <v/>
      </c>
      <c r="I919" s="43"/>
      <c r="J919" s="103" t="str">
        <f t="shared" ref="J919:J938" si="52">IF(AND(D919&lt;&gt;"",I919=""),"Stok Çıkış Tarihi Yazılmalıdır.","")</f>
        <v/>
      </c>
    </row>
    <row r="920" spans="1:12" ht="18" customHeight="1" x14ac:dyDescent="0.3">
      <c r="A920" s="399">
        <v>522</v>
      </c>
      <c r="B920" s="314"/>
      <c r="C920" s="447"/>
      <c r="D920" s="14"/>
      <c r="E920" s="15"/>
      <c r="F920" s="15"/>
      <c r="G920" s="38"/>
      <c r="H920" s="199" t="str">
        <f t="shared" ref="H920:H938" si="53">IF(AND(F920&lt;&gt;"",G920&lt;&gt;"",I920&lt;&gt;""),F920*G920,"")</f>
        <v/>
      </c>
      <c r="I920" s="44"/>
      <c r="J920" s="103" t="str">
        <f t="shared" si="52"/>
        <v/>
      </c>
    </row>
    <row r="921" spans="1:12" ht="18" customHeight="1" x14ac:dyDescent="0.3">
      <c r="A921" s="399">
        <v>523</v>
      </c>
      <c r="B921" s="314"/>
      <c r="C921" s="447"/>
      <c r="D921" s="14"/>
      <c r="E921" s="15"/>
      <c r="F921" s="15"/>
      <c r="G921" s="38"/>
      <c r="H921" s="199" t="str">
        <f t="shared" si="53"/>
        <v/>
      </c>
      <c r="I921" s="44"/>
      <c r="J921" s="103" t="str">
        <f t="shared" si="52"/>
        <v/>
      </c>
    </row>
    <row r="922" spans="1:12" ht="18" customHeight="1" x14ac:dyDescent="0.3">
      <c r="A922" s="399">
        <v>524</v>
      </c>
      <c r="B922" s="314"/>
      <c r="C922" s="447"/>
      <c r="D922" s="14"/>
      <c r="E922" s="15"/>
      <c r="F922" s="15"/>
      <c r="G922" s="38"/>
      <c r="H922" s="199" t="str">
        <f t="shared" si="53"/>
        <v/>
      </c>
      <c r="I922" s="44"/>
      <c r="J922" s="103" t="str">
        <f t="shared" si="52"/>
        <v/>
      </c>
    </row>
    <row r="923" spans="1:12" ht="18" customHeight="1" x14ac:dyDescent="0.3">
      <c r="A923" s="399">
        <v>525</v>
      </c>
      <c r="B923" s="314"/>
      <c r="C923" s="447"/>
      <c r="D923" s="14"/>
      <c r="E923" s="15"/>
      <c r="F923" s="15"/>
      <c r="G923" s="38"/>
      <c r="H923" s="199" t="str">
        <f t="shared" si="53"/>
        <v/>
      </c>
      <c r="I923" s="44"/>
      <c r="J923" s="103" t="str">
        <f t="shared" si="52"/>
        <v/>
      </c>
    </row>
    <row r="924" spans="1:12" ht="18" customHeight="1" x14ac:dyDescent="0.3">
      <c r="A924" s="399">
        <v>526</v>
      </c>
      <c r="B924" s="314"/>
      <c r="C924" s="447"/>
      <c r="D924" s="14"/>
      <c r="E924" s="15"/>
      <c r="F924" s="15"/>
      <c r="G924" s="38"/>
      <c r="H924" s="199" t="str">
        <f t="shared" si="53"/>
        <v/>
      </c>
      <c r="I924" s="44"/>
      <c r="J924" s="103" t="str">
        <f t="shared" si="52"/>
        <v/>
      </c>
    </row>
    <row r="925" spans="1:12" ht="18" customHeight="1" x14ac:dyDescent="0.3">
      <c r="A925" s="399">
        <v>527</v>
      </c>
      <c r="B925" s="314"/>
      <c r="C925" s="447"/>
      <c r="D925" s="14"/>
      <c r="E925" s="15"/>
      <c r="F925" s="15"/>
      <c r="G925" s="38"/>
      <c r="H925" s="199" t="str">
        <f t="shared" si="53"/>
        <v/>
      </c>
      <c r="I925" s="44"/>
      <c r="J925" s="103" t="str">
        <f t="shared" si="52"/>
        <v/>
      </c>
    </row>
    <row r="926" spans="1:12" ht="18" customHeight="1" x14ac:dyDescent="0.3">
      <c r="A926" s="399">
        <v>528</v>
      </c>
      <c r="B926" s="314"/>
      <c r="C926" s="447"/>
      <c r="D926" s="14"/>
      <c r="E926" s="15"/>
      <c r="F926" s="15"/>
      <c r="G926" s="38"/>
      <c r="H926" s="199" t="str">
        <f t="shared" si="53"/>
        <v/>
      </c>
      <c r="I926" s="44"/>
      <c r="J926" s="103" t="str">
        <f t="shared" si="52"/>
        <v/>
      </c>
    </row>
    <row r="927" spans="1:12" ht="18" customHeight="1" x14ac:dyDescent="0.3">
      <c r="A927" s="399">
        <v>529</v>
      </c>
      <c r="B927" s="314"/>
      <c r="C927" s="447"/>
      <c r="D927" s="14"/>
      <c r="E927" s="15"/>
      <c r="F927" s="15"/>
      <c r="G927" s="38"/>
      <c r="H927" s="199" t="str">
        <f t="shared" si="53"/>
        <v/>
      </c>
      <c r="I927" s="44"/>
      <c r="J927" s="103" t="str">
        <f t="shared" si="52"/>
        <v/>
      </c>
    </row>
    <row r="928" spans="1:12" ht="18" customHeight="1" x14ac:dyDescent="0.3">
      <c r="A928" s="399">
        <v>530</v>
      </c>
      <c r="B928" s="314"/>
      <c r="C928" s="447"/>
      <c r="D928" s="14"/>
      <c r="E928" s="15"/>
      <c r="F928" s="15"/>
      <c r="G928" s="38"/>
      <c r="H928" s="199" t="str">
        <f t="shared" si="53"/>
        <v/>
      </c>
      <c r="I928" s="44"/>
      <c r="J928" s="103" t="str">
        <f t="shared" si="52"/>
        <v/>
      </c>
    </row>
    <row r="929" spans="1:11" ht="18" customHeight="1" x14ac:dyDescent="0.3">
      <c r="A929" s="399">
        <v>531</v>
      </c>
      <c r="B929" s="314"/>
      <c r="C929" s="447"/>
      <c r="D929" s="14"/>
      <c r="E929" s="15"/>
      <c r="F929" s="15"/>
      <c r="G929" s="38"/>
      <c r="H929" s="199" t="str">
        <f t="shared" si="53"/>
        <v/>
      </c>
      <c r="I929" s="44"/>
      <c r="J929" s="103" t="str">
        <f t="shared" si="52"/>
        <v/>
      </c>
    </row>
    <row r="930" spans="1:11" ht="18" customHeight="1" x14ac:dyDescent="0.3">
      <c r="A930" s="399">
        <v>532</v>
      </c>
      <c r="B930" s="314"/>
      <c r="C930" s="447"/>
      <c r="D930" s="14"/>
      <c r="E930" s="15"/>
      <c r="F930" s="15"/>
      <c r="G930" s="38"/>
      <c r="H930" s="199" t="str">
        <f t="shared" si="53"/>
        <v/>
      </c>
      <c r="I930" s="44"/>
      <c r="J930" s="103" t="str">
        <f t="shared" si="52"/>
        <v/>
      </c>
    </row>
    <row r="931" spans="1:11" ht="18" customHeight="1" x14ac:dyDescent="0.3">
      <c r="A931" s="399">
        <v>533</v>
      </c>
      <c r="B931" s="314"/>
      <c r="C931" s="447"/>
      <c r="D931" s="14"/>
      <c r="E931" s="15"/>
      <c r="F931" s="15"/>
      <c r="G931" s="38"/>
      <c r="H931" s="199" t="str">
        <f t="shared" si="53"/>
        <v/>
      </c>
      <c r="I931" s="44"/>
      <c r="J931" s="103" t="str">
        <f t="shared" si="52"/>
        <v/>
      </c>
    </row>
    <row r="932" spans="1:11" ht="18" customHeight="1" x14ac:dyDescent="0.3">
      <c r="A932" s="399">
        <v>534</v>
      </c>
      <c r="B932" s="314"/>
      <c r="C932" s="447"/>
      <c r="D932" s="14"/>
      <c r="E932" s="15"/>
      <c r="F932" s="15"/>
      <c r="G932" s="38"/>
      <c r="H932" s="199" t="str">
        <f t="shared" si="53"/>
        <v/>
      </c>
      <c r="I932" s="44"/>
      <c r="J932" s="103" t="str">
        <f t="shared" si="52"/>
        <v/>
      </c>
    </row>
    <row r="933" spans="1:11" ht="18" customHeight="1" x14ac:dyDescent="0.3">
      <c r="A933" s="399">
        <v>535</v>
      </c>
      <c r="B933" s="314"/>
      <c r="C933" s="447"/>
      <c r="D933" s="14"/>
      <c r="E933" s="15"/>
      <c r="F933" s="15"/>
      <c r="G933" s="38"/>
      <c r="H933" s="199" t="str">
        <f t="shared" si="53"/>
        <v/>
      </c>
      <c r="I933" s="44"/>
      <c r="J933" s="103" t="str">
        <f t="shared" si="52"/>
        <v/>
      </c>
    </row>
    <row r="934" spans="1:11" ht="18" customHeight="1" x14ac:dyDescent="0.3">
      <c r="A934" s="399">
        <v>536</v>
      </c>
      <c r="B934" s="314"/>
      <c r="C934" s="447"/>
      <c r="D934" s="14"/>
      <c r="E934" s="15"/>
      <c r="F934" s="15"/>
      <c r="G934" s="38"/>
      <c r="H934" s="199" t="str">
        <f t="shared" si="53"/>
        <v/>
      </c>
      <c r="I934" s="44"/>
      <c r="J934" s="103" t="str">
        <f t="shared" si="52"/>
        <v/>
      </c>
    </row>
    <row r="935" spans="1:11" ht="18" customHeight="1" x14ac:dyDescent="0.3">
      <c r="A935" s="399">
        <v>537</v>
      </c>
      <c r="B935" s="314"/>
      <c r="C935" s="447"/>
      <c r="D935" s="14"/>
      <c r="E935" s="15"/>
      <c r="F935" s="15"/>
      <c r="G935" s="38"/>
      <c r="H935" s="199" t="str">
        <f t="shared" si="53"/>
        <v/>
      </c>
      <c r="I935" s="44"/>
      <c r="J935" s="103" t="str">
        <f t="shared" si="52"/>
        <v/>
      </c>
    </row>
    <row r="936" spans="1:11" ht="18" customHeight="1" x14ac:dyDescent="0.3">
      <c r="A936" s="399">
        <v>538</v>
      </c>
      <c r="B936" s="314"/>
      <c r="C936" s="447"/>
      <c r="D936" s="14"/>
      <c r="E936" s="15"/>
      <c r="F936" s="15"/>
      <c r="G936" s="38"/>
      <c r="H936" s="199" t="str">
        <f t="shared" si="53"/>
        <v/>
      </c>
      <c r="I936" s="44"/>
      <c r="J936" s="103" t="str">
        <f t="shared" si="52"/>
        <v/>
      </c>
    </row>
    <row r="937" spans="1:11" ht="18" customHeight="1" x14ac:dyDescent="0.3">
      <c r="A937" s="399">
        <v>539</v>
      </c>
      <c r="B937" s="314"/>
      <c r="C937" s="447"/>
      <c r="D937" s="14"/>
      <c r="E937" s="15"/>
      <c r="F937" s="15"/>
      <c r="G937" s="38"/>
      <c r="H937" s="199" t="str">
        <f t="shared" si="53"/>
        <v/>
      </c>
      <c r="I937" s="44"/>
      <c r="J937" s="103" t="str">
        <f t="shared" si="52"/>
        <v/>
      </c>
    </row>
    <row r="938" spans="1:11" ht="18" customHeight="1" thickBot="1" x14ac:dyDescent="0.35">
      <c r="A938" s="400">
        <v>540</v>
      </c>
      <c r="B938" s="86"/>
      <c r="C938" s="448"/>
      <c r="D938" s="16"/>
      <c r="E938" s="17"/>
      <c r="F938" s="17"/>
      <c r="G938" s="40"/>
      <c r="H938" s="200" t="str">
        <f t="shared" si="53"/>
        <v/>
      </c>
      <c r="I938" s="45"/>
      <c r="J938" s="103" t="str">
        <f t="shared" si="52"/>
        <v/>
      </c>
    </row>
    <row r="939" spans="1:11" ht="18" customHeight="1" thickBot="1" x14ac:dyDescent="0.35">
      <c r="G939" s="380" t="s">
        <v>124</v>
      </c>
      <c r="H939" s="183">
        <f>IF(stok&lt;&gt;"",SUM(H919:H938)+H904,0)</f>
        <v>0</v>
      </c>
      <c r="I939" s="202"/>
      <c r="K939" s="102">
        <f>IF(H939&gt;H904,ROW(A945),0)</f>
        <v>0</v>
      </c>
    </row>
    <row r="941" spans="1:11" ht="30.1" customHeight="1" x14ac:dyDescent="0.3">
      <c r="A941" s="629" t="s">
        <v>134</v>
      </c>
      <c r="B941" s="629"/>
      <c r="C941" s="629"/>
      <c r="D941" s="629"/>
      <c r="E941" s="629"/>
      <c r="F941" s="629"/>
      <c r="G941" s="629"/>
      <c r="H941" s="629"/>
      <c r="I941" s="629"/>
    </row>
    <row r="943" spans="1:11" ht="19.05" x14ac:dyDescent="0.35">
      <c r="A943" s="370" t="s">
        <v>30</v>
      </c>
      <c r="B943" s="372">
        <f ca="1">imzatarihi</f>
        <v>45653</v>
      </c>
      <c r="C943" s="372"/>
      <c r="D943" s="251" t="s">
        <v>31</v>
      </c>
      <c r="E943" s="373" t="str">
        <f>IF(kurulusyetkilisi&gt;0,kurulusyetkilisi,"")</f>
        <v/>
      </c>
      <c r="H943" s="41"/>
    </row>
    <row r="944" spans="1:11" ht="19.05" x14ac:dyDescent="0.35">
      <c r="B944" s="213"/>
      <c r="C944" s="213"/>
      <c r="D944" s="251" t="s">
        <v>32</v>
      </c>
      <c r="G944" s="212"/>
      <c r="H944" s="41"/>
    </row>
    <row r="946" spans="1:12" x14ac:dyDescent="0.3">
      <c r="A946" s="609" t="s">
        <v>104</v>
      </c>
      <c r="B946" s="609"/>
      <c r="C946" s="609"/>
      <c r="D946" s="609"/>
      <c r="E946" s="609"/>
      <c r="F946" s="609"/>
      <c r="G946" s="609"/>
      <c r="H946" s="609"/>
      <c r="I946" s="609"/>
      <c r="J946" s="2"/>
    </row>
    <row r="947" spans="1:12" x14ac:dyDescent="0.3">
      <c r="A947" s="573" t="str">
        <f>IF(YilDonem&lt;&gt;"",CONCATENATE(YilDonem," dönemine aittir."),"")</f>
        <v/>
      </c>
      <c r="B947" s="573"/>
      <c r="C947" s="573"/>
      <c r="D947" s="573"/>
      <c r="E947" s="573"/>
      <c r="F947" s="573"/>
      <c r="G947" s="573"/>
      <c r="H947" s="573"/>
      <c r="I947" s="573"/>
      <c r="J947" s="2"/>
    </row>
    <row r="948" spans="1:12" ht="16.149999999999999" customHeight="1" thickBot="1" x14ac:dyDescent="0.35">
      <c r="A948" s="610" t="s">
        <v>126</v>
      </c>
      <c r="B948" s="610"/>
      <c r="C948" s="610"/>
      <c r="D948" s="610"/>
      <c r="E948" s="610"/>
      <c r="F948" s="610"/>
      <c r="G948" s="610"/>
      <c r="H948" s="610"/>
      <c r="I948" s="610"/>
      <c r="J948" s="2"/>
    </row>
    <row r="949" spans="1:12" ht="31.6" customHeight="1" thickBot="1" x14ac:dyDescent="0.35">
      <c r="A949" s="441" t="s">
        <v>212</v>
      </c>
      <c r="B949" s="618" t="str">
        <f>IF(ProjeNo&gt;0,ProjeNo,"")</f>
        <v/>
      </c>
      <c r="C949" s="619"/>
      <c r="D949" s="619"/>
      <c r="E949" s="619"/>
      <c r="F949" s="619"/>
      <c r="G949" s="619"/>
      <c r="H949" s="619"/>
      <c r="I949" s="620"/>
      <c r="J949" s="2"/>
    </row>
    <row r="950" spans="1:12" ht="45" customHeight="1" thickBot="1" x14ac:dyDescent="0.35">
      <c r="A950" s="441" t="s">
        <v>213</v>
      </c>
      <c r="B950" s="615" t="str">
        <f>IF(ProjeAdi&gt;0,ProjeAdi,"")</f>
        <v/>
      </c>
      <c r="C950" s="616"/>
      <c r="D950" s="616"/>
      <c r="E950" s="616"/>
      <c r="F950" s="616"/>
      <c r="G950" s="616"/>
      <c r="H950" s="616"/>
      <c r="I950" s="617"/>
      <c r="J950" s="2"/>
    </row>
    <row r="951" spans="1:12" ht="34.5" customHeight="1" thickBot="1" x14ac:dyDescent="0.35">
      <c r="A951" s="449" t="s">
        <v>137</v>
      </c>
      <c r="B951" s="632" t="str">
        <f>IF($B$6&lt;&gt;"",$B$6,"")</f>
        <v/>
      </c>
      <c r="C951" s="633"/>
      <c r="D951" s="633"/>
      <c r="E951" s="633"/>
      <c r="F951" s="633"/>
      <c r="G951" s="633"/>
      <c r="H951" s="633"/>
      <c r="I951" s="634"/>
      <c r="J951" s="206" t="str">
        <f>IF(B951="","Stok değerleme yöntemi yazılmadan toplam hesaplanmayacaktır.","")</f>
        <v>Stok değerleme yöntemi yazılmadan toplam hesaplanmayacaktır.</v>
      </c>
    </row>
    <row r="952" spans="1:12" s="42" customFormat="1" ht="37.200000000000003" customHeight="1" x14ac:dyDescent="0.3">
      <c r="A952" s="613" t="s">
        <v>3</v>
      </c>
      <c r="B952" s="613" t="s">
        <v>99</v>
      </c>
      <c r="C952" s="613" t="s">
        <v>175</v>
      </c>
      <c r="D952" s="613" t="s">
        <v>100</v>
      </c>
      <c r="E952" s="613" t="s">
        <v>105</v>
      </c>
      <c r="F952" s="613" t="s">
        <v>106</v>
      </c>
      <c r="G952" s="613" t="s">
        <v>138</v>
      </c>
      <c r="H952" s="630" t="s">
        <v>33</v>
      </c>
      <c r="I952" s="630" t="s">
        <v>107</v>
      </c>
      <c r="J952" s="58"/>
      <c r="K952" s="66"/>
      <c r="L952" s="66"/>
    </row>
    <row r="953" spans="1:12" ht="18" customHeight="1" thickBot="1" x14ac:dyDescent="0.35">
      <c r="A953" s="621"/>
      <c r="B953" s="621"/>
      <c r="C953" s="614"/>
      <c r="D953" s="621"/>
      <c r="E953" s="621"/>
      <c r="F953" s="621"/>
      <c r="G953" s="621"/>
      <c r="H953" s="631"/>
      <c r="I953" s="631"/>
      <c r="J953" s="2"/>
    </row>
    <row r="954" spans="1:12" ht="18" customHeight="1" x14ac:dyDescent="0.3">
      <c r="A954" s="198">
        <v>541</v>
      </c>
      <c r="B954" s="83"/>
      <c r="C954" s="445"/>
      <c r="D954" s="22"/>
      <c r="E954" s="36"/>
      <c r="F954" s="36"/>
      <c r="G954" s="33"/>
      <c r="H954" s="189" t="str">
        <f>IF(AND(F954&lt;&gt;"",G954&lt;&gt;"",I954&lt;&gt;""),F954*G954,"")</f>
        <v/>
      </c>
      <c r="I954" s="43"/>
      <c r="J954" s="103" t="str">
        <f t="shared" ref="J954:J973" si="54">IF(AND(D954&lt;&gt;"",I954=""),"Stok Çıkış Tarihi Yazılmalıdır.","")</f>
        <v/>
      </c>
    </row>
    <row r="955" spans="1:12" ht="18" customHeight="1" x14ac:dyDescent="0.3">
      <c r="A955" s="399">
        <v>542</v>
      </c>
      <c r="B955" s="314"/>
      <c r="C955" s="447"/>
      <c r="D955" s="14"/>
      <c r="E955" s="15"/>
      <c r="F955" s="15"/>
      <c r="G955" s="38"/>
      <c r="H955" s="199" t="str">
        <f t="shared" ref="H955:H973" si="55">IF(AND(F955&lt;&gt;"",G955&lt;&gt;"",I955&lt;&gt;""),F955*G955,"")</f>
        <v/>
      </c>
      <c r="I955" s="44"/>
      <c r="J955" s="103" t="str">
        <f t="shared" si="54"/>
        <v/>
      </c>
    </row>
    <row r="956" spans="1:12" ht="18" customHeight="1" x14ac:dyDescent="0.3">
      <c r="A956" s="399">
        <v>543</v>
      </c>
      <c r="B956" s="314"/>
      <c r="C956" s="447"/>
      <c r="D956" s="14"/>
      <c r="E956" s="15"/>
      <c r="F956" s="15"/>
      <c r="G956" s="38"/>
      <c r="H956" s="199" t="str">
        <f t="shared" si="55"/>
        <v/>
      </c>
      <c r="I956" s="44"/>
      <c r="J956" s="103" t="str">
        <f t="shared" si="54"/>
        <v/>
      </c>
    </row>
    <row r="957" spans="1:12" ht="18" customHeight="1" x14ac:dyDescent="0.3">
      <c r="A957" s="399">
        <v>544</v>
      </c>
      <c r="B957" s="314"/>
      <c r="C957" s="447"/>
      <c r="D957" s="14"/>
      <c r="E957" s="15"/>
      <c r="F957" s="15"/>
      <c r="G957" s="38"/>
      <c r="H957" s="199" t="str">
        <f t="shared" si="55"/>
        <v/>
      </c>
      <c r="I957" s="44"/>
      <c r="J957" s="103" t="str">
        <f t="shared" si="54"/>
        <v/>
      </c>
    </row>
    <row r="958" spans="1:12" ht="18" customHeight="1" x14ac:dyDescent="0.3">
      <c r="A958" s="399">
        <v>545</v>
      </c>
      <c r="B958" s="314"/>
      <c r="C958" s="447"/>
      <c r="D958" s="14"/>
      <c r="E958" s="15"/>
      <c r="F958" s="15"/>
      <c r="G958" s="38"/>
      <c r="H958" s="199" t="str">
        <f t="shared" si="55"/>
        <v/>
      </c>
      <c r="I958" s="44"/>
      <c r="J958" s="103" t="str">
        <f t="shared" si="54"/>
        <v/>
      </c>
    </row>
    <row r="959" spans="1:12" ht="18" customHeight="1" x14ac:dyDescent="0.3">
      <c r="A959" s="399">
        <v>546</v>
      </c>
      <c r="B959" s="314"/>
      <c r="C959" s="447"/>
      <c r="D959" s="14"/>
      <c r="E959" s="15"/>
      <c r="F959" s="15"/>
      <c r="G959" s="38"/>
      <c r="H959" s="199" t="str">
        <f t="shared" si="55"/>
        <v/>
      </c>
      <c r="I959" s="44"/>
      <c r="J959" s="103" t="str">
        <f t="shared" si="54"/>
        <v/>
      </c>
    </row>
    <row r="960" spans="1:12" ht="18" customHeight="1" x14ac:dyDescent="0.3">
      <c r="A960" s="399">
        <v>547</v>
      </c>
      <c r="B960" s="314"/>
      <c r="C960" s="447"/>
      <c r="D960" s="14"/>
      <c r="E960" s="15"/>
      <c r="F960" s="15"/>
      <c r="G960" s="38"/>
      <c r="H960" s="199" t="str">
        <f t="shared" si="55"/>
        <v/>
      </c>
      <c r="I960" s="44"/>
      <c r="J960" s="103" t="str">
        <f t="shared" si="54"/>
        <v/>
      </c>
    </row>
    <row r="961" spans="1:11" ht="18" customHeight="1" x14ac:dyDescent="0.3">
      <c r="A961" s="399">
        <v>548</v>
      </c>
      <c r="B961" s="314"/>
      <c r="C961" s="447"/>
      <c r="D961" s="14"/>
      <c r="E961" s="15"/>
      <c r="F961" s="15"/>
      <c r="G961" s="38"/>
      <c r="H961" s="199" t="str">
        <f t="shared" si="55"/>
        <v/>
      </c>
      <c r="I961" s="44"/>
      <c r="J961" s="103" t="str">
        <f t="shared" si="54"/>
        <v/>
      </c>
    </row>
    <row r="962" spans="1:11" ht="18" customHeight="1" x14ac:dyDescent="0.3">
      <c r="A962" s="399">
        <v>549</v>
      </c>
      <c r="B962" s="314"/>
      <c r="C962" s="447"/>
      <c r="D962" s="14"/>
      <c r="E962" s="15"/>
      <c r="F962" s="15"/>
      <c r="G962" s="38"/>
      <c r="H962" s="199" t="str">
        <f t="shared" si="55"/>
        <v/>
      </c>
      <c r="I962" s="44"/>
      <c r="J962" s="103" t="str">
        <f t="shared" si="54"/>
        <v/>
      </c>
    </row>
    <row r="963" spans="1:11" ht="18" customHeight="1" x14ac:dyDescent="0.3">
      <c r="A963" s="399">
        <v>550</v>
      </c>
      <c r="B963" s="314"/>
      <c r="C963" s="447"/>
      <c r="D963" s="14"/>
      <c r="E963" s="15"/>
      <c r="F963" s="15"/>
      <c r="G963" s="38"/>
      <c r="H963" s="199" t="str">
        <f t="shared" si="55"/>
        <v/>
      </c>
      <c r="I963" s="44"/>
      <c r="J963" s="103" t="str">
        <f t="shared" si="54"/>
        <v/>
      </c>
    </row>
    <row r="964" spans="1:11" ht="18" customHeight="1" x14ac:dyDescent="0.3">
      <c r="A964" s="399">
        <v>551</v>
      </c>
      <c r="B964" s="314"/>
      <c r="C964" s="447"/>
      <c r="D964" s="14"/>
      <c r="E964" s="15"/>
      <c r="F964" s="15"/>
      <c r="G964" s="38"/>
      <c r="H964" s="199" t="str">
        <f t="shared" si="55"/>
        <v/>
      </c>
      <c r="I964" s="44"/>
      <c r="J964" s="103" t="str">
        <f t="shared" si="54"/>
        <v/>
      </c>
    </row>
    <row r="965" spans="1:11" ht="18" customHeight="1" x14ac:dyDescent="0.3">
      <c r="A965" s="399">
        <v>552</v>
      </c>
      <c r="B965" s="314"/>
      <c r="C965" s="447"/>
      <c r="D965" s="14"/>
      <c r="E965" s="15"/>
      <c r="F965" s="15"/>
      <c r="G965" s="38"/>
      <c r="H965" s="199" t="str">
        <f t="shared" si="55"/>
        <v/>
      </c>
      <c r="I965" s="44"/>
      <c r="J965" s="103" t="str">
        <f t="shared" si="54"/>
        <v/>
      </c>
    </row>
    <row r="966" spans="1:11" ht="18" customHeight="1" x14ac:dyDescent="0.3">
      <c r="A966" s="399">
        <v>553</v>
      </c>
      <c r="B966" s="314"/>
      <c r="C966" s="447"/>
      <c r="D966" s="14"/>
      <c r="E966" s="15"/>
      <c r="F966" s="15"/>
      <c r="G966" s="38"/>
      <c r="H966" s="199" t="str">
        <f t="shared" si="55"/>
        <v/>
      </c>
      <c r="I966" s="44"/>
      <c r="J966" s="103" t="str">
        <f t="shared" si="54"/>
        <v/>
      </c>
    </row>
    <row r="967" spans="1:11" ht="18" customHeight="1" x14ac:dyDescent="0.3">
      <c r="A967" s="399">
        <v>554</v>
      </c>
      <c r="B967" s="314"/>
      <c r="C967" s="447"/>
      <c r="D967" s="14"/>
      <c r="E967" s="15"/>
      <c r="F967" s="15"/>
      <c r="G967" s="38"/>
      <c r="H967" s="199" t="str">
        <f t="shared" si="55"/>
        <v/>
      </c>
      <c r="I967" s="44"/>
      <c r="J967" s="103" t="str">
        <f t="shared" si="54"/>
        <v/>
      </c>
    </row>
    <row r="968" spans="1:11" ht="18" customHeight="1" x14ac:dyDescent="0.3">
      <c r="A968" s="399">
        <v>555</v>
      </c>
      <c r="B968" s="314"/>
      <c r="C968" s="447"/>
      <c r="D968" s="14"/>
      <c r="E968" s="15"/>
      <c r="F968" s="15"/>
      <c r="G968" s="38"/>
      <c r="H968" s="199" t="str">
        <f t="shared" si="55"/>
        <v/>
      </c>
      <c r="I968" s="44"/>
      <c r="J968" s="103" t="str">
        <f t="shared" si="54"/>
        <v/>
      </c>
    </row>
    <row r="969" spans="1:11" ht="18" customHeight="1" x14ac:dyDescent="0.3">
      <c r="A969" s="399">
        <v>556</v>
      </c>
      <c r="B969" s="314"/>
      <c r="C969" s="447"/>
      <c r="D969" s="14"/>
      <c r="E969" s="15"/>
      <c r="F969" s="15"/>
      <c r="G969" s="38"/>
      <c r="H969" s="199" t="str">
        <f t="shared" si="55"/>
        <v/>
      </c>
      <c r="I969" s="44"/>
      <c r="J969" s="103" t="str">
        <f t="shared" si="54"/>
        <v/>
      </c>
    </row>
    <row r="970" spans="1:11" ht="18" customHeight="1" x14ac:dyDescent="0.3">
      <c r="A970" s="399">
        <v>557</v>
      </c>
      <c r="B970" s="314"/>
      <c r="C970" s="447"/>
      <c r="D970" s="14"/>
      <c r="E970" s="15"/>
      <c r="F970" s="15"/>
      <c r="G970" s="38"/>
      <c r="H970" s="199" t="str">
        <f t="shared" si="55"/>
        <v/>
      </c>
      <c r="I970" s="44"/>
      <c r="J970" s="103" t="str">
        <f t="shared" si="54"/>
        <v/>
      </c>
    </row>
    <row r="971" spans="1:11" ht="18" customHeight="1" x14ac:dyDescent="0.3">
      <c r="A971" s="399">
        <v>558</v>
      </c>
      <c r="B971" s="314"/>
      <c r="C971" s="447"/>
      <c r="D971" s="14"/>
      <c r="E971" s="15"/>
      <c r="F971" s="15"/>
      <c r="G971" s="38"/>
      <c r="H971" s="199" t="str">
        <f t="shared" si="55"/>
        <v/>
      </c>
      <c r="I971" s="44"/>
      <c r="J971" s="103" t="str">
        <f t="shared" si="54"/>
        <v/>
      </c>
    </row>
    <row r="972" spans="1:11" ht="18" customHeight="1" x14ac:dyDescent="0.3">
      <c r="A972" s="399">
        <v>559</v>
      </c>
      <c r="B972" s="314"/>
      <c r="C972" s="447"/>
      <c r="D972" s="14"/>
      <c r="E972" s="15"/>
      <c r="F972" s="15"/>
      <c r="G972" s="38"/>
      <c r="H972" s="199" t="str">
        <f t="shared" si="55"/>
        <v/>
      </c>
      <c r="I972" s="44"/>
      <c r="J972" s="103" t="str">
        <f t="shared" si="54"/>
        <v/>
      </c>
    </row>
    <row r="973" spans="1:11" ht="18" customHeight="1" thickBot="1" x14ac:dyDescent="0.35">
      <c r="A973" s="400">
        <v>560</v>
      </c>
      <c r="B973" s="86"/>
      <c r="C973" s="448"/>
      <c r="D973" s="16"/>
      <c r="E973" s="17"/>
      <c r="F973" s="17"/>
      <c r="G973" s="40"/>
      <c r="H973" s="200" t="str">
        <f t="shared" si="55"/>
        <v/>
      </c>
      <c r="I973" s="45"/>
      <c r="J973" s="103" t="str">
        <f t="shared" si="54"/>
        <v/>
      </c>
    </row>
    <row r="974" spans="1:11" ht="18" customHeight="1" thickBot="1" x14ac:dyDescent="0.35">
      <c r="G974" s="380" t="s">
        <v>124</v>
      </c>
      <c r="H974" s="183">
        <f>IF(stok&lt;&gt;"",SUM(H954:H973)+H939,0)</f>
        <v>0</v>
      </c>
      <c r="I974" s="202"/>
      <c r="K974" s="102">
        <f>IF(H974&gt;H939,ROW(A980),0)</f>
        <v>0</v>
      </c>
    </row>
    <row r="976" spans="1:11" ht="30.1" customHeight="1" x14ac:dyDescent="0.3">
      <c r="A976" s="629" t="s">
        <v>134</v>
      </c>
      <c r="B976" s="629"/>
      <c r="C976" s="629"/>
      <c r="D976" s="629"/>
      <c r="E976" s="629"/>
      <c r="F976" s="629"/>
      <c r="G976" s="629"/>
      <c r="H976" s="629"/>
      <c r="I976" s="629"/>
    </row>
    <row r="978" spans="1:12" ht="19.05" x14ac:dyDescent="0.35">
      <c r="A978" s="370" t="s">
        <v>30</v>
      </c>
      <c r="B978" s="372">
        <f ca="1">imzatarihi</f>
        <v>45653</v>
      </c>
      <c r="C978" s="372"/>
      <c r="D978" s="251" t="s">
        <v>31</v>
      </c>
      <c r="E978" s="373" t="str">
        <f>IF(kurulusyetkilisi&gt;0,kurulusyetkilisi,"")</f>
        <v/>
      </c>
      <c r="H978" s="41"/>
    </row>
    <row r="979" spans="1:12" ht="19.05" x14ac:dyDescent="0.35">
      <c r="B979" s="213"/>
      <c r="C979" s="213"/>
      <c r="D979" s="251" t="s">
        <v>32</v>
      </c>
      <c r="G979" s="212"/>
      <c r="H979" s="41"/>
    </row>
    <row r="981" spans="1:12" x14ac:dyDescent="0.3">
      <c r="A981" s="609" t="s">
        <v>104</v>
      </c>
      <c r="B981" s="609"/>
      <c r="C981" s="609"/>
      <c r="D981" s="609"/>
      <c r="E981" s="609"/>
      <c r="F981" s="609"/>
      <c r="G981" s="609"/>
      <c r="H981" s="609"/>
      <c r="I981" s="609"/>
      <c r="J981" s="2"/>
    </row>
    <row r="982" spans="1:12" x14ac:dyDescent="0.3">
      <c r="A982" s="573" t="str">
        <f>IF(YilDonem&lt;&gt;"",CONCATENATE(YilDonem," dönemine aittir."),"")</f>
        <v/>
      </c>
      <c r="B982" s="573"/>
      <c r="C982" s="573"/>
      <c r="D982" s="573"/>
      <c r="E982" s="573"/>
      <c r="F982" s="573"/>
      <c r="G982" s="573"/>
      <c r="H982" s="573"/>
      <c r="I982" s="573"/>
      <c r="J982" s="2"/>
    </row>
    <row r="983" spans="1:12" ht="16.149999999999999" customHeight="1" thickBot="1" x14ac:dyDescent="0.35">
      <c r="A983" s="610" t="s">
        <v>126</v>
      </c>
      <c r="B983" s="610"/>
      <c r="C983" s="610"/>
      <c r="D983" s="610"/>
      <c r="E983" s="610"/>
      <c r="F983" s="610"/>
      <c r="G983" s="610"/>
      <c r="H983" s="610"/>
      <c r="I983" s="610"/>
      <c r="J983" s="2"/>
    </row>
    <row r="984" spans="1:12" ht="31.6" customHeight="1" thickBot="1" x14ac:dyDescent="0.35">
      <c r="A984" s="441" t="s">
        <v>212</v>
      </c>
      <c r="B984" s="618" t="str">
        <f>IF(ProjeNo&gt;0,ProjeNo,"")</f>
        <v/>
      </c>
      <c r="C984" s="619"/>
      <c r="D984" s="619"/>
      <c r="E984" s="619"/>
      <c r="F984" s="619"/>
      <c r="G984" s="619"/>
      <c r="H984" s="619"/>
      <c r="I984" s="620"/>
      <c r="J984" s="2"/>
    </row>
    <row r="985" spans="1:12" ht="45" customHeight="1" thickBot="1" x14ac:dyDescent="0.35">
      <c r="A985" s="441" t="s">
        <v>213</v>
      </c>
      <c r="B985" s="615" t="str">
        <f>IF(ProjeAdi&gt;0,ProjeAdi,"")</f>
        <v/>
      </c>
      <c r="C985" s="616"/>
      <c r="D985" s="616"/>
      <c r="E985" s="616"/>
      <c r="F985" s="616"/>
      <c r="G985" s="616"/>
      <c r="H985" s="616"/>
      <c r="I985" s="617"/>
      <c r="J985" s="2"/>
    </row>
    <row r="986" spans="1:12" ht="34.5" customHeight="1" thickBot="1" x14ac:dyDescent="0.35">
      <c r="A986" s="449" t="s">
        <v>137</v>
      </c>
      <c r="B986" s="632" t="str">
        <f>IF($B$6&lt;&gt;"",$B$6,"")</f>
        <v/>
      </c>
      <c r="C986" s="633"/>
      <c r="D986" s="633"/>
      <c r="E986" s="633"/>
      <c r="F986" s="633"/>
      <c r="G986" s="633"/>
      <c r="H986" s="633"/>
      <c r="I986" s="634"/>
      <c r="J986" s="206" t="str">
        <f>IF(B986="","Stok değerleme yöntemi yazılmadan toplam hesaplanmayacaktır.","")</f>
        <v>Stok değerleme yöntemi yazılmadan toplam hesaplanmayacaktır.</v>
      </c>
    </row>
    <row r="987" spans="1:12" s="42" customFormat="1" ht="37.200000000000003" customHeight="1" x14ac:dyDescent="0.3">
      <c r="A987" s="613" t="s">
        <v>3</v>
      </c>
      <c r="B987" s="613" t="s">
        <v>99</v>
      </c>
      <c r="C987" s="613" t="s">
        <v>175</v>
      </c>
      <c r="D987" s="613" t="s">
        <v>100</v>
      </c>
      <c r="E987" s="613" t="s">
        <v>105</v>
      </c>
      <c r="F987" s="613" t="s">
        <v>106</v>
      </c>
      <c r="G987" s="613" t="s">
        <v>138</v>
      </c>
      <c r="H987" s="630" t="s">
        <v>33</v>
      </c>
      <c r="I987" s="630" t="s">
        <v>107</v>
      </c>
      <c r="J987" s="58"/>
      <c r="K987" s="66"/>
      <c r="L987" s="66"/>
    </row>
    <row r="988" spans="1:12" ht="18" customHeight="1" thickBot="1" x14ac:dyDescent="0.35">
      <c r="A988" s="621"/>
      <c r="B988" s="621"/>
      <c r="C988" s="614"/>
      <c r="D988" s="621"/>
      <c r="E988" s="621"/>
      <c r="F988" s="621"/>
      <c r="G988" s="621"/>
      <c r="H988" s="631"/>
      <c r="I988" s="631"/>
      <c r="J988" s="2"/>
    </row>
    <row r="989" spans="1:12" ht="18" customHeight="1" x14ac:dyDescent="0.3">
      <c r="A989" s="198">
        <v>561</v>
      </c>
      <c r="B989" s="83"/>
      <c r="C989" s="445"/>
      <c r="D989" s="22"/>
      <c r="E989" s="36"/>
      <c r="F989" s="36"/>
      <c r="G989" s="33"/>
      <c r="H989" s="189" t="str">
        <f>IF(AND(F989&lt;&gt;"",G989&lt;&gt;"",I989&lt;&gt;""),F989*G989,"")</f>
        <v/>
      </c>
      <c r="I989" s="43"/>
      <c r="J989" s="103" t="str">
        <f t="shared" ref="J989:J1008" si="56">IF(AND(D989&lt;&gt;"",I989=""),"Stok Çıkış Tarihi Yazılmalıdır.","")</f>
        <v/>
      </c>
    </row>
    <row r="990" spans="1:12" ht="18" customHeight="1" x14ac:dyDescent="0.3">
      <c r="A990" s="399">
        <v>562</v>
      </c>
      <c r="B990" s="314"/>
      <c r="C990" s="447"/>
      <c r="D990" s="14"/>
      <c r="E990" s="15"/>
      <c r="F990" s="15"/>
      <c r="G990" s="38"/>
      <c r="H990" s="199" t="str">
        <f t="shared" ref="H990:H1008" si="57">IF(AND(F990&lt;&gt;"",G990&lt;&gt;"",I990&lt;&gt;""),F990*G990,"")</f>
        <v/>
      </c>
      <c r="I990" s="44"/>
      <c r="J990" s="103" t="str">
        <f t="shared" si="56"/>
        <v/>
      </c>
    </row>
    <row r="991" spans="1:12" ht="18" customHeight="1" x14ac:dyDescent="0.3">
      <c r="A991" s="399">
        <v>563</v>
      </c>
      <c r="B991" s="314"/>
      <c r="C991" s="447"/>
      <c r="D991" s="14"/>
      <c r="E991" s="15"/>
      <c r="F991" s="15"/>
      <c r="G991" s="38"/>
      <c r="H991" s="199" t="str">
        <f t="shared" si="57"/>
        <v/>
      </c>
      <c r="I991" s="44"/>
      <c r="J991" s="103" t="str">
        <f t="shared" si="56"/>
        <v/>
      </c>
    </row>
    <row r="992" spans="1:12" ht="18" customHeight="1" x14ac:dyDescent="0.3">
      <c r="A992" s="399">
        <v>564</v>
      </c>
      <c r="B992" s="314"/>
      <c r="C992" s="447"/>
      <c r="D992" s="14"/>
      <c r="E992" s="15"/>
      <c r="F992" s="15"/>
      <c r="G992" s="38"/>
      <c r="H992" s="199" t="str">
        <f t="shared" si="57"/>
        <v/>
      </c>
      <c r="I992" s="44"/>
      <c r="J992" s="103" t="str">
        <f t="shared" si="56"/>
        <v/>
      </c>
    </row>
    <row r="993" spans="1:10" ht="18" customHeight="1" x14ac:dyDescent="0.3">
      <c r="A993" s="399">
        <v>565</v>
      </c>
      <c r="B993" s="314"/>
      <c r="C993" s="447"/>
      <c r="D993" s="14"/>
      <c r="E993" s="15"/>
      <c r="F993" s="15"/>
      <c r="G993" s="38"/>
      <c r="H993" s="199" t="str">
        <f t="shared" si="57"/>
        <v/>
      </c>
      <c r="I993" s="44"/>
      <c r="J993" s="103" t="str">
        <f t="shared" si="56"/>
        <v/>
      </c>
    </row>
    <row r="994" spans="1:10" ht="18" customHeight="1" x14ac:dyDescent="0.3">
      <c r="A994" s="399">
        <v>566</v>
      </c>
      <c r="B994" s="314"/>
      <c r="C994" s="447"/>
      <c r="D994" s="14"/>
      <c r="E994" s="15"/>
      <c r="F994" s="15"/>
      <c r="G994" s="38"/>
      <c r="H994" s="199" t="str">
        <f t="shared" si="57"/>
        <v/>
      </c>
      <c r="I994" s="44"/>
      <c r="J994" s="103" t="str">
        <f t="shared" si="56"/>
        <v/>
      </c>
    </row>
    <row r="995" spans="1:10" ht="18" customHeight="1" x14ac:dyDescent="0.3">
      <c r="A995" s="399">
        <v>567</v>
      </c>
      <c r="B995" s="314"/>
      <c r="C995" s="447"/>
      <c r="D995" s="14"/>
      <c r="E995" s="15"/>
      <c r="F995" s="15"/>
      <c r="G995" s="38"/>
      <c r="H995" s="199" t="str">
        <f t="shared" si="57"/>
        <v/>
      </c>
      <c r="I995" s="44"/>
      <c r="J995" s="103" t="str">
        <f t="shared" si="56"/>
        <v/>
      </c>
    </row>
    <row r="996" spans="1:10" ht="18" customHeight="1" x14ac:dyDescent="0.3">
      <c r="A996" s="399">
        <v>568</v>
      </c>
      <c r="B996" s="314"/>
      <c r="C996" s="447"/>
      <c r="D996" s="14"/>
      <c r="E996" s="15"/>
      <c r="F996" s="15"/>
      <c r="G996" s="38"/>
      <c r="H996" s="199" t="str">
        <f t="shared" si="57"/>
        <v/>
      </c>
      <c r="I996" s="44"/>
      <c r="J996" s="103" t="str">
        <f t="shared" si="56"/>
        <v/>
      </c>
    </row>
    <row r="997" spans="1:10" ht="18" customHeight="1" x14ac:dyDescent="0.3">
      <c r="A997" s="399">
        <v>569</v>
      </c>
      <c r="B997" s="314"/>
      <c r="C997" s="447"/>
      <c r="D997" s="14"/>
      <c r="E997" s="15"/>
      <c r="F997" s="15"/>
      <c r="G997" s="38"/>
      <c r="H997" s="199" t="str">
        <f t="shared" si="57"/>
        <v/>
      </c>
      <c r="I997" s="44"/>
      <c r="J997" s="103" t="str">
        <f t="shared" si="56"/>
        <v/>
      </c>
    </row>
    <row r="998" spans="1:10" ht="18" customHeight="1" x14ac:dyDescent="0.3">
      <c r="A998" s="399">
        <v>570</v>
      </c>
      <c r="B998" s="314"/>
      <c r="C998" s="447"/>
      <c r="D998" s="14"/>
      <c r="E998" s="15"/>
      <c r="F998" s="15"/>
      <c r="G998" s="38"/>
      <c r="H998" s="199" t="str">
        <f t="shared" si="57"/>
        <v/>
      </c>
      <c r="I998" s="44"/>
      <c r="J998" s="103" t="str">
        <f t="shared" si="56"/>
        <v/>
      </c>
    </row>
    <row r="999" spans="1:10" ht="18" customHeight="1" x14ac:dyDescent="0.3">
      <c r="A999" s="399">
        <v>571</v>
      </c>
      <c r="B999" s="314"/>
      <c r="C999" s="447"/>
      <c r="D999" s="14"/>
      <c r="E999" s="15"/>
      <c r="F999" s="15"/>
      <c r="G999" s="38"/>
      <c r="H999" s="199" t="str">
        <f t="shared" si="57"/>
        <v/>
      </c>
      <c r="I999" s="44"/>
      <c r="J999" s="103" t="str">
        <f t="shared" si="56"/>
        <v/>
      </c>
    </row>
    <row r="1000" spans="1:10" ht="18" customHeight="1" x14ac:dyDescent="0.3">
      <c r="A1000" s="399">
        <v>572</v>
      </c>
      <c r="B1000" s="314"/>
      <c r="C1000" s="447"/>
      <c r="D1000" s="14"/>
      <c r="E1000" s="15"/>
      <c r="F1000" s="15"/>
      <c r="G1000" s="38"/>
      <c r="H1000" s="199" t="str">
        <f t="shared" si="57"/>
        <v/>
      </c>
      <c r="I1000" s="44"/>
      <c r="J1000" s="103" t="str">
        <f t="shared" si="56"/>
        <v/>
      </c>
    </row>
    <row r="1001" spans="1:10" ht="18" customHeight="1" x14ac:dyDescent="0.3">
      <c r="A1001" s="399">
        <v>573</v>
      </c>
      <c r="B1001" s="314"/>
      <c r="C1001" s="447"/>
      <c r="D1001" s="14"/>
      <c r="E1001" s="15"/>
      <c r="F1001" s="15"/>
      <c r="G1001" s="38"/>
      <c r="H1001" s="199" t="str">
        <f t="shared" si="57"/>
        <v/>
      </c>
      <c r="I1001" s="44"/>
      <c r="J1001" s="103" t="str">
        <f t="shared" si="56"/>
        <v/>
      </c>
    </row>
    <row r="1002" spans="1:10" ht="18" customHeight="1" x14ac:dyDescent="0.3">
      <c r="A1002" s="399">
        <v>574</v>
      </c>
      <c r="B1002" s="314"/>
      <c r="C1002" s="447"/>
      <c r="D1002" s="14"/>
      <c r="E1002" s="15"/>
      <c r="F1002" s="15"/>
      <c r="G1002" s="38"/>
      <c r="H1002" s="199" t="str">
        <f t="shared" si="57"/>
        <v/>
      </c>
      <c r="I1002" s="44"/>
      <c r="J1002" s="103" t="str">
        <f t="shared" si="56"/>
        <v/>
      </c>
    </row>
    <row r="1003" spans="1:10" ht="18" customHeight="1" x14ac:dyDescent="0.3">
      <c r="A1003" s="399">
        <v>575</v>
      </c>
      <c r="B1003" s="314"/>
      <c r="C1003" s="447"/>
      <c r="D1003" s="14"/>
      <c r="E1003" s="15"/>
      <c r="F1003" s="15"/>
      <c r="G1003" s="38"/>
      <c r="H1003" s="199" t="str">
        <f t="shared" si="57"/>
        <v/>
      </c>
      <c r="I1003" s="44"/>
      <c r="J1003" s="103" t="str">
        <f t="shared" si="56"/>
        <v/>
      </c>
    </row>
    <row r="1004" spans="1:10" ht="18" customHeight="1" x14ac:dyDescent="0.3">
      <c r="A1004" s="399">
        <v>576</v>
      </c>
      <c r="B1004" s="314"/>
      <c r="C1004" s="447"/>
      <c r="D1004" s="14"/>
      <c r="E1004" s="15"/>
      <c r="F1004" s="15"/>
      <c r="G1004" s="38"/>
      <c r="H1004" s="199" t="str">
        <f t="shared" si="57"/>
        <v/>
      </c>
      <c r="I1004" s="44"/>
      <c r="J1004" s="103" t="str">
        <f t="shared" si="56"/>
        <v/>
      </c>
    </row>
    <row r="1005" spans="1:10" ht="18" customHeight="1" x14ac:dyDescent="0.3">
      <c r="A1005" s="399">
        <v>577</v>
      </c>
      <c r="B1005" s="314"/>
      <c r="C1005" s="447"/>
      <c r="D1005" s="14"/>
      <c r="E1005" s="15"/>
      <c r="F1005" s="15"/>
      <c r="G1005" s="38"/>
      <c r="H1005" s="199" t="str">
        <f t="shared" si="57"/>
        <v/>
      </c>
      <c r="I1005" s="44"/>
      <c r="J1005" s="103" t="str">
        <f t="shared" si="56"/>
        <v/>
      </c>
    </row>
    <row r="1006" spans="1:10" ht="18" customHeight="1" x14ac:dyDescent="0.3">
      <c r="A1006" s="399">
        <v>578</v>
      </c>
      <c r="B1006" s="314"/>
      <c r="C1006" s="447"/>
      <c r="D1006" s="14"/>
      <c r="E1006" s="15"/>
      <c r="F1006" s="15"/>
      <c r="G1006" s="38"/>
      <c r="H1006" s="199" t="str">
        <f t="shared" si="57"/>
        <v/>
      </c>
      <c r="I1006" s="44"/>
      <c r="J1006" s="103" t="str">
        <f t="shared" si="56"/>
        <v/>
      </c>
    </row>
    <row r="1007" spans="1:10" ht="18" customHeight="1" x14ac:dyDescent="0.3">
      <c r="A1007" s="399">
        <v>579</v>
      </c>
      <c r="B1007" s="314"/>
      <c r="C1007" s="447"/>
      <c r="D1007" s="14"/>
      <c r="E1007" s="15"/>
      <c r="F1007" s="15"/>
      <c r="G1007" s="38"/>
      <c r="H1007" s="199" t="str">
        <f t="shared" si="57"/>
        <v/>
      </c>
      <c r="I1007" s="44"/>
      <c r="J1007" s="103" t="str">
        <f t="shared" si="56"/>
        <v/>
      </c>
    </row>
    <row r="1008" spans="1:10" ht="18" customHeight="1" thickBot="1" x14ac:dyDescent="0.35">
      <c r="A1008" s="400">
        <v>580</v>
      </c>
      <c r="B1008" s="86"/>
      <c r="C1008" s="448"/>
      <c r="D1008" s="16"/>
      <c r="E1008" s="17"/>
      <c r="F1008" s="17"/>
      <c r="G1008" s="40"/>
      <c r="H1008" s="200" t="str">
        <f t="shared" si="57"/>
        <v/>
      </c>
      <c r="I1008" s="45"/>
      <c r="J1008" s="103" t="str">
        <f t="shared" si="56"/>
        <v/>
      </c>
    </row>
    <row r="1009" spans="1:12" ht="18" customHeight="1" thickBot="1" x14ac:dyDescent="0.35">
      <c r="G1009" s="380" t="s">
        <v>124</v>
      </c>
      <c r="H1009" s="183">
        <f>IF(stok&lt;&gt;"",SUM(H989:H1008)+H974,0)</f>
        <v>0</v>
      </c>
      <c r="I1009" s="202"/>
      <c r="K1009" s="102">
        <f>IF(H1009&gt;H974,ROW(A1015),0)</f>
        <v>0</v>
      </c>
    </row>
    <row r="1011" spans="1:12" ht="30.1" customHeight="1" x14ac:dyDescent="0.3">
      <c r="A1011" s="629" t="s">
        <v>134</v>
      </c>
      <c r="B1011" s="629"/>
      <c r="C1011" s="629"/>
      <c r="D1011" s="629"/>
      <c r="E1011" s="629"/>
      <c r="F1011" s="629"/>
      <c r="G1011" s="629"/>
      <c r="H1011" s="629"/>
      <c r="I1011" s="629"/>
    </row>
    <row r="1013" spans="1:12" ht="19.05" x14ac:dyDescent="0.35">
      <c r="A1013" s="370" t="s">
        <v>30</v>
      </c>
      <c r="B1013" s="372">
        <f ca="1">imzatarihi</f>
        <v>45653</v>
      </c>
      <c r="C1013" s="372"/>
      <c r="D1013" s="251" t="s">
        <v>31</v>
      </c>
      <c r="E1013" s="373" t="str">
        <f>IF(kurulusyetkilisi&gt;0,kurulusyetkilisi,"")</f>
        <v/>
      </c>
      <c r="H1013" s="41"/>
    </row>
    <row r="1014" spans="1:12" ht="19.05" x14ac:dyDescent="0.35">
      <c r="B1014" s="213"/>
      <c r="C1014" s="213"/>
      <c r="D1014" s="251" t="s">
        <v>32</v>
      </c>
      <c r="G1014" s="212"/>
      <c r="H1014" s="41"/>
    </row>
    <row r="1016" spans="1:12" x14ac:dyDescent="0.3">
      <c r="A1016" s="609" t="s">
        <v>104</v>
      </c>
      <c r="B1016" s="609"/>
      <c r="C1016" s="609"/>
      <c r="D1016" s="609"/>
      <c r="E1016" s="609"/>
      <c r="F1016" s="609"/>
      <c r="G1016" s="609"/>
      <c r="H1016" s="609"/>
      <c r="I1016" s="609"/>
      <c r="J1016" s="2"/>
    </row>
    <row r="1017" spans="1:12" x14ac:dyDescent="0.3">
      <c r="A1017" s="573" t="str">
        <f>IF(YilDonem&lt;&gt;"",CONCATENATE(YilDonem," dönemine aittir."),"")</f>
        <v/>
      </c>
      <c r="B1017" s="573"/>
      <c r="C1017" s="573"/>
      <c r="D1017" s="573"/>
      <c r="E1017" s="573"/>
      <c r="F1017" s="573"/>
      <c r="G1017" s="573"/>
      <c r="H1017" s="573"/>
      <c r="I1017" s="573"/>
      <c r="J1017" s="2"/>
    </row>
    <row r="1018" spans="1:12" ht="16.149999999999999" customHeight="1" thickBot="1" x14ac:dyDescent="0.35">
      <c r="A1018" s="610" t="s">
        <v>126</v>
      </c>
      <c r="B1018" s="610"/>
      <c r="C1018" s="610"/>
      <c r="D1018" s="610"/>
      <c r="E1018" s="610"/>
      <c r="F1018" s="610"/>
      <c r="G1018" s="610"/>
      <c r="H1018" s="610"/>
      <c r="I1018" s="610"/>
      <c r="J1018" s="2"/>
    </row>
    <row r="1019" spans="1:12" ht="31.6" customHeight="1" thickBot="1" x14ac:dyDescent="0.35">
      <c r="A1019" s="441" t="s">
        <v>212</v>
      </c>
      <c r="B1019" s="618" t="str">
        <f>IF(ProjeNo&gt;0,ProjeNo,"")</f>
        <v/>
      </c>
      <c r="C1019" s="619"/>
      <c r="D1019" s="619"/>
      <c r="E1019" s="619"/>
      <c r="F1019" s="619"/>
      <c r="G1019" s="619"/>
      <c r="H1019" s="619"/>
      <c r="I1019" s="620"/>
      <c r="J1019" s="2"/>
    </row>
    <row r="1020" spans="1:12" ht="45" customHeight="1" thickBot="1" x14ac:dyDescent="0.35">
      <c r="A1020" s="441" t="s">
        <v>213</v>
      </c>
      <c r="B1020" s="615" t="str">
        <f>IF(ProjeAdi&gt;0,ProjeAdi,"")</f>
        <v/>
      </c>
      <c r="C1020" s="616"/>
      <c r="D1020" s="616"/>
      <c r="E1020" s="616"/>
      <c r="F1020" s="616"/>
      <c r="G1020" s="616"/>
      <c r="H1020" s="616"/>
      <c r="I1020" s="617"/>
      <c r="J1020" s="2"/>
    </row>
    <row r="1021" spans="1:12" ht="34.5" customHeight="1" thickBot="1" x14ac:dyDescent="0.35">
      <c r="A1021" s="449" t="s">
        <v>137</v>
      </c>
      <c r="B1021" s="632" t="str">
        <f>IF($B$6&lt;&gt;"",$B$6,"")</f>
        <v/>
      </c>
      <c r="C1021" s="633"/>
      <c r="D1021" s="633"/>
      <c r="E1021" s="633"/>
      <c r="F1021" s="633"/>
      <c r="G1021" s="633"/>
      <c r="H1021" s="633"/>
      <c r="I1021" s="634"/>
      <c r="J1021" s="206" t="str">
        <f>IF(B1021="","Stok değerleme yöntemi yazılmadan toplam hesaplanmayacaktır.","")</f>
        <v>Stok değerleme yöntemi yazılmadan toplam hesaplanmayacaktır.</v>
      </c>
    </row>
    <row r="1022" spans="1:12" s="42" customFormat="1" ht="37.200000000000003" customHeight="1" x14ac:dyDescent="0.3">
      <c r="A1022" s="613" t="s">
        <v>3</v>
      </c>
      <c r="B1022" s="613" t="s">
        <v>99</v>
      </c>
      <c r="C1022" s="613" t="s">
        <v>175</v>
      </c>
      <c r="D1022" s="613" t="s">
        <v>100</v>
      </c>
      <c r="E1022" s="613" t="s">
        <v>105</v>
      </c>
      <c r="F1022" s="613" t="s">
        <v>106</v>
      </c>
      <c r="G1022" s="613" t="s">
        <v>138</v>
      </c>
      <c r="H1022" s="630" t="s">
        <v>33</v>
      </c>
      <c r="I1022" s="630" t="s">
        <v>107</v>
      </c>
      <c r="J1022" s="58"/>
      <c r="K1022" s="66"/>
      <c r="L1022" s="66"/>
    </row>
    <row r="1023" spans="1:12" ht="18" customHeight="1" thickBot="1" x14ac:dyDescent="0.35">
      <c r="A1023" s="621"/>
      <c r="B1023" s="621"/>
      <c r="C1023" s="614"/>
      <c r="D1023" s="621"/>
      <c r="E1023" s="621"/>
      <c r="F1023" s="621"/>
      <c r="G1023" s="621"/>
      <c r="H1023" s="631"/>
      <c r="I1023" s="631"/>
      <c r="J1023" s="2"/>
    </row>
    <row r="1024" spans="1:12" ht="18" customHeight="1" x14ac:dyDescent="0.3">
      <c r="A1024" s="198">
        <v>581</v>
      </c>
      <c r="B1024" s="83"/>
      <c r="C1024" s="445"/>
      <c r="D1024" s="22"/>
      <c r="E1024" s="36"/>
      <c r="F1024" s="36"/>
      <c r="G1024" s="33"/>
      <c r="H1024" s="189" t="str">
        <f>IF(AND(F1024&lt;&gt;"",G1024&lt;&gt;"",I1024&lt;&gt;""),F1024*G1024,"")</f>
        <v/>
      </c>
      <c r="I1024" s="43"/>
      <c r="J1024" s="103" t="str">
        <f t="shared" ref="J1024:J1043" si="58">IF(AND(D1024&lt;&gt;"",I1024=""),"Stok Çıkış Tarihi Yazılmalıdır.","")</f>
        <v/>
      </c>
    </row>
    <row r="1025" spans="1:10" ht="18" customHeight="1" x14ac:dyDescent="0.3">
      <c r="A1025" s="399">
        <v>582</v>
      </c>
      <c r="B1025" s="314"/>
      <c r="C1025" s="447"/>
      <c r="D1025" s="14"/>
      <c r="E1025" s="15"/>
      <c r="F1025" s="15"/>
      <c r="G1025" s="38"/>
      <c r="H1025" s="199" t="str">
        <f t="shared" ref="H1025:H1043" si="59">IF(AND(F1025&lt;&gt;"",G1025&lt;&gt;"",I1025&lt;&gt;""),F1025*G1025,"")</f>
        <v/>
      </c>
      <c r="I1025" s="44"/>
      <c r="J1025" s="103" t="str">
        <f t="shared" si="58"/>
        <v/>
      </c>
    </row>
    <row r="1026" spans="1:10" ht="18" customHeight="1" x14ac:dyDescent="0.3">
      <c r="A1026" s="399">
        <v>583</v>
      </c>
      <c r="B1026" s="314"/>
      <c r="C1026" s="447"/>
      <c r="D1026" s="14"/>
      <c r="E1026" s="15"/>
      <c r="F1026" s="15"/>
      <c r="G1026" s="38"/>
      <c r="H1026" s="199" t="str">
        <f t="shared" si="59"/>
        <v/>
      </c>
      <c r="I1026" s="44"/>
      <c r="J1026" s="103" t="str">
        <f t="shared" si="58"/>
        <v/>
      </c>
    </row>
    <row r="1027" spans="1:10" ht="18" customHeight="1" x14ac:dyDescent="0.3">
      <c r="A1027" s="399">
        <v>584</v>
      </c>
      <c r="B1027" s="314"/>
      <c r="C1027" s="447"/>
      <c r="D1027" s="14"/>
      <c r="E1027" s="15"/>
      <c r="F1027" s="15"/>
      <c r="G1027" s="38"/>
      <c r="H1027" s="199" t="str">
        <f t="shared" si="59"/>
        <v/>
      </c>
      <c r="I1027" s="44"/>
      <c r="J1027" s="103" t="str">
        <f t="shared" si="58"/>
        <v/>
      </c>
    </row>
    <row r="1028" spans="1:10" ht="18" customHeight="1" x14ac:dyDescent="0.3">
      <c r="A1028" s="399">
        <v>585</v>
      </c>
      <c r="B1028" s="314"/>
      <c r="C1028" s="447"/>
      <c r="D1028" s="14"/>
      <c r="E1028" s="15"/>
      <c r="F1028" s="15"/>
      <c r="G1028" s="38"/>
      <c r="H1028" s="199" t="str">
        <f t="shared" si="59"/>
        <v/>
      </c>
      <c r="I1028" s="44"/>
      <c r="J1028" s="103" t="str">
        <f t="shared" si="58"/>
        <v/>
      </c>
    </row>
    <row r="1029" spans="1:10" ht="18" customHeight="1" x14ac:dyDescent="0.3">
      <c r="A1029" s="399">
        <v>586</v>
      </c>
      <c r="B1029" s="314"/>
      <c r="C1029" s="447"/>
      <c r="D1029" s="14"/>
      <c r="E1029" s="15"/>
      <c r="F1029" s="15"/>
      <c r="G1029" s="38"/>
      <c r="H1029" s="199" t="str">
        <f t="shared" si="59"/>
        <v/>
      </c>
      <c r="I1029" s="44"/>
      <c r="J1029" s="103" t="str">
        <f t="shared" si="58"/>
        <v/>
      </c>
    </row>
    <row r="1030" spans="1:10" ht="18" customHeight="1" x14ac:dyDescent="0.3">
      <c r="A1030" s="399">
        <v>587</v>
      </c>
      <c r="B1030" s="314"/>
      <c r="C1030" s="447"/>
      <c r="D1030" s="14"/>
      <c r="E1030" s="15"/>
      <c r="F1030" s="15"/>
      <c r="G1030" s="38"/>
      <c r="H1030" s="199" t="str">
        <f t="shared" si="59"/>
        <v/>
      </c>
      <c r="I1030" s="44"/>
      <c r="J1030" s="103" t="str">
        <f t="shared" si="58"/>
        <v/>
      </c>
    </row>
    <row r="1031" spans="1:10" ht="18" customHeight="1" x14ac:dyDescent="0.3">
      <c r="A1031" s="399">
        <v>588</v>
      </c>
      <c r="B1031" s="314"/>
      <c r="C1031" s="447"/>
      <c r="D1031" s="14"/>
      <c r="E1031" s="15"/>
      <c r="F1031" s="15"/>
      <c r="G1031" s="38"/>
      <c r="H1031" s="199" t="str">
        <f t="shared" si="59"/>
        <v/>
      </c>
      <c r="I1031" s="44"/>
      <c r="J1031" s="103" t="str">
        <f t="shared" si="58"/>
        <v/>
      </c>
    </row>
    <row r="1032" spans="1:10" ht="18" customHeight="1" x14ac:dyDescent="0.3">
      <c r="A1032" s="399">
        <v>589</v>
      </c>
      <c r="B1032" s="314"/>
      <c r="C1032" s="447"/>
      <c r="D1032" s="14"/>
      <c r="E1032" s="15"/>
      <c r="F1032" s="15"/>
      <c r="G1032" s="38"/>
      <c r="H1032" s="199" t="str">
        <f t="shared" si="59"/>
        <v/>
      </c>
      <c r="I1032" s="44"/>
      <c r="J1032" s="103" t="str">
        <f t="shared" si="58"/>
        <v/>
      </c>
    </row>
    <row r="1033" spans="1:10" ht="18" customHeight="1" x14ac:dyDescent="0.3">
      <c r="A1033" s="399">
        <v>590</v>
      </c>
      <c r="B1033" s="314"/>
      <c r="C1033" s="447"/>
      <c r="D1033" s="14"/>
      <c r="E1033" s="15"/>
      <c r="F1033" s="15"/>
      <c r="G1033" s="38"/>
      <c r="H1033" s="199" t="str">
        <f t="shared" si="59"/>
        <v/>
      </c>
      <c r="I1033" s="44"/>
      <c r="J1033" s="103" t="str">
        <f t="shared" si="58"/>
        <v/>
      </c>
    </row>
    <row r="1034" spans="1:10" ht="18" customHeight="1" x14ac:dyDescent="0.3">
      <c r="A1034" s="399">
        <v>591</v>
      </c>
      <c r="B1034" s="314"/>
      <c r="C1034" s="447"/>
      <c r="D1034" s="14"/>
      <c r="E1034" s="15"/>
      <c r="F1034" s="15"/>
      <c r="G1034" s="38"/>
      <c r="H1034" s="199" t="str">
        <f t="shared" si="59"/>
        <v/>
      </c>
      <c r="I1034" s="44"/>
      <c r="J1034" s="103" t="str">
        <f t="shared" si="58"/>
        <v/>
      </c>
    </row>
    <row r="1035" spans="1:10" ht="18" customHeight="1" x14ac:dyDescent="0.3">
      <c r="A1035" s="399">
        <v>592</v>
      </c>
      <c r="B1035" s="314"/>
      <c r="C1035" s="447"/>
      <c r="D1035" s="14"/>
      <c r="E1035" s="15"/>
      <c r="F1035" s="15"/>
      <c r="G1035" s="38"/>
      <c r="H1035" s="199" t="str">
        <f t="shared" si="59"/>
        <v/>
      </c>
      <c r="I1035" s="44"/>
      <c r="J1035" s="103" t="str">
        <f t="shared" si="58"/>
        <v/>
      </c>
    </row>
    <row r="1036" spans="1:10" ht="18" customHeight="1" x14ac:dyDescent="0.3">
      <c r="A1036" s="399">
        <v>593</v>
      </c>
      <c r="B1036" s="314"/>
      <c r="C1036" s="447"/>
      <c r="D1036" s="14"/>
      <c r="E1036" s="15"/>
      <c r="F1036" s="15"/>
      <c r="G1036" s="38"/>
      <c r="H1036" s="199" t="str">
        <f t="shared" si="59"/>
        <v/>
      </c>
      <c r="I1036" s="44"/>
      <c r="J1036" s="103" t="str">
        <f t="shared" si="58"/>
        <v/>
      </c>
    </row>
    <row r="1037" spans="1:10" ht="18" customHeight="1" x14ac:dyDescent="0.3">
      <c r="A1037" s="399">
        <v>594</v>
      </c>
      <c r="B1037" s="314"/>
      <c r="C1037" s="447"/>
      <c r="D1037" s="14"/>
      <c r="E1037" s="15"/>
      <c r="F1037" s="15"/>
      <c r="G1037" s="38"/>
      <c r="H1037" s="199" t="str">
        <f t="shared" si="59"/>
        <v/>
      </c>
      <c r="I1037" s="44"/>
      <c r="J1037" s="103" t="str">
        <f t="shared" si="58"/>
        <v/>
      </c>
    </row>
    <row r="1038" spans="1:10" ht="18" customHeight="1" x14ac:dyDescent="0.3">
      <c r="A1038" s="399">
        <v>595</v>
      </c>
      <c r="B1038" s="314"/>
      <c r="C1038" s="447"/>
      <c r="D1038" s="14"/>
      <c r="E1038" s="15"/>
      <c r="F1038" s="15"/>
      <c r="G1038" s="38"/>
      <c r="H1038" s="199" t="str">
        <f t="shared" si="59"/>
        <v/>
      </c>
      <c r="I1038" s="44"/>
      <c r="J1038" s="103" t="str">
        <f t="shared" si="58"/>
        <v/>
      </c>
    </row>
    <row r="1039" spans="1:10" ht="18" customHeight="1" x14ac:dyDescent="0.3">
      <c r="A1039" s="399">
        <v>596</v>
      </c>
      <c r="B1039" s="314"/>
      <c r="C1039" s="447"/>
      <c r="D1039" s="14"/>
      <c r="E1039" s="15"/>
      <c r="F1039" s="15"/>
      <c r="G1039" s="38"/>
      <c r="H1039" s="199" t="str">
        <f t="shared" si="59"/>
        <v/>
      </c>
      <c r="I1039" s="44"/>
      <c r="J1039" s="103" t="str">
        <f t="shared" si="58"/>
        <v/>
      </c>
    </row>
    <row r="1040" spans="1:10" ht="18" customHeight="1" x14ac:dyDescent="0.3">
      <c r="A1040" s="399">
        <v>597</v>
      </c>
      <c r="B1040" s="314"/>
      <c r="C1040" s="447"/>
      <c r="D1040" s="14"/>
      <c r="E1040" s="15"/>
      <c r="F1040" s="15"/>
      <c r="G1040" s="38"/>
      <c r="H1040" s="199" t="str">
        <f t="shared" si="59"/>
        <v/>
      </c>
      <c r="I1040" s="44"/>
      <c r="J1040" s="103" t="str">
        <f t="shared" si="58"/>
        <v/>
      </c>
    </row>
    <row r="1041" spans="1:11" ht="18" customHeight="1" x14ac:dyDescent="0.3">
      <c r="A1041" s="399">
        <v>598</v>
      </c>
      <c r="B1041" s="314"/>
      <c r="C1041" s="447"/>
      <c r="D1041" s="14"/>
      <c r="E1041" s="15"/>
      <c r="F1041" s="15"/>
      <c r="G1041" s="38"/>
      <c r="H1041" s="199" t="str">
        <f t="shared" si="59"/>
        <v/>
      </c>
      <c r="I1041" s="44"/>
      <c r="J1041" s="103" t="str">
        <f t="shared" si="58"/>
        <v/>
      </c>
    </row>
    <row r="1042" spans="1:11" ht="18" customHeight="1" x14ac:dyDescent="0.3">
      <c r="A1042" s="399">
        <v>599</v>
      </c>
      <c r="B1042" s="314"/>
      <c r="C1042" s="447"/>
      <c r="D1042" s="14"/>
      <c r="E1042" s="15"/>
      <c r="F1042" s="15"/>
      <c r="G1042" s="38"/>
      <c r="H1042" s="199" t="str">
        <f t="shared" si="59"/>
        <v/>
      </c>
      <c r="I1042" s="44"/>
      <c r="J1042" s="103" t="str">
        <f t="shared" si="58"/>
        <v/>
      </c>
    </row>
    <row r="1043" spans="1:11" ht="18" customHeight="1" thickBot="1" x14ac:dyDescent="0.35">
      <c r="A1043" s="400">
        <v>600</v>
      </c>
      <c r="B1043" s="86"/>
      <c r="C1043" s="448"/>
      <c r="D1043" s="16"/>
      <c r="E1043" s="17"/>
      <c r="F1043" s="17"/>
      <c r="G1043" s="40"/>
      <c r="H1043" s="200" t="str">
        <f t="shared" si="59"/>
        <v/>
      </c>
      <c r="I1043" s="45"/>
      <c r="J1043" s="103" t="str">
        <f t="shared" si="58"/>
        <v/>
      </c>
    </row>
    <row r="1044" spans="1:11" ht="18" customHeight="1" thickBot="1" x14ac:dyDescent="0.35">
      <c r="G1044" s="380" t="s">
        <v>124</v>
      </c>
      <c r="H1044" s="183">
        <f>IF(stok&lt;&gt;"",SUM(H1024:H1043)+H1009,0)</f>
        <v>0</v>
      </c>
      <c r="I1044" s="202"/>
      <c r="K1044" s="102">
        <f>IF(H1044&gt;H1009,ROW(A1050),0)</f>
        <v>0</v>
      </c>
    </row>
    <row r="1046" spans="1:11" ht="30.1" customHeight="1" x14ac:dyDescent="0.3">
      <c r="A1046" s="629" t="s">
        <v>134</v>
      </c>
      <c r="B1046" s="629"/>
      <c r="C1046" s="629"/>
      <c r="D1046" s="629"/>
      <c r="E1046" s="629"/>
      <c r="F1046" s="629"/>
      <c r="G1046" s="629"/>
      <c r="H1046" s="629"/>
      <c r="I1046" s="629"/>
    </row>
    <row r="1048" spans="1:11" ht="19.05" x14ac:dyDescent="0.35">
      <c r="A1048" s="370" t="s">
        <v>30</v>
      </c>
      <c r="B1048" s="372">
        <f ca="1">imzatarihi</f>
        <v>45653</v>
      </c>
      <c r="C1048" s="372"/>
      <c r="D1048" s="251" t="s">
        <v>31</v>
      </c>
      <c r="E1048" s="373" t="str">
        <f>IF(kurulusyetkilisi&gt;0,kurulusyetkilisi,"")</f>
        <v/>
      </c>
      <c r="H1048" s="41"/>
    </row>
    <row r="1049" spans="1:11" ht="19.05" x14ac:dyDescent="0.35">
      <c r="B1049" s="213"/>
      <c r="C1049" s="213"/>
      <c r="D1049" s="251" t="s">
        <v>32</v>
      </c>
      <c r="G1049" s="212"/>
      <c r="H1049" s="41"/>
    </row>
    <row r="1051" spans="1:11" x14ac:dyDescent="0.3">
      <c r="A1051" s="609" t="s">
        <v>104</v>
      </c>
      <c r="B1051" s="609"/>
      <c r="C1051" s="609"/>
      <c r="D1051" s="609"/>
      <c r="E1051" s="609"/>
      <c r="F1051" s="609"/>
      <c r="G1051" s="609"/>
      <c r="H1051" s="609"/>
      <c r="I1051" s="609"/>
      <c r="J1051" s="2"/>
    </row>
    <row r="1052" spans="1:11" x14ac:dyDescent="0.3">
      <c r="A1052" s="573" t="str">
        <f>IF(YilDonem&lt;&gt;"",CONCATENATE(YilDonem," dönemine aittir."),"")</f>
        <v/>
      </c>
      <c r="B1052" s="573"/>
      <c r="C1052" s="573"/>
      <c r="D1052" s="573"/>
      <c r="E1052" s="573"/>
      <c r="F1052" s="573"/>
      <c r="G1052" s="573"/>
      <c r="H1052" s="573"/>
      <c r="I1052" s="573"/>
      <c r="J1052" s="2"/>
    </row>
    <row r="1053" spans="1:11" ht="16.149999999999999" customHeight="1" thickBot="1" x14ac:dyDescent="0.35">
      <c r="A1053" s="610" t="s">
        <v>126</v>
      </c>
      <c r="B1053" s="610"/>
      <c r="C1053" s="610"/>
      <c r="D1053" s="610"/>
      <c r="E1053" s="610"/>
      <c r="F1053" s="610"/>
      <c r="G1053" s="610"/>
      <c r="H1053" s="610"/>
      <c r="I1053" s="610"/>
      <c r="J1053" s="2"/>
    </row>
    <row r="1054" spans="1:11" ht="31.6" customHeight="1" thickBot="1" x14ac:dyDescent="0.35">
      <c r="A1054" s="441" t="s">
        <v>212</v>
      </c>
      <c r="B1054" s="618" t="str">
        <f>IF(ProjeNo&gt;0,ProjeNo,"")</f>
        <v/>
      </c>
      <c r="C1054" s="619"/>
      <c r="D1054" s="619"/>
      <c r="E1054" s="619"/>
      <c r="F1054" s="619"/>
      <c r="G1054" s="619"/>
      <c r="H1054" s="619"/>
      <c r="I1054" s="620"/>
      <c r="J1054" s="2"/>
    </row>
    <row r="1055" spans="1:11" ht="45" customHeight="1" thickBot="1" x14ac:dyDescent="0.35">
      <c r="A1055" s="441" t="s">
        <v>213</v>
      </c>
      <c r="B1055" s="615" t="str">
        <f>IF(ProjeAdi&gt;0,ProjeAdi,"")</f>
        <v/>
      </c>
      <c r="C1055" s="616"/>
      <c r="D1055" s="616"/>
      <c r="E1055" s="616"/>
      <c r="F1055" s="616"/>
      <c r="G1055" s="616"/>
      <c r="H1055" s="616"/>
      <c r="I1055" s="617"/>
      <c r="J1055" s="2"/>
    </row>
    <row r="1056" spans="1:11" ht="34.5" customHeight="1" thickBot="1" x14ac:dyDescent="0.35">
      <c r="A1056" s="449" t="s">
        <v>137</v>
      </c>
      <c r="B1056" s="632" t="str">
        <f>IF($B$6&lt;&gt;"",$B$6,"")</f>
        <v/>
      </c>
      <c r="C1056" s="633"/>
      <c r="D1056" s="633"/>
      <c r="E1056" s="633"/>
      <c r="F1056" s="633"/>
      <c r="G1056" s="633"/>
      <c r="H1056" s="633"/>
      <c r="I1056" s="634"/>
      <c r="J1056" s="206" t="str">
        <f>IF(B1056="","Stok değerleme yöntemi yazılmadan toplam hesaplanmayacaktır.","")</f>
        <v>Stok değerleme yöntemi yazılmadan toplam hesaplanmayacaktır.</v>
      </c>
    </row>
    <row r="1057" spans="1:12" s="42" customFormat="1" ht="37.200000000000003" customHeight="1" x14ac:dyDescent="0.3">
      <c r="A1057" s="613" t="s">
        <v>3</v>
      </c>
      <c r="B1057" s="613" t="s">
        <v>99</v>
      </c>
      <c r="C1057" s="613" t="s">
        <v>175</v>
      </c>
      <c r="D1057" s="613" t="s">
        <v>100</v>
      </c>
      <c r="E1057" s="613" t="s">
        <v>105</v>
      </c>
      <c r="F1057" s="613" t="s">
        <v>106</v>
      </c>
      <c r="G1057" s="613" t="s">
        <v>138</v>
      </c>
      <c r="H1057" s="630" t="s">
        <v>33</v>
      </c>
      <c r="I1057" s="630" t="s">
        <v>107</v>
      </c>
      <c r="J1057" s="58"/>
      <c r="K1057" s="66"/>
      <c r="L1057" s="66"/>
    </row>
    <row r="1058" spans="1:12" ht="18" customHeight="1" thickBot="1" x14ac:dyDescent="0.35">
      <c r="A1058" s="621"/>
      <c r="B1058" s="621"/>
      <c r="C1058" s="614"/>
      <c r="D1058" s="621"/>
      <c r="E1058" s="621"/>
      <c r="F1058" s="621"/>
      <c r="G1058" s="621"/>
      <c r="H1058" s="631"/>
      <c r="I1058" s="631"/>
      <c r="J1058" s="2"/>
    </row>
    <row r="1059" spans="1:12" ht="18" customHeight="1" x14ac:dyDescent="0.3">
      <c r="A1059" s="198">
        <v>601</v>
      </c>
      <c r="B1059" s="83"/>
      <c r="C1059" s="445"/>
      <c r="D1059" s="22"/>
      <c r="E1059" s="36"/>
      <c r="F1059" s="36"/>
      <c r="G1059" s="33"/>
      <c r="H1059" s="189" t="str">
        <f>IF(AND(F1059&lt;&gt;"",G1059&lt;&gt;"",I1059&lt;&gt;""),F1059*G1059,"")</f>
        <v/>
      </c>
      <c r="I1059" s="43"/>
      <c r="J1059" s="103" t="str">
        <f t="shared" ref="J1059:J1078" si="60">IF(AND(D1059&lt;&gt;"",I1059=""),"Stok Çıkış Tarihi Yazılmalıdır.","")</f>
        <v/>
      </c>
    </row>
    <row r="1060" spans="1:12" ht="18" customHeight="1" x14ac:dyDescent="0.3">
      <c r="A1060" s="399">
        <v>602</v>
      </c>
      <c r="B1060" s="314"/>
      <c r="C1060" s="447"/>
      <c r="D1060" s="14"/>
      <c r="E1060" s="15"/>
      <c r="F1060" s="15"/>
      <c r="G1060" s="38"/>
      <c r="H1060" s="199" t="str">
        <f t="shared" ref="H1060:H1078" si="61">IF(AND(F1060&lt;&gt;"",G1060&lt;&gt;"",I1060&lt;&gt;""),F1060*G1060,"")</f>
        <v/>
      </c>
      <c r="I1060" s="44"/>
      <c r="J1060" s="103" t="str">
        <f t="shared" si="60"/>
        <v/>
      </c>
    </row>
    <row r="1061" spans="1:12" ht="18" customHeight="1" x14ac:dyDescent="0.3">
      <c r="A1061" s="399">
        <v>603</v>
      </c>
      <c r="B1061" s="314"/>
      <c r="C1061" s="447"/>
      <c r="D1061" s="14"/>
      <c r="E1061" s="15"/>
      <c r="F1061" s="15"/>
      <c r="G1061" s="38"/>
      <c r="H1061" s="199" t="str">
        <f t="shared" si="61"/>
        <v/>
      </c>
      <c r="I1061" s="44"/>
      <c r="J1061" s="103" t="str">
        <f t="shared" si="60"/>
        <v/>
      </c>
    </row>
    <row r="1062" spans="1:12" ht="18" customHeight="1" x14ac:dyDescent="0.3">
      <c r="A1062" s="399">
        <v>604</v>
      </c>
      <c r="B1062" s="314"/>
      <c r="C1062" s="447"/>
      <c r="D1062" s="14"/>
      <c r="E1062" s="15"/>
      <c r="F1062" s="15"/>
      <c r="G1062" s="38"/>
      <c r="H1062" s="199" t="str">
        <f t="shared" si="61"/>
        <v/>
      </c>
      <c r="I1062" s="44"/>
      <c r="J1062" s="103" t="str">
        <f t="shared" si="60"/>
        <v/>
      </c>
    </row>
    <row r="1063" spans="1:12" ht="18" customHeight="1" x14ac:dyDescent="0.3">
      <c r="A1063" s="399">
        <v>605</v>
      </c>
      <c r="B1063" s="314"/>
      <c r="C1063" s="447"/>
      <c r="D1063" s="14"/>
      <c r="E1063" s="15"/>
      <c r="F1063" s="15"/>
      <c r="G1063" s="38"/>
      <c r="H1063" s="199" t="str">
        <f t="shared" si="61"/>
        <v/>
      </c>
      <c r="I1063" s="44"/>
      <c r="J1063" s="103" t="str">
        <f t="shared" si="60"/>
        <v/>
      </c>
    </row>
    <row r="1064" spans="1:12" ht="18" customHeight="1" x14ac:dyDescent="0.3">
      <c r="A1064" s="399">
        <v>606</v>
      </c>
      <c r="B1064" s="314"/>
      <c r="C1064" s="447"/>
      <c r="D1064" s="14"/>
      <c r="E1064" s="15"/>
      <c r="F1064" s="15"/>
      <c r="G1064" s="38"/>
      <c r="H1064" s="199" t="str">
        <f t="shared" si="61"/>
        <v/>
      </c>
      <c r="I1064" s="44"/>
      <c r="J1064" s="103" t="str">
        <f t="shared" si="60"/>
        <v/>
      </c>
    </row>
    <row r="1065" spans="1:12" ht="18" customHeight="1" x14ac:dyDescent="0.3">
      <c r="A1065" s="399">
        <v>607</v>
      </c>
      <c r="B1065" s="314"/>
      <c r="C1065" s="447"/>
      <c r="D1065" s="14"/>
      <c r="E1065" s="15"/>
      <c r="F1065" s="15"/>
      <c r="G1065" s="38"/>
      <c r="H1065" s="199" t="str">
        <f t="shared" si="61"/>
        <v/>
      </c>
      <c r="I1065" s="44"/>
      <c r="J1065" s="103" t="str">
        <f t="shared" si="60"/>
        <v/>
      </c>
    </row>
    <row r="1066" spans="1:12" ht="18" customHeight="1" x14ac:dyDescent="0.3">
      <c r="A1066" s="399">
        <v>608</v>
      </c>
      <c r="B1066" s="314"/>
      <c r="C1066" s="447"/>
      <c r="D1066" s="14"/>
      <c r="E1066" s="15"/>
      <c r="F1066" s="15"/>
      <c r="G1066" s="38"/>
      <c r="H1066" s="199" t="str">
        <f t="shared" si="61"/>
        <v/>
      </c>
      <c r="I1066" s="44"/>
      <c r="J1066" s="103" t="str">
        <f t="shared" si="60"/>
        <v/>
      </c>
    </row>
    <row r="1067" spans="1:12" ht="18" customHeight="1" x14ac:dyDescent="0.3">
      <c r="A1067" s="399">
        <v>609</v>
      </c>
      <c r="B1067" s="314"/>
      <c r="C1067" s="447"/>
      <c r="D1067" s="14"/>
      <c r="E1067" s="15"/>
      <c r="F1067" s="15"/>
      <c r="G1067" s="38"/>
      <c r="H1067" s="199" t="str">
        <f t="shared" si="61"/>
        <v/>
      </c>
      <c r="I1067" s="44"/>
      <c r="J1067" s="103" t="str">
        <f t="shared" si="60"/>
        <v/>
      </c>
    </row>
    <row r="1068" spans="1:12" ht="18" customHeight="1" x14ac:dyDescent="0.3">
      <c r="A1068" s="399">
        <v>610</v>
      </c>
      <c r="B1068" s="314"/>
      <c r="C1068" s="447"/>
      <c r="D1068" s="14"/>
      <c r="E1068" s="15"/>
      <c r="F1068" s="15"/>
      <c r="G1068" s="38"/>
      <c r="H1068" s="199" t="str">
        <f t="shared" si="61"/>
        <v/>
      </c>
      <c r="I1068" s="44"/>
      <c r="J1068" s="103" t="str">
        <f t="shared" si="60"/>
        <v/>
      </c>
    </row>
    <row r="1069" spans="1:12" ht="18" customHeight="1" x14ac:dyDescent="0.3">
      <c r="A1069" s="399">
        <v>611</v>
      </c>
      <c r="B1069" s="314"/>
      <c r="C1069" s="447"/>
      <c r="D1069" s="14"/>
      <c r="E1069" s="15"/>
      <c r="F1069" s="15"/>
      <c r="G1069" s="38"/>
      <c r="H1069" s="199" t="str">
        <f t="shared" si="61"/>
        <v/>
      </c>
      <c r="I1069" s="44"/>
      <c r="J1069" s="103" t="str">
        <f t="shared" si="60"/>
        <v/>
      </c>
    </row>
    <row r="1070" spans="1:12" ht="18" customHeight="1" x14ac:dyDescent="0.3">
      <c r="A1070" s="399">
        <v>612</v>
      </c>
      <c r="B1070" s="314"/>
      <c r="C1070" s="447"/>
      <c r="D1070" s="14"/>
      <c r="E1070" s="15"/>
      <c r="F1070" s="15"/>
      <c r="G1070" s="38"/>
      <c r="H1070" s="199" t="str">
        <f t="shared" si="61"/>
        <v/>
      </c>
      <c r="I1070" s="44"/>
      <c r="J1070" s="103" t="str">
        <f t="shared" si="60"/>
        <v/>
      </c>
    </row>
    <row r="1071" spans="1:12" ht="18" customHeight="1" x14ac:dyDescent="0.3">
      <c r="A1071" s="399">
        <v>613</v>
      </c>
      <c r="B1071" s="314"/>
      <c r="C1071" s="447"/>
      <c r="D1071" s="14"/>
      <c r="E1071" s="15"/>
      <c r="F1071" s="15"/>
      <c r="G1071" s="38"/>
      <c r="H1071" s="199" t="str">
        <f t="shared" si="61"/>
        <v/>
      </c>
      <c r="I1071" s="44"/>
      <c r="J1071" s="103" t="str">
        <f t="shared" si="60"/>
        <v/>
      </c>
    </row>
    <row r="1072" spans="1:12" ht="18" customHeight="1" x14ac:dyDescent="0.3">
      <c r="A1072" s="399">
        <v>614</v>
      </c>
      <c r="B1072" s="314"/>
      <c r="C1072" s="447"/>
      <c r="D1072" s="14"/>
      <c r="E1072" s="15"/>
      <c r="F1072" s="15"/>
      <c r="G1072" s="38"/>
      <c r="H1072" s="199" t="str">
        <f t="shared" si="61"/>
        <v/>
      </c>
      <c r="I1072" s="44"/>
      <c r="J1072" s="103" t="str">
        <f t="shared" si="60"/>
        <v/>
      </c>
    </row>
    <row r="1073" spans="1:11" ht="18" customHeight="1" x14ac:dyDescent="0.3">
      <c r="A1073" s="399">
        <v>615</v>
      </c>
      <c r="B1073" s="314"/>
      <c r="C1073" s="447"/>
      <c r="D1073" s="14"/>
      <c r="E1073" s="15"/>
      <c r="F1073" s="15"/>
      <c r="G1073" s="38"/>
      <c r="H1073" s="199" t="str">
        <f t="shared" si="61"/>
        <v/>
      </c>
      <c r="I1073" s="44"/>
      <c r="J1073" s="103" t="str">
        <f t="shared" si="60"/>
        <v/>
      </c>
    </row>
    <row r="1074" spans="1:11" ht="18" customHeight="1" x14ac:dyDescent="0.3">
      <c r="A1074" s="399">
        <v>616</v>
      </c>
      <c r="B1074" s="314"/>
      <c r="C1074" s="447"/>
      <c r="D1074" s="14"/>
      <c r="E1074" s="15"/>
      <c r="F1074" s="15"/>
      <c r="G1074" s="38"/>
      <c r="H1074" s="199" t="str">
        <f t="shared" si="61"/>
        <v/>
      </c>
      <c r="I1074" s="44"/>
      <c r="J1074" s="103" t="str">
        <f t="shared" si="60"/>
        <v/>
      </c>
    </row>
    <row r="1075" spans="1:11" ht="18" customHeight="1" x14ac:dyDescent="0.3">
      <c r="A1075" s="399">
        <v>617</v>
      </c>
      <c r="B1075" s="314"/>
      <c r="C1075" s="447"/>
      <c r="D1075" s="14"/>
      <c r="E1075" s="15"/>
      <c r="F1075" s="15"/>
      <c r="G1075" s="38"/>
      <c r="H1075" s="199" t="str">
        <f t="shared" si="61"/>
        <v/>
      </c>
      <c r="I1075" s="44"/>
      <c r="J1075" s="103" t="str">
        <f t="shared" si="60"/>
        <v/>
      </c>
    </row>
    <row r="1076" spans="1:11" ht="18" customHeight="1" x14ac:dyDescent="0.3">
      <c r="A1076" s="399">
        <v>618</v>
      </c>
      <c r="B1076" s="314"/>
      <c r="C1076" s="447"/>
      <c r="D1076" s="14"/>
      <c r="E1076" s="15"/>
      <c r="F1076" s="15"/>
      <c r="G1076" s="38"/>
      <c r="H1076" s="199" t="str">
        <f t="shared" si="61"/>
        <v/>
      </c>
      <c r="I1076" s="44"/>
      <c r="J1076" s="103" t="str">
        <f t="shared" si="60"/>
        <v/>
      </c>
    </row>
    <row r="1077" spans="1:11" ht="18" customHeight="1" x14ac:dyDescent="0.3">
      <c r="A1077" s="399">
        <v>619</v>
      </c>
      <c r="B1077" s="314"/>
      <c r="C1077" s="447"/>
      <c r="D1077" s="14"/>
      <c r="E1077" s="15"/>
      <c r="F1077" s="15"/>
      <c r="G1077" s="38"/>
      <c r="H1077" s="199" t="str">
        <f t="shared" si="61"/>
        <v/>
      </c>
      <c r="I1077" s="44"/>
      <c r="J1077" s="103" t="str">
        <f t="shared" si="60"/>
        <v/>
      </c>
    </row>
    <row r="1078" spans="1:11" ht="18" customHeight="1" thickBot="1" x14ac:dyDescent="0.35">
      <c r="A1078" s="400">
        <v>620</v>
      </c>
      <c r="B1078" s="86"/>
      <c r="C1078" s="448"/>
      <c r="D1078" s="16"/>
      <c r="E1078" s="17"/>
      <c r="F1078" s="17"/>
      <c r="G1078" s="40"/>
      <c r="H1078" s="200" t="str">
        <f t="shared" si="61"/>
        <v/>
      </c>
      <c r="I1078" s="45"/>
      <c r="J1078" s="103" t="str">
        <f t="shared" si="60"/>
        <v/>
      </c>
    </row>
    <row r="1079" spans="1:11" ht="18" customHeight="1" thickBot="1" x14ac:dyDescent="0.35">
      <c r="G1079" s="380" t="s">
        <v>124</v>
      </c>
      <c r="H1079" s="183">
        <f>IF(stok&lt;&gt;"",SUM(H1059:H1078)+H1044,0)</f>
        <v>0</v>
      </c>
      <c r="I1079" s="202"/>
      <c r="K1079" s="102">
        <f>IF(H1079&gt;H1044,ROW(A1085),0)</f>
        <v>0</v>
      </c>
    </row>
    <row r="1081" spans="1:11" ht="30.1" customHeight="1" x14ac:dyDescent="0.3">
      <c r="A1081" s="629" t="s">
        <v>134</v>
      </c>
      <c r="B1081" s="629"/>
      <c r="C1081" s="629"/>
      <c r="D1081" s="629"/>
      <c r="E1081" s="629"/>
      <c r="F1081" s="629"/>
      <c r="G1081" s="629"/>
      <c r="H1081" s="629"/>
      <c r="I1081" s="629"/>
    </row>
    <row r="1083" spans="1:11" ht="19.05" x14ac:dyDescent="0.35">
      <c r="A1083" s="370" t="s">
        <v>30</v>
      </c>
      <c r="B1083" s="372">
        <f ca="1">imzatarihi</f>
        <v>45653</v>
      </c>
      <c r="C1083" s="372"/>
      <c r="D1083" s="251" t="s">
        <v>31</v>
      </c>
      <c r="E1083" s="373" t="str">
        <f>IF(kurulusyetkilisi&gt;0,kurulusyetkilisi,"")</f>
        <v/>
      </c>
      <c r="H1083" s="41"/>
    </row>
    <row r="1084" spans="1:11" ht="19.05" x14ac:dyDescent="0.35">
      <c r="B1084" s="213"/>
      <c r="C1084" s="213"/>
      <c r="D1084" s="251" t="s">
        <v>32</v>
      </c>
      <c r="G1084" s="212"/>
      <c r="H1084" s="41"/>
    </row>
    <row r="1086" spans="1:11" x14ac:dyDescent="0.3">
      <c r="A1086" s="609" t="s">
        <v>104</v>
      </c>
      <c r="B1086" s="609"/>
      <c r="C1086" s="609"/>
      <c r="D1086" s="609"/>
      <c r="E1086" s="609"/>
      <c r="F1086" s="609"/>
      <c r="G1086" s="609"/>
      <c r="H1086" s="609"/>
      <c r="I1086" s="609"/>
      <c r="J1086" s="2"/>
    </row>
    <row r="1087" spans="1:11" x14ac:dyDescent="0.3">
      <c r="A1087" s="573" t="str">
        <f>IF(YilDonem&lt;&gt;"",CONCATENATE(YilDonem," dönemine aittir."),"")</f>
        <v/>
      </c>
      <c r="B1087" s="573"/>
      <c r="C1087" s="573"/>
      <c r="D1087" s="573"/>
      <c r="E1087" s="573"/>
      <c r="F1087" s="573"/>
      <c r="G1087" s="573"/>
      <c r="H1087" s="573"/>
      <c r="I1087" s="573"/>
      <c r="J1087" s="2"/>
    </row>
    <row r="1088" spans="1:11" ht="16.149999999999999" customHeight="1" thickBot="1" x14ac:dyDescent="0.35">
      <c r="A1088" s="610" t="s">
        <v>126</v>
      </c>
      <c r="B1088" s="610"/>
      <c r="C1088" s="610"/>
      <c r="D1088" s="610"/>
      <c r="E1088" s="610"/>
      <c r="F1088" s="610"/>
      <c r="G1088" s="610"/>
      <c r="H1088" s="610"/>
      <c r="I1088" s="610"/>
      <c r="J1088" s="2"/>
    </row>
    <row r="1089" spans="1:12" ht="31.6" customHeight="1" thickBot="1" x14ac:dyDescent="0.35">
      <c r="A1089" s="441" t="s">
        <v>212</v>
      </c>
      <c r="B1089" s="618" t="str">
        <f>IF(ProjeNo&gt;0,ProjeNo,"")</f>
        <v/>
      </c>
      <c r="C1089" s="619"/>
      <c r="D1089" s="619"/>
      <c r="E1089" s="619"/>
      <c r="F1089" s="619"/>
      <c r="G1089" s="619"/>
      <c r="H1089" s="619"/>
      <c r="I1089" s="620"/>
      <c r="J1089" s="2"/>
    </row>
    <row r="1090" spans="1:12" ht="45" customHeight="1" thickBot="1" x14ac:dyDescent="0.35">
      <c r="A1090" s="441" t="s">
        <v>213</v>
      </c>
      <c r="B1090" s="615" t="str">
        <f>IF(ProjeAdi&gt;0,ProjeAdi,"")</f>
        <v/>
      </c>
      <c r="C1090" s="616"/>
      <c r="D1090" s="616"/>
      <c r="E1090" s="616"/>
      <c r="F1090" s="616"/>
      <c r="G1090" s="616"/>
      <c r="H1090" s="616"/>
      <c r="I1090" s="617"/>
      <c r="J1090" s="2"/>
    </row>
    <row r="1091" spans="1:12" ht="34.5" customHeight="1" thickBot="1" x14ac:dyDescent="0.35">
      <c r="A1091" s="449" t="s">
        <v>137</v>
      </c>
      <c r="B1091" s="632" t="str">
        <f>IF($B$6&lt;&gt;"",$B$6,"")</f>
        <v/>
      </c>
      <c r="C1091" s="633"/>
      <c r="D1091" s="633"/>
      <c r="E1091" s="633"/>
      <c r="F1091" s="633"/>
      <c r="G1091" s="633"/>
      <c r="H1091" s="633"/>
      <c r="I1091" s="634"/>
      <c r="J1091" s="206" t="str">
        <f>IF(B1091="","Stok değerleme yöntemi yazılmadan toplam hesaplanmayacaktır.","")</f>
        <v>Stok değerleme yöntemi yazılmadan toplam hesaplanmayacaktır.</v>
      </c>
    </row>
    <row r="1092" spans="1:12" s="42" customFormat="1" ht="37.200000000000003" customHeight="1" x14ac:dyDescent="0.3">
      <c r="A1092" s="613" t="s">
        <v>3</v>
      </c>
      <c r="B1092" s="613" t="s">
        <v>99</v>
      </c>
      <c r="C1092" s="613" t="s">
        <v>175</v>
      </c>
      <c r="D1092" s="613" t="s">
        <v>100</v>
      </c>
      <c r="E1092" s="613" t="s">
        <v>105</v>
      </c>
      <c r="F1092" s="613" t="s">
        <v>106</v>
      </c>
      <c r="G1092" s="613" t="s">
        <v>138</v>
      </c>
      <c r="H1092" s="630" t="s">
        <v>33</v>
      </c>
      <c r="I1092" s="630" t="s">
        <v>107</v>
      </c>
      <c r="J1092" s="58"/>
      <c r="K1092" s="66"/>
      <c r="L1092" s="66"/>
    </row>
    <row r="1093" spans="1:12" ht="18" customHeight="1" thickBot="1" x14ac:dyDescent="0.35">
      <c r="A1093" s="621"/>
      <c r="B1093" s="621"/>
      <c r="C1093" s="614"/>
      <c r="D1093" s="621"/>
      <c r="E1093" s="621"/>
      <c r="F1093" s="621"/>
      <c r="G1093" s="621"/>
      <c r="H1093" s="631"/>
      <c r="I1093" s="631"/>
      <c r="J1093" s="2"/>
    </row>
    <row r="1094" spans="1:12" ht="18" customHeight="1" x14ac:dyDescent="0.3">
      <c r="A1094" s="198">
        <v>621</v>
      </c>
      <c r="B1094" s="83"/>
      <c r="C1094" s="445"/>
      <c r="D1094" s="22"/>
      <c r="E1094" s="36"/>
      <c r="F1094" s="36"/>
      <c r="G1094" s="33"/>
      <c r="H1094" s="189" t="str">
        <f>IF(AND(F1094&lt;&gt;"",G1094&lt;&gt;"",I1094&lt;&gt;""),F1094*G1094,"")</f>
        <v/>
      </c>
      <c r="I1094" s="43"/>
      <c r="J1094" s="103" t="str">
        <f t="shared" ref="J1094:J1113" si="62">IF(AND(D1094&lt;&gt;"",I1094=""),"Stok Çıkış Tarihi Yazılmalıdır.","")</f>
        <v/>
      </c>
    </row>
    <row r="1095" spans="1:12" ht="18" customHeight="1" x14ac:dyDescent="0.3">
      <c r="A1095" s="399">
        <v>622</v>
      </c>
      <c r="B1095" s="314"/>
      <c r="C1095" s="447"/>
      <c r="D1095" s="14"/>
      <c r="E1095" s="15"/>
      <c r="F1095" s="15"/>
      <c r="G1095" s="38"/>
      <c r="H1095" s="199" t="str">
        <f t="shared" ref="H1095:H1113" si="63">IF(AND(F1095&lt;&gt;"",G1095&lt;&gt;"",I1095&lt;&gt;""),F1095*G1095,"")</f>
        <v/>
      </c>
      <c r="I1095" s="44"/>
      <c r="J1095" s="103" t="str">
        <f t="shared" si="62"/>
        <v/>
      </c>
    </row>
    <row r="1096" spans="1:12" ht="18" customHeight="1" x14ac:dyDescent="0.3">
      <c r="A1096" s="399">
        <v>623</v>
      </c>
      <c r="B1096" s="314"/>
      <c r="C1096" s="447"/>
      <c r="D1096" s="14"/>
      <c r="E1096" s="15"/>
      <c r="F1096" s="15"/>
      <c r="G1096" s="38"/>
      <c r="H1096" s="199" t="str">
        <f t="shared" si="63"/>
        <v/>
      </c>
      <c r="I1096" s="44"/>
      <c r="J1096" s="103" t="str">
        <f t="shared" si="62"/>
        <v/>
      </c>
    </row>
    <row r="1097" spans="1:12" ht="18" customHeight="1" x14ac:dyDescent="0.3">
      <c r="A1097" s="399">
        <v>624</v>
      </c>
      <c r="B1097" s="314"/>
      <c r="C1097" s="447"/>
      <c r="D1097" s="14"/>
      <c r="E1097" s="15"/>
      <c r="F1097" s="15"/>
      <c r="G1097" s="38"/>
      <c r="H1097" s="199" t="str">
        <f t="shared" si="63"/>
        <v/>
      </c>
      <c r="I1097" s="44"/>
      <c r="J1097" s="103" t="str">
        <f t="shared" si="62"/>
        <v/>
      </c>
    </row>
    <row r="1098" spans="1:12" ht="18" customHeight="1" x14ac:dyDescent="0.3">
      <c r="A1098" s="399">
        <v>625</v>
      </c>
      <c r="B1098" s="314"/>
      <c r="C1098" s="447"/>
      <c r="D1098" s="14"/>
      <c r="E1098" s="15"/>
      <c r="F1098" s="15"/>
      <c r="G1098" s="38"/>
      <c r="H1098" s="199" t="str">
        <f t="shared" si="63"/>
        <v/>
      </c>
      <c r="I1098" s="44"/>
      <c r="J1098" s="103" t="str">
        <f t="shared" si="62"/>
        <v/>
      </c>
    </row>
    <row r="1099" spans="1:12" ht="18" customHeight="1" x14ac:dyDescent="0.3">
      <c r="A1099" s="399">
        <v>626</v>
      </c>
      <c r="B1099" s="314"/>
      <c r="C1099" s="447"/>
      <c r="D1099" s="14"/>
      <c r="E1099" s="15"/>
      <c r="F1099" s="15"/>
      <c r="G1099" s="38"/>
      <c r="H1099" s="199" t="str">
        <f t="shared" si="63"/>
        <v/>
      </c>
      <c r="I1099" s="44"/>
      <c r="J1099" s="103" t="str">
        <f t="shared" si="62"/>
        <v/>
      </c>
    </row>
    <row r="1100" spans="1:12" ht="18" customHeight="1" x14ac:dyDescent="0.3">
      <c r="A1100" s="399">
        <v>627</v>
      </c>
      <c r="B1100" s="314"/>
      <c r="C1100" s="447"/>
      <c r="D1100" s="14"/>
      <c r="E1100" s="15"/>
      <c r="F1100" s="15"/>
      <c r="G1100" s="38"/>
      <c r="H1100" s="199" t="str">
        <f t="shared" si="63"/>
        <v/>
      </c>
      <c r="I1100" s="44"/>
      <c r="J1100" s="103" t="str">
        <f t="shared" si="62"/>
        <v/>
      </c>
    </row>
    <row r="1101" spans="1:12" ht="18" customHeight="1" x14ac:dyDescent="0.3">
      <c r="A1101" s="399">
        <v>628</v>
      </c>
      <c r="B1101" s="314"/>
      <c r="C1101" s="447"/>
      <c r="D1101" s="14"/>
      <c r="E1101" s="15"/>
      <c r="F1101" s="15"/>
      <c r="G1101" s="38"/>
      <c r="H1101" s="199" t="str">
        <f t="shared" si="63"/>
        <v/>
      </c>
      <c r="I1101" s="44"/>
      <c r="J1101" s="103" t="str">
        <f t="shared" si="62"/>
        <v/>
      </c>
    </row>
    <row r="1102" spans="1:12" ht="18" customHeight="1" x14ac:dyDescent="0.3">
      <c r="A1102" s="399">
        <v>629</v>
      </c>
      <c r="B1102" s="314"/>
      <c r="C1102" s="447"/>
      <c r="D1102" s="14"/>
      <c r="E1102" s="15"/>
      <c r="F1102" s="15"/>
      <c r="G1102" s="38"/>
      <c r="H1102" s="199" t="str">
        <f t="shared" si="63"/>
        <v/>
      </c>
      <c r="I1102" s="44"/>
      <c r="J1102" s="103" t="str">
        <f t="shared" si="62"/>
        <v/>
      </c>
    </row>
    <row r="1103" spans="1:12" ht="18" customHeight="1" x14ac:dyDescent="0.3">
      <c r="A1103" s="399">
        <v>630</v>
      </c>
      <c r="B1103" s="314"/>
      <c r="C1103" s="447"/>
      <c r="D1103" s="14"/>
      <c r="E1103" s="15"/>
      <c r="F1103" s="15"/>
      <c r="G1103" s="38"/>
      <c r="H1103" s="199" t="str">
        <f t="shared" si="63"/>
        <v/>
      </c>
      <c r="I1103" s="44"/>
      <c r="J1103" s="103" t="str">
        <f t="shared" si="62"/>
        <v/>
      </c>
    </row>
    <row r="1104" spans="1:12" ht="18" customHeight="1" x14ac:dyDescent="0.3">
      <c r="A1104" s="399">
        <v>631</v>
      </c>
      <c r="B1104" s="314"/>
      <c r="C1104" s="447"/>
      <c r="D1104" s="14"/>
      <c r="E1104" s="15"/>
      <c r="F1104" s="15"/>
      <c r="G1104" s="38"/>
      <c r="H1104" s="199" t="str">
        <f t="shared" si="63"/>
        <v/>
      </c>
      <c r="I1104" s="44"/>
      <c r="J1104" s="103" t="str">
        <f t="shared" si="62"/>
        <v/>
      </c>
    </row>
    <row r="1105" spans="1:11" ht="18" customHeight="1" x14ac:dyDescent="0.3">
      <c r="A1105" s="399">
        <v>632</v>
      </c>
      <c r="B1105" s="314"/>
      <c r="C1105" s="447"/>
      <c r="D1105" s="14"/>
      <c r="E1105" s="15"/>
      <c r="F1105" s="15"/>
      <c r="G1105" s="38"/>
      <c r="H1105" s="199" t="str">
        <f t="shared" si="63"/>
        <v/>
      </c>
      <c r="I1105" s="44"/>
      <c r="J1105" s="103" t="str">
        <f t="shared" si="62"/>
        <v/>
      </c>
    </row>
    <row r="1106" spans="1:11" ht="18" customHeight="1" x14ac:dyDescent="0.3">
      <c r="A1106" s="399">
        <v>633</v>
      </c>
      <c r="B1106" s="314"/>
      <c r="C1106" s="447"/>
      <c r="D1106" s="14"/>
      <c r="E1106" s="15"/>
      <c r="F1106" s="15"/>
      <c r="G1106" s="38"/>
      <c r="H1106" s="199" t="str">
        <f t="shared" si="63"/>
        <v/>
      </c>
      <c r="I1106" s="44"/>
      <c r="J1106" s="103" t="str">
        <f t="shared" si="62"/>
        <v/>
      </c>
    </row>
    <row r="1107" spans="1:11" ht="18" customHeight="1" x14ac:dyDescent="0.3">
      <c r="A1107" s="399">
        <v>634</v>
      </c>
      <c r="B1107" s="314"/>
      <c r="C1107" s="447"/>
      <c r="D1107" s="14"/>
      <c r="E1107" s="15"/>
      <c r="F1107" s="15"/>
      <c r="G1107" s="38"/>
      <c r="H1107" s="199" t="str">
        <f t="shared" si="63"/>
        <v/>
      </c>
      <c r="I1107" s="44"/>
      <c r="J1107" s="103" t="str">
        <f t="shared" si="62"/>
        <v/>
      </c>
    </row>
    <row r="1108" spans="1:11" ht="18" customHeight="1" x14ac:dyDescent="0.3">
      <c r="A1108" s="399">
        <v>635</v>
      </c>
      <c r="B1108" s="314"/>
      <c r="C1108" s="447"/>
      <c r="D1108" s="14"/>
      <c r="E1108" s="15"/>
      <c r="F1108" s="15"/>
      <c r="G1108" s="38"/>
      <c r="H1108" s="199" t="str">
        <f t="shared" si="63"/>
        <v/>
      </c>
      <c r="I1108" s="44"/>
      <c r="J1108" s="103" t="str">
        <f t="shared" si="62"/>
        <v/>
      </c>
    </row>
    <row r="1109" spans="1:11" ht="18" customHeight="1" x14ac:dyDescent="0.3">
      <c r="A1109" s="399">
        <v>636</v>
      </c>
      <c r="B1109" s="314"/>
      <c r="C1109" s="447"/>
      <c r="D1109" s="14"/>
      <c r="E1109" s="15"/>
      <c r="F1109" s="15"/>
      <c r="G1109" s="38"/>
      <c r="H1109" s="199" t="str">
        <f t="shared" si="63"/>
        <v/>
      </c>
      <c r="I1109" s="44"/>
      <c r="J1109" s="103" t="str">
        <f t="shared" si="62"/>
        <v/>
      </c>
    </row>
    <row r="1110" spans="1:11" ht="18" customHeight="1" x14ac:dyDescent="0.3">
      <c r="A1110" s="399">
        <v>637</v>
      </c>
      <c r="B1110" s="314"/>
      <c r="C1110" s="447"/>
      <c r="D1110" s="14"/>
      <c r="E1110" s="15"/>
      <c r="F1110" s="15"/>
      <c r="G1110" s="38"/>
      <c r="H1110" s="199" t="str">
        <f t="shared" si="63"/>
        <v/>
      </c>
      <c r="I1110" s="44"/>
      <c r="J1110" s="103" t="str">
        <f t="shared" si="62"/>
        <v/>
      </c>
    </row>
    <row r="1111" spans="1:11" ht="18" customHeight="1" x14ac:dyDescent="0.3">
      <c r="A1111" s="399">
        <v>638</v>
      </c>
      <c r="B1111" s="314"/>
      <c r="C1111" s="447"/>
      <c r="D1111" s="14"/>
      <c r="E1111" s="15"/>
      <c r="F1111" s="15"/>
      <c r="G1111" s="38"/>
      <c r="H1111" s="199" t="str">
        <f t="shared" si="63"/>
        <v/>
      </c>
      <c r="I1111" s="44"/>
      <c r="J1111" s="103" t="str">
        <f t="shared" si="62"/>
        <v/>
      </c>
    </row>
    <row r="1112" spans="1:11" ht="18" customHeight="1" x14ac:dyDescent="0.3">
      <c r="A1112" s="399">
        <v>639</v>
      </c>
      <c r="B1112" s="314"/>
      <c r="C1112" s="447"/>
      <c r="D1112" s="14"/>
      <c r="E1112" s="15"/>
      <c r="F1112" s="15"/>
      <c r="G1112" s="38"/>
      <c r="H1112" s="199" t="str">
        <f t="shared" si="63"/>
        <v/>
      </c>
      <c r="I1112" s="44"/>
      <c r="J1112" s="103" t="str">
        <f t="shared" si="62"/>
        <v/>
      </c>
    </row>
    <row r="1113" spans="1:11" ht="18" customHeight="1" thickBot="1" x14ac:dyDescent="0.35">
      <c r="A1113" s="400">
        <v>640</v>
      </c>
      <c r="B1113" s="86"/>
      <c r="C1113" s="448"/>
      <c r="D1113" s="16"/>
      <c r="E1113" s="17"/>
      <c r="F1113" s="17"/>
      <c r="G1113" s="40"/>
      <c r="H1113" s="200" t="str">
        <f t="shared" si="63"/>
        <v/>
      </c>
      <c r="I1113" s="45"/>
      <c r="J1113" s="103" t="str">
        <f t="shared" si="62"/>
        <v/>
      </c>
    </row>
    <row r="1114" spans="1:11" ht="18" customHeight="1" thickBot="1" x14ac:dyDescent="0.35">
      <c r="G1114" s="380" t="s">
        <v>124</v>
      </c>
      <c r="H1114" s="183">
        <f>IF(stok&lt;&gt;"",SUM(H1094:H1113)+H1079,0)</f>
        <v>0</v>
      </c>
      <c r="I1114" s="202"/>
      <c r="K1114" s="102">
        <f>IF(H1114&gt;H1079,ROW(A1120),0)</f>
        <v>0</v>
      </c>
    </row>
    <row r="1116" spans="1:11" ht="30.1" customHeight="1" x14ac:dyDescent="0.3">
      <c r="A1116" s="629" t="s">
        <v>134</v>
      </c>
      <c r="B1116" s="629"/>
      <c r="C1116" s="629"/>
      <c r="D1116" s="629"/>
      <c r="E1116" s="629"/>
      <c r="F1116" s="629"/>
      <c r="G1116" s="629"/>
      <c r="H1116" s="629"/>
      <c r="I1116" s="629"/>
    </row>
    <row r="1118" spans="1:11" ht="19.05" x14ac:dyDescent="0.35">
      <c r="A1118" s="370" t="s">
        <v>30</v>
      </c>
      <c r="B1118" s="372">
        <f ca="1">imzatarihi</f>
        <v>45653</v>
      </c>
      <c r="C1118" s="372"/>
      <c r="D1118" s="251" t="s">
        <v>31</v>
      </c>
      <c r="E1118" s="373" t="str">
        <f>IF(kurulusyetkilisi&gt;0,kurulusyetkilisi,"")</f>
        <v/>
      </c>
      <c r="H1118" s="41"/>
    </row>
    <row r="1119" spans="1:11" ht="19.05" x14ac:dyDescent="0.35">
      <c r="B1119" s="213"/>
      <c r="C1119" s="213"/>
      <c r="D1119" s="251" t="s">
        <v>32</v>
      </c>
      <c r="G1119" s="212"/>
      <c r="H1119" s="41"/>
    </row>
    <row r="1121" spans="1:12" x14ac:dyDescent="0.3">
      <c r="A1121" s="609" t="s">
        <v>104</v>
      </c>
      <c r="B1121" s="609"/>
      <c r="C1121" s="609"/>
      <c r="D1121" s="609"/>
      <c r="E1121" s="609"/>
      <c r="F1121" s="609"/>
      <c r="G1121" s="609"/>
      <c r="H1121" s="609"/>
      <c r="I1121" s="609"/>
      <c r="J1121" s="2"/>
    </row>
    <row r="1122" spans="1:12" x14ac:dyDescent="0.3">
      <c r="A1122" s="573" t="str">
        <f>IF(YilDonem&lt;&gt;"",CONCATENATE(YilDonem," dönemine aittir."),"")</f>
        <v/>
      </c>
      <c r="B1122" s="573"/>
      <c r="C1122" s="573"/>
      <c r="D1122" s="573"/>
      <c r="E1122" s="573"/>
      <c r="F1122" s="573"/>
      <c r="G1122" s="573"/>
      <c r="H1122" s="573"/>
      <c r="I1122" s="573"/>
      <c r="J1122" s="2"/>
    </row>
    <row r="1123" spans="1:12" ht="16.149999999999999" customHeight="1" thickBot="1" x14ac:dyDescent="0.35">
      <c r="A1123" s="610" t="s">
        <v>126</v>
      </c>
      <c r="B1123" s="610"/>
      <c r="C1123" s="610"/>
      <c r="D1123" s="610"/>
      <c r="E1123" s="610"/>
      <c r="F1123" s="610"/>
      <c r="G1123" s="610"/>
      <c r="H1123" s="610"/>
      <c r="I1123" s="610"/>
      <c r="J1123" s="2"/>
    </row>
    <row r="1124" spans="1:12" ht="31.6" customHeight="1" thickBot="1" x14ac:dyDescent="0.35">
      <c r="A1124" s="441" t="s">
        <v>212</v>
      </c>
      <c r="B1124" s="618" t="str">
        <f>IF(ProjeNo&gt;0,ProjeNo,"")</f>
        <v/>
      </c>
      <c r="C1124" s="619"/>
      <c r="D1124" s="619"/>
      <c r="E1124" s="619"/>
      <c r="F1124" s="619"/>
      <c r="G1124" s="619"/>
      <c r="H1124" s="619"/>
      <c r="I1124" s="620"/>
      <c r="J1124" s="2"/>
    </row>
    <row r="1125" spans="1:12" ht="45" customHeight="1" thickBot="1" x14ac:dyDescent="0.35">
      <c r="A1125" s="441" t="s">
        <v>213</v>
      </c>
      <c r="B1125" s="615" t="str">
        <f>IF(ProjeAdi&gt;0,ProjeAdi,"")</f>
        <v/>
      </c>
      <c r="C1125" s="616"/>
      <c r="D1125" s="616"/>
      <c r="E1125" s="616"/>
      <c r="F1125" s="616"/>
      <c r="G1125" s="616"/>
      <c r="H1125" s="616"/>
      <c r="I1125" s="617"/>
      <c r="J1125" s="2"/>
    </row>
    <row r="1126" spans="1:12" ht="34.5" customHeight="1" thickBot="1" x14ac:dyDescent="0.35">
      <c r="A1126" s="449" t="s">
        <v>137</v>
      </c>
      <c r="B1126" s="632" t="str">
        <f>IF($B$6&lt;&gt;"",$B$6,"")</f>
        <v/>
      </c>
      <c r="C1126" s="633"/>
      <c r="D1126" s="633"/>
      <c r="E1126" s="633"/>
      <c r="F1126" s="633"/>
      <c r="G1126" s="633"/>
      <c r="H1126" s="633"/>
      <c r="I1126" s="634"/>
      <c r="J1126" s="206" t="str">
        <f>IF(B1126="","Stok değerleme yöntemi yazılmadan toplam hesaplanmayacaktır.","")</f>
        <v>Stok değerleme yöntemi yazılmadan toplam hesaplanmayacaktır.</v>
      </c>
    </row>
    <row r="1127" spans="1:12" s="42" customFormat="1" ht="37.200000000000003" customHeight="1" x14ac:dyDescent="0.3">
      <c r="A1127" s="613" t="s">
        <v>3</v>
      </c>
      <c r="B1127" s="613" t="s">
        <v>99</v>
      </c>
      <c r="C1127" s="613" t="s">
        <v>175</v>
      </c>
      <c r="D1127" s="613" t="s">
        <v>100</v>
      </c>
      <c r="E1127" s="613" t="s">
        <v>105</v>
      </c>
      <c r="F1127" s="613" t="s">
        <v>106</v>
      </c>
      <c r="G1127" s="613" t="s">
        <v>138</v>
      </c>
      <c r="H1127" s="630" t="s">
        <v>33</v>
      </c>
      <c r="I1127" s="630" t="s">
        <v>107</v>
      </c>
      <c r="J1127" s="58"/>
      <c r="K1127" s="66"/>
      <c r="L1127" s="66"/>
    </row>
    <row r="1128" spans="1:12" ht="18" customHeight="1" thickBot="1" x14ac:dyDescent="0.35">
      <c r="A1128" s="621"/>
      <c r="B1128" s="621"/>
      <c r="C1128" s="614"/>
      <c r="D1128" s="621"/>
      <c r="E1128" s="621"/>
      <c r="F1128" s="621"/>
      <c r="G1128" s="621"/>
      <c r="H1128" s="631"/>
      <c r="I1128" s="631"/>
      <c r="J1128" s="2"/>
    </row>
    <row r="1129" spans="1:12" ht="18" customHeight="1" x14ac:dyDescent="0.3">
      <c r="A1129" s="198">
        <v>641</v>
      </c>
      <c r="B1129" s="83"/>
      <c r="C1129" s="445"/>
      <c r="D1129" s="22"/>
      <c r="E1129" s="36"/>
      <c r="F1129" s="36"/>
      <c r="G1129" s="33"/>
      <c r="H1129" s="189" t="str">
        <f>IF(AND(F1129&lt;&gt;"",G1129&lt;&gt;"",I1129&lt;&gt;""),F1129*G1129,"")</f>
        <v/>
      </c>
      <c r="I1129" s="43"/>
      <c r="J1129" s="103" t="str">
        <f t="shared" ref="J1129:J1148" si="64">IF(AND(D1129&lt;&gt;"",I1129=""),"Stok Çıkış Tarihi Yazılmalıdır.","")</f>
        <v/>
      </c>
    </row>
    <row r="1130" spans="1:12" ht="18" customHeight="1" x14ac:dyDescent="0.3">
      <c r="A1130" s="399">
        <v>642</v>
      </c>
      <c r="B1130" s="314"/>
      <c r="C1130" s="447"/>
      <c r="D1130" s="14"/>
      <c r="E1130" s="15"/>
      <c r="F1130" s="15"/>
      <c r="G1130" s="38"/>
      <c r="H1130" s="199" t="str">
        <f t="shared" ref="H1130:H1148" si="65">IF(AND(F1130&lt;&gt;"",G1130&lt;&gt;"",I1130&lt;&gt;""),F1130*G1130,"")</f>
        <v/>
      </c>
      <c r="I1130" s="44"/>
      <c r="J1130" s="103" t="str">
        <f t="shared" si="64"/>
        <v/>
      </c>
    </row>
    <row r="1131" spans="1:12" ht="18" customHeight="1" x14ac:dyDescent="0.3">
      <c r="A1131" s="399">
        <v>643</v>
      </c>
      <c r="B1131" s="314"/>
      <c r="C1131" s="447"/>
      <c r="D1131" s="14"/>
      <c r="E1131" s="15"/>
      <c r="F1131" s="15"/>
      <c r="G1131" s="38"/>
      <c r="H1131" s="199" t="str">
        <f t="shared" si="65"/>
        <v/>
      </c>
      <c r="I1131" s="44"/>
      <c r="J1131" s="103" t="str">
        <f t="shared" si="64"/>
        <v/>
      </c>
    </row>
    <row r="1132" spans="1:12" ht="18" customHeight="1" x14ac:dyDescent="0.3">
      <c r="A1132" s="399">
        <v>644</v>
      </c>
      <c r="B1132" s="314"/>
      <c r="C1132" s="447"/>
      <c r="D1132" s="14"/>
      <c r="E1132" s="15"/>
      <c r="F1132" s="15"/>
      <c r="G1132" s="38"/>
      <c r="H1132" s="199" t="str">
        <f t="shared" si="65"/>
        <v/>
      </c>
      <c r="I1132" s="44"/>
      <c r="J1132" s="103" t="str">
        <f t="shared" si="64"/>
        <v/>
      </c>
    </row>
    <row r="1133" spans="1:12" ht="18" customHeight="1" x14ac:dyDescent="0.3">
      <c r="A1133" s="399">
        <v>645</v>
      </c>
      <c r="B1133" s="314"/>
      <c r="C1133" s="447"/>
      <c r="D1133" s="14"/>
      <c r="E1133" s="15"/>
      <c r="F1133" s="15"/>
      <c r="G1133" s="38"/>
      <c r="H1133" s="199" t="str">
        <f t="shared" si="65"/>
        <v/>
      </c>
      <c r="I1133" s="44"/>
      <c r="J1133" s="103" t="str">
        <f t="shared" si="64"/>
        <v/>
      </c>
    </row>
    <row r="1134" spans="1:12" ht="18" customHeight="1" x14ac:dyDescent="0.3">
      <c r="A1134" s="399">
        <v>646</v>
      </c>
      <c r="B1134" s="314"/>
      <c r="C1134" s="447"/>
      <c r="D1134" s="14"/>
      <c r="E1134" s="15"/>
      <c r="F1134" s="15"/>
      <c r="G1134" s="38"/>
      <c r="H1134" s="199" t="str">
        <f t="shared" si="65"/>
        <v/>
      </c>
      <c r="I1134" s="44"/>
      <c r="J1134" s="103" t="str">
        <f t="shared" si="64"/>
        <v/>
      </c>
    </row>
    <row r="1135" spans="1:12" ht="18" customHeight="1" x14ac:dyDescent="0.3">
      <c r="A1135" s="399">
        <v>647</v>
      </c>
      <c r="B1135" s="314"/>
      <c r="C1135" s="447"/>
      <c r="D1135" s="14"/>
      <c r="E1135" s="15"/>
      <c r="F1135" s="15"/>
      <c r="G1135" s="38"/>
      <c r="H1135" s="199" t="str">
        <f t="shared" si="65"/>
        <v/>
      </c>
      <c r="I1135" s="44"/>
      <c r="J1135" s="103" t="str">
        <f t="shared" si="64"/>
        <v/>
      </c>
    </row>
    <row r="1136" spans="1:12" ht="18" customHeight="1" x14ac:dyDescent="0.3">
      <c r="A1136" s="399">
        <v>648</v>
      </c>
      <c r="B1136" s="314"/>
      <c r="C1136" s="447"/>
      <c r="D1136" s="14"/>
      <c r="E1136" s="15"/>
      <c r="F1136" s="15"/>
      <c r="G1136" s="38"/>
      <c r="H1136" s="199" t="str">
        <f t="shared" si="65"/>
        <v/>
      </c>
      <c r="I1136" s="44"/>
      <c r="J1136" s="103" t="str">
        <f t="shared" si="64"/>
        <v/>
      </c>
    </row>
    <row r="1137" spans="1:11" ht="18" customHeight="1" x14ac:dyDescent="0.3">
      <c r="A1137" s="399">
        <v>649</v>
      </c>
      <c r="B1137" s="314"/>
      <c r="C1137" s="447"/>
      <c r="D1137" s="14"/>
      <c r="E1137" s="15"/>
      <c r="F1137" s="15"/>
      <c r="G1137" s="38"/>
      <c r="H1137" s="199" t="str">
        <f t="shared" si="65"/>
        <v/>
      </c>
      <c r="I1137" s="44"/>
      <c r="J1137" s="103" t="str">
        <f t="shared" si="64"/>
        <v/>
      </c>
    </row>
    <row r="1138" spans="1:11" ht="18" customHeight="1" x14ac:dyDescent="0.3">
      <c r="A1138" s="399">
        <v>650</v>
      </c>
      <c r="B1138" s="314"/>
      <c r="C1138" s="447"/>
      <c r="D1138" s="14"/>
      <c r="E1138" s="15"/>
      <c r="F1138" s="15"/>
      <c r="G1138" s="38"/>
      <c r="H1138" s="199" t="str">
        <f t="shared" si="65"/>
        <v/>
      </c>
      <c r="I1138" s="44"/>
      <c r="J1138" s="103" t="str">
        <f t="shared" si="64"/>
        <v/>
      </c>
    </row>
    <row r="1139" spans="1:11" ht="18" customHeight="1" x14ac:dyDescent="0.3">
      <c r="A1139" s="399">
        <v>651</v>
      </c>
      <c r="B1139" s="314"/>
      <c r="C1139" s="447"/>
      <c r="D1139" s="14"/>
      <c r="E1139" s="15"/>
      <c r="F1139" s="15"/>
      <c r="G1139" s="38"/>
      <c r="H1139" s="199" t="str">
        <f t="shared" si="65"/>
        <v/>
      </c>
      <c r="I1139" s="44"/>
      <c r="J1139" s="103" t="str">
        <f t="shared" si="64"/>
        <v/>
      </c>
    </row>
    <row r="1140" spans="1:11" ht="18" customHeight="1" x14ac:dyDescent="0.3">
      <c r="A1140" s="399">
        <v>652</v>
      </c>
      <c r="B1140" s="314"/>
      <c r="C1140" s="447"/>
      <c r="D1140" s="14"/>
      <c r="E1140" s="15"/>
      <c r="F1140" s="15"/>
      <c r="G1140" s="38"/>
      <c r="H1140" s="199" t="str">
        <f t="shared" si="65"/>
        <v/>
      </c>
      <c r="I1140" s="44"/>
      <c r="J1140" s="103" t="str">
        <f t="shared" si="64"/>
        <v/>
      </c>
    </row>
    <row r="1141" spans="1:11" ht="18" customHeight="1" x14ac:dyDescent="0.3">
      <c r="A1141" s="399">
        <v>653</v>
      </c>
      <c r="B1141" s="314"/>
      <c r="C1141" s="447"/>
      <c r="D1141" s="14"/>
      <c r="E1141" s="15"/>
      <c r="F1141" s="15"/>
      <c r="G1141" s="38"/>
      <c r="H1141" s="199" t="str">
        <f t="shared" si="65"/>
        <v/>
      </c>
      <c r="I1141" s="44"/>
      <c r="J1141" s="103" t="str">
        <f t="shared" si="64"/>
        <v/>
      </c>
    </row>
    <row r="1142" spans="1:11" ht="18" customHeight="1" x14ac:dyDescent="0.3">
      <c r="A1142" s="399">
        <v>654</v>
      </c>
      <c r="B1142" s="314"/>
      <c r="C1142" s="447"/>
      <c r="D1142" s="14"/>
      <c r="E1142" s="15"/>
      <c r="F1142" s="15"/>
      <c r="G1142" s="38"/>
      <c r="H1142" s="199" t="str">
        <f t="shared" si="65"/>
        <v/>
      </c>
      <c r="I1142" s="44"/>
      <c r="J1142" s="103" t="str">
        <f t="shared" si="64"/>
        <v/>
      </c>
    </row>
    <row r="1143" spans="1:11" ht="18" customHeight="1" x14ac:dyDescent="0.3">
      <c r="A1143" s="399">
        <v>655</v>
      </c>
      <c r="B1143" s="314"/>
      <c r="C1143" s="447"/>
      <c r="D1143" s="14"/>
      <c r="E1143" s="15"/>
      <c r="F1143" s="15"/>
      <c r="G1143" s="38"/>
      <c r="H1143" s="199" t="str">
        <f t="shared" si="65"/>
        <v/>
      </c>
      <c r="I1143" s="44"/>
      <c r="J1143" s="103" t="str">
        <f t="shared" si="64"/>
        <v/>
      </c>
    </row>
    <row r="1144" spans="1:11" ht="18" customHeight="1" x14ac:dyDescent="0.3">
      <c r="A1144" s="399">
        <v>656</v>
      </c>
      <c r="B1144" s="314"/>
      <c r="C1144" s="447"/>
      <c r="D1144" s="14"/>
      <c r="E1144" s="15"/>
      <c r="F1144" s="15"/>
      <c r="G1144" s="38"/>
      <c r="H1144" s="199" t="str">
        <f t="shared" si="65"/>
        <v/>
      </c>
      <c r="I1144" s="44"/>
      <c r="J1144" s="103" t="str">
        <f t="shared" si="64"/>
        <v/>
      </c>
    </row>
    <row r="1145" spans="1:11" ht="18" customHeight="1" x14ac:dyDescent="0.3">
      <c r="A1145" s="399">
        <v>657</v>
      </c>
      <c r="B1145" s="314"/>
      <c r="C1145" s="447"/>
      <c r="D1145" s="14"/>
      <c r="E1145" s="15"/>
      <c r="F1145" s="15"/>
      <c r="G1145" s="38"/>
      <c r="H1145" s="199" t="str">
        <f t="shared" si="65"/>
        <v/>
      </c>
      <c r="I1145" s="44"/>
      <c r="J1145" s="103" t="str">
        <f t="shared" si="64"/>
        <v/>
      </c>
    </row>
    <row r="1146" spans="1:11" ht="18" customHeight="1" x14ac:dyDescent="0.3">
      <c r="A1146" s="399">
        <v>658</v>
      </c>
      <c r="B1146" s="314"/>
      <c r="C1146" s="447"/>
      <c r="D1146" s="14"/>
      <c r="E1146" s="15"/>
      <c r="F1146" s="15"/>
      <c r="G1146" s="38"/>
      <c r="H1146" s="199" t="str">
        <f t="shared" si="65"/>
        <v/>
      </c>
      <c r="I1146" s="44"/>
      <c r="J1146" s="103" t="str">
        <f t="shared" si="64"/>
        <v/>
      </c>
    </row>
    <row r="1147" spans="1:11" ht="18" customHeight="1" x14ac:dyDescent="0.3">
      <c r="A1147" s="399">
        <v>659</v>
      </c>
      <c r="B1147" s="314"/>
      <c r="C1147" s="447"/>
      <c r="D1147" s="14"/>
      <c r="E1147" s="15"/>
      <c r="F1147" s="15"/>
      <c r="G1147" s="38"/>
      <c r="H1147" s="199" t="str">
        <f t="shared" si="65"/>
        <v/>
      </c>
      <c r="I1147" s="44"/>
      <c r="J1147" s="103" t="str">
        <f t="shared" si="64"/>
        <v/>
      </c>
    </row>
    <row r="1148" spans="1:11" ht="18" customHeight="1" thickBot="1" x14ac:dyDescent="0.35">
      <c r="A1148" s="400">
        <v>660</v>
      </c>
      <c r="B1148" s="86"/>
      <c r="C1148" s="448"/>
      <c r="D1148" s="16"/>
      <c r="E1148" s="17"/>
      <c r="F1148" s="17"/>
      <c r="G1148" s="40"/>
      <c r="H1148" s="200" t="str">
        <f t="shared" si="65"/>
        <v/>
      </c>
      <c r="I1148" s="45"/>
      <c r="J1148" s="103" t="str">
        <f t="shared" si="64"/>
        <v/>
      </c>
    </row>
    <row r="1149" spans="1:11" ht="18" customHeight="1" thickBot="1" x14ac:dyDescent="0.35">
      <c r="G1149" s="380" t="s">
        <v>124</v>
      </c>
      <c r="H1149" s="183">
        <f>IF(stok&lt;&gt;"",SUM(H1129:H1148)+H1114,0)</f>
        <v>0</v>
      </c>
      <c r="I1149" s="202"/>
      <c r="K1149" s="102">
        <f>IF(H1149&gt;H1114,ROW(A1155),0)</f>
        <v>0</v>
      </c>
    </row>
    <row r="1151" spans="1:11" ht="30.1" customHeight="1" x14ac:dyDescent="0.3">
      <c r="A1151" s="629" t="s">
        <v>134</v>
      </c>
      <c r="B1151" s="629"/>
      <c r="C1151" s="629"/>
      <c r="D1151" s="629"/>
      <c r="E1151" s="629"/>
      <c r="F1151" s="629"/>
      <c r="G1151" s="629"/>
      <c r="H1151" s="629"/>
      <c r="I1151" s="629"/>
    </row>
    <row r="1153" spans="1:12" ht="19.05" x14ac:dyDescent="0.35">
      <c r="A1153" s="370" t="s">
        <v>30</v>
      </c>
      <c r="B1153" s="372">
        <f ca="1">imzatarihi</f>
        <v>45653</v>
      </c>
      <c r="C1153" s="372"/>
      <c r="D1153" s="251" t="s">
        <v>31</v>
      </c>
      <c r="E1153" s="373" t="str">
        <f>IF(kurulusyetkilisi&gt;0,kurulusyetkilisi,"")</f>
        <v/>
      </c>
      <c r="H1153" s="41"/>
    </row>
    <row r="1154" spans="1:12" ht="19.05" x14ac:dyDescent="0.35">
      <c r="B1154" s="213"/>
      <c r="C1154" s="213"/>
      <c r="D1154" s="251" t="s">
        <v>32</v>
      </c>
      <c r="G1154" s="212"/>
      <c r="H1154" s="41"/>
    </row>
    <row r="1156" spans="1:12" x14ac:dyDescent="0.3">
      <c r="A1156" s="609" t="s">
        <v>104</v>
      </c>
      <c r="B1156" s="609"/>
      <c r="C1156" s="609"/>
      <c r="D1156" s="609"/>
      <c r="E1156" s="609"/>
      <c r="F1156" s="609"/>
      <c r="G1156" s="609"/>
      <c r="H1156" s="609"/>
      <c r="I1156" s="609"/>
      <c r="J1156" s="2"/>
    </row>
    <row r="1157" spans="1:12" x14ac:dyDescent="0.3">
      <c r="A1157" s="573" t="str">
        <f>IF(YilDonem&lt;&gt;"",CONCATENATE(YilDonem," dönemine aittir."),"")</f>
        <v/>
      </c>
      <c r="B1157" s="573"/>
      <c r="C1157" s="573"/>
      <c r="D1157" s="573"/>
      <c r="E1157" s="573"/>
      <c r="F1157" s="573"/>
      <c r="G1157" s="573"/>
      <c r="H1157" s="573"/>
      <c r="I1157" s="573"/>
      <c r="J1157" s="2"/>
    </row>
    <row r="1158" spans="1:12" ht="16.149999999999999" customHeight="1" thickBot="1" x14ac:dyDescent="0.35">
      <c r="A1158" s="610" t="s">
        <v>126</v>
      </c>
      <c r="B1158" s="610"/>
      <c r="C1158" s="610"/>
      <c r="D1158" s="610"/>
      <c r="E1158" s="610"/>
      <c r="F1158" s="610"/>
      <c r="G1158" s="610"/>
      <c r="H1158" s="610"/>
      <c r="I1158" s="610"/>
      <c r="J1158" s="2"/>
    </row>
    <row r="1159" spans="1:12" ht="31.6" customHeight="1" thickBot="1" x14ac:dyDescent="0.35">
      <c r="A1159" s="441" t="s">
        <v>212</v>
      </c>
      <c r="B1159" s="618" t="str">
        <f>IF(ProjeNo&gt;0,ProjeNo,"")</f>
        <v/>
      </c>
      <c r="C1159" s="619"/>
      <c r="D1159" s="619"/>
      <c r="E1159" s="619"/>
      <c r="F1159" s="619"/>
      <c r="G1159" s="619"/>
      <c r="H1159" s="619"/>
      <c r="I1159" s="620"/>
      <c r="J1159" s="2"/>
    </row>
    <row r="1160" spans="1:12" ht="45" customHeight="1" thickBot="1" x14ac:dyDescent="0.35">
      <c r="A1160" s="441" t="s">
        <v>213</v>
      </c>
      <c r="B1160" s="615" t="str">
        <f>IF(ProjeAdi&gt;0,ProjeAdi,"")</f>
        <v/>
      </c>
      <c r="C1160" s="616"/>
      <c r="D1160" s="616"/>
      <c r="E1160" s="616"/>
      <c r="F1160" s="616"/>
      <c r="G1160" s="616"/>
      <c r="H1160" s="616"/>
      <c r="I1160" s="617"/>
      <c r="J1160" s="2"/>
    </row>
    <row r="1161" spans="1:12" ht="34.5" customHeight="1" thickBot="1" x14ac:dyDescent="0.35">
      <c r="A1161" s="449" t="s">
        <v>137</v>
      </c>
      <c r="B1161" s="632" t="str">
        <f>IF($B$6&lt;&gt;"",$B$6,"")</f>
        <v/>
      </c>
      <c r="C1161" s="633"/>
      <c r="D1161" s="633"/>
      <c r="E1161" s="633"/>
      <c r="F1161" s="633"/>
      <c r="G1161" s="633"/>
      <c r="H1161" s="633"/>
      <c r="I1161" s="634"/>
      <c r="J1161" s="206" t="str">
        <f>IF(B1161="","Stok değerleme yöntemi yazılmadan toplam hesaplanmayacaktır.","")</f>
        <v>Stok değerleme yöntemi yazılmadan toplam hesaplanmayacaktır.</v>
      </c>
    </row>
    <row r="1162" spans="1:12" s="42" customFormat="1" ht="37.200000000000003" customHeight="1" x14ac:dyDescent="0.3">
      <c r="A1162" s="613" t="s">
        <v>3</v>
      </c>
      <c r="B1162" s="613" t="s">
        <v>99</v>
      </c>
      <c r="C1162" s="613" t="s">
        <v>175</v>
      </c>
      <c r="D1162" s="613" t="s">
        <v>100</v>
      </c>
      <c r="E1162" s="613" t="s">
        <v>105</v>
      </c>
      <c r="F1162" s="613" t="s">
        <v>106</v>
      </c>
      <c r="G1162" s="613" t="s">
        <v>138</v>
      </c>
      <c r="H1162" s="630" t="s">
        <v>33</v>
      </c>
      <c r="I1162" s="630" t="s">
        <v>107</v>
      </c>
      <c r="J1162" s="58"/>
      <c r="K1162" s="66"/>
      <c r="L1162" s="66"/>
    </row>
    <row r="1163" spans="1:12" ht="18" customHeight="1" thickBot="1" x14ac:dyDescent="0.35">
      <c r="A1163" s="621"/>
      <c r="B1163" s="621"/>
      <c r="C1163" s="614"/>
      <c r="D1163" s="621"/>
      <c r="E1163" s="621"/>
      <c r="F1163" s="621"/>
      <c r="G1163" s="621"/>
      <c r="H1163" s="631"/>
      <c r="I1163" s="631"/>
      <c r="J1163" s="2"/>
    </row>
    <row r="1164" spans="1:12" ht="18" customHeight="1" x14ac:dyDescent="0.3">
      <c r="A1164" s="198">
        <v>661</v>
      </c>
      <c r="B1164" s="83"/>
      <c r="C1164" s="445"/>
      <c r="D1164" s="22"/>
      <c r="E1164" s="36"/>
      <c r="F1164" s="36"/>
      <c r="G1164" s="33"/>
      <c r="H1164" s="189" t="str">
        <f>IF(AND(F1164&lt;&gt;"",G1164&lt;&gt;"",I1164&lt;&gt;""),F1164*G1164,"")</f>
        <v/>
      </c>
      <c r="I1164" s="43"/>
      <c r="J1164" s="103" t="str">
        <f t="shared" ref="J1164:J1183" si="66">IF(AND(D1164&lt;&gt;"",I1164=""),"Stok Çıkış Tarihi Yazılmalıdır.","")</f>
        <v/>
      </c>
    </row>
    <row r="1165" spans="1:12" ht="18" customHeight="1" x14ac:dyDescent="0.3">
      <c r="A1165" s="399">
        <v>662</v>
      </c>
      <c r="B1165" s="314"/>
      <c r="C1165" s="447"/>
      <c r="D1165" s="14"/>
      <c r="E1165" s="15"/>
      <c r="F1165" s="15"/>
      <c r="G1165" s="38"/>
      <c r="H1165" s="199" t="str">
        <f t="shared" ref="H1165:H1183" si="67">IF(AND(F1165&lt;&gt;"",G1165&lt;&gt;"",I1165&lt;&gt;""),F1165*G1165,"")</f>
        <v/>
      </c>
      <c r="I1165" s="44"/>
      <c r="J1165" s="103" t="str">
        <f t="shared" si="66"/>
        <v/>
      </c>
    </row>
    <row r="1166" spans="1:12" ht="18" customHeight="1" x14ac:dyDescent="0.3">
      <c r="A1166" s="399">
        <v>663</v>
      </c>
      <c r="B1166" s="314"/>
      <c r="C1166" s="447"/>
      <c r="D1166" s="14"/>
      <c r="E1166" s="15"/>
      <c r="F1166" s="15"/>
      <c r="G1166" s="38"/>
      <c r="H1166" s="199" t="str">
        <f t="shared" si="67"/>
        <v/>
      </c>
      <c r="I1166" s="44"/>
      <c r="J1166" s="103" t="str">
        <f t="shared" si="66"/>
        <v/>
      </c>
    </row>
    <row r="1167" spans="1:12" ht="18" customHeight="1" x14ac:dyDescent="0.3">
      <c r="A1167" s="399">
        <v>664</v>
      </c>
      <c r="B1167" s="314"/>
      <c r="C1167" s="447"/>
      <c r="D1167" s="14"/>
      <c r="E1167" s="15"/>
      <c r="F1167" s="15"/>
      <c r="G1167" s="38"/>
      <c r="H1167" s="199" t="str">
        <f t="shared" si="67"/>
        <v/>
      </c>
      <c r="I1167" s="44"/>
      <c r="J1167" s="103" t="str">
        <f t="shared" si="66"/>
        <v/>
      </c>
    </row>
    <row r="1168" spans="1:12" ht="18" customHeight="1" x14ac:dyDescent="0.3">
      <c r="A1168" s="399">
        <v>665</v>
      </c>
      <c r="B1168" s="314"/>
      <c r="C1168" s="447"/>
      <c r="D1168" s="14"/>
      <c r="E1168" s="15"/>
      <c r="F1168" s="15"/>
      <c r="G1168" s="38"/>
      <c r="H1168" s="199" t="str">
        <f t="shared" si="67"/>
        <v/>
      </c>
      <c r="I1168" s="44"/>
      <c r="J1168" s="103" t="str">
        <f t="shared" si="66"/>
        <v/>
      </c>
    </row>
    <row r="1169" spans="1:11" ht="18" customHeight="1" x14ac:dyDescent="0.3">
      <c r="A1169" s="399">
        <v>666</v>
      </c>
      <c r="B1169" s="314"/>
      <c r="C1169" s="447"/>
      <c r="D1169" s="14"/>
      <c r="E1169" s="15"/>
      <c r="F1169" s="15"/>
      <c r="G1169" s="38"/>
      <c r="H1169" s="199" t="str">
        <f t="shared" si="67"/>
        <v/>
      </c>
      <c r="I1169" s="44"/>
      <c r="J1169" s="103" t="str">
        <f t="shared" si="66"/>
        <v/>
      </c>
    </row>
    <row r="1170" spans="1:11" ht="18" customHeight="1" x14ac:dyDescent="0.3">
      <c r="A1170" s="399">
        <v>667</v>
      </c>
      <c r="B1170" s="314"/>
      <c r="C1170" s="447"/>
      <c r="D1170" s="14"/>
      <c r="E1170" s="15"/>
      <c r="F1170" s="15"/>
      <c r="G1170" s="38"/>
      <c r="H1170" s="199" t="str">
        <f t="shared" si="67"/>
        <v/>
      </c>
      <c r="I1170" s="44"/>
      <c r="J1170" s="103" t="str">
        <f t="shared" si="66"/>
        <v/>
      </c>
    </row>
    <row r="1171" spans="1:11" ht="18" customHeight="1" x14ac:dyDescent="0.3">
      <c r="A1171" s="399">
        <v>668</v>
      </c>
      <c r="B1171" s="314"/>
      <c r="C1171" s="447"/>
      <c r="D1171" s="14"/>
      <c r="E1171" s="15"/>
      <c r="F1171" s="15"/>
      <c r="G1171" s="38"/>
      <c r="H1171" s="199" t="str">
        <f t="shared" si="67"/>
        <v/>
      </c>
      <c r="I1171" s="44"/>
      <c r="J1171" s="103" t="str">
        <f t="shared" si="66"/>
        <v/>
      </c>
    </row>
    <row r="1172" spans="1:11" ht="18" customHeight="1" x14ac:dyDescent="0.3">
      <c r="A1172" s="399">
        <v>669</v>
      </c>
      <c r="B1172" s="314"/>
      <c r="C1172" s="447"/>
      <c r="D1172" s="14"/>
      <c r="E1172" s="15"/>
      <c r="F1172" s="15"/>
      <c r="G1172" s="38"/>
      <c r="H1172" s="199" t="str">
        <f t="shared" si="67"/>
        <v/>
      </c>
      <c r="I1172" s="44"/>
      <c r="J1172" s="103" t="str">
        <f t="shared" si="66"/>
        <v/>
      </c>
    </row>
    <row r="1173" spans="1:11" ht="18" customHeight="1" x14ac:dyDescent="0.3">
      <c r="A1173" s="399">
        <v>670</v>
      </c>
      <c r="B1173" s="314"/>
      <c r="C1173" s="447"/>
      <c r="D1173" s="14"/>
      <c r="E1173" s="15"/>
      <c r="F1173" s="15"/>
      <c r="G1173" s="38"/>
      <c r="H1173" s="199" t="str">
        <f t="shared" si="67"/>
        <v/>
      </c>
      <c r="I1173" s="44"/>
      <c r="J1173" s="103" t="str">
        <f t="shared" si="66"/>
        <v/>
      </c>
    </row>
    <row r="1174" spans="1:11" ht="18" customHeight="1" x14ac:dyDescent="0.3">
      <c r="A1174" s="399">
        <v>671</v>
      </c>
      <c r="B1174" s="314"/>
      <c r="C1174" s="447"/>
      <c r="D1174" s="14"/>
      <c r="E1174" s="15"/>
      <c r="F1174" s="15"/>
      <c r="G1174" s="38"/>
      <c r="H1174" s="199" t="str">
        <f t="shared" si="67"/>
        <v/>
      </c>
      <c r="I1174" s="44"/>
      <c r="J1174" s="103" t="str">
        <f t="shared" si="66"/>
        <v/>
      </c>
    </row>
    <row r="1175" spans="1:11" ht="18" customHeight="1" x14ac:dyDescent="0.3">
      <c r="A1175" s="399">
        <v>672</v>
      </c>
      <c r="B1175" s="314"/>
      <c r="C1175" s="447"/>
      <c r="D1175" s="14"/>
      <c r="E1175" s="15"/>
      <c r="F1175" s="15"/>
      <c r="G1175" s="38"/>
      <c r="H1175" s="199" t="str">
        <f t="shared" si="67"/>
        <v/>
      </c>
      <c r="I1175" s="44"/>
      <c r="J1175" s="103" t="str">
        <f t="shared" si="66"/>
        <v/>
      </c>
    </row>
    <row r="1176" spans="1:11" ht="18" customHeight="1" x14ac:dyDescent="0.3">
      <c r="A1176" s="399">
        <v>673</v>
      </c>
      <c r="B1176" s="314"/>
      <c r="C1176" s="447"/>
      <c r="D1176" s="14"/>
      <c r="E1176" s="15"/>
      <c r="F1176" s="15"/>
      <c r="G1176" s="38"/>
      <c r="H1176" s="199" t="str">
        <f t="shared" si="67"/>
        <v/>
      </c>
      <c r="I1176" s="44"/>
      <c r="J1176" s="103" t="str">
        <f t="shared" si="66"/>
        <v/>
      </c>
    </row>
    <row r="1177" spans="1:11" ht="18" customHeight="1" x14ac:dyDescent="0.3">
      <c r="A1177" s="399">
        <v>674</v>
      </c>
      <c r="B1177" s="314"/>
      <c r="C1177" s="447"/>
      <c r="D1177" s="14"/>
      <c r="E1177" s="15"/>
      <c r="F1177" s="15"/>
      <c r="G1177" s="38"/>
      <c r="H1177" s="199" t="str">
        <f t="shared" si="67"/>
        <v/>
      </c>
      <c r="I1177" s="44"/>
      <c r="J1177" s="103" t="str">
        <f t="shared" si="66"/>
        <v/>
      </c>
    </row>
    <row r="1178" spans="1:11" ht="18" customHeight="1" x14ac:dyDescent="0.3">
      <c r="A1178" s="399">
        <v>675</v>
      </c>
      <c r="B1178" s="314"/>
      <c r="C1178" s="447"/>
      <c r="D1178" s="14"/>
      <c r="E1178" s="15"/>
      <c r="F1178" s="15"/>
      <c r="G1178" s="38"/>
      <c r="H1178" s="199" t="str">
        <f t="shared" si="67"/>
        <v/>
      </c>
      <c r="I1178" s="44"/>
      <c r="J1178" s="103" t="str">
        <f t="shared" si="66"/>
        <v/>
      </c>
    </row>
    <row r="1179" spans="1:11" ht="18" customHeight="1" x14ac:dyDescent="0.3">
      <c r="A1179" s="399">
        <v>676</v>
      </c>
      <c r="B1179" s="314"/>
      <c r="C1179" s="447"/>
      <c r="D1179" s="14"/>
      <c r="E1179" s="15"/>
      <c r="F1179" s="15"/>
      <c r="G1179" s="38"/>
      <c r="H1179" s="199" t="str">
        <f t="shared" si="67"/>
        <v/>
      </c>
      <c r="I1179" s="44"/>
      <c r="J1179" s="103" t="str">
        <f t="shared" si="66"/>
        <v/>
      </c>
    </row>
    <row r="1180" spans="1:11" ht="18" customHeight="1" x14ac:dyDescent="0.3">
      <c r="A1180" s="399">
        <v>677</v>
      </c>
      <c r="B1180" s="314"/>
      <c r="C1180" s="447"/>
      <c r="D1180" s="14"/>
      <c r="E1180" s="15"/>
      <c r="F1180" s="15"/>
      <c r="G1180" s="38"/>
      <c r="H1180" s="199" t="str">
        <f t="shared" si="67"/>
        <v/>
      </c>
      <c r="I1180" s="44"/>
      <c r="J1180" s="103" t="str">
        <f t="shared" si="66"/>
        <v/>
      </c>
    </row>
    <row r="1181" spans="1:11" ht="18" customHeight="1" x14ac:dyDescent="0.3">
      <c r="A1181" s="399">
        <v>678</v>
      </c>
      <c r="B1181" s="314"/>
      <c r="C1181" s="447"/>
      <c r="D1181" s="14"/>
      <c r="E1181" s="15"/>
      <c r="F1181" s="15"/>
      <c r="G1181" s="38"/>
      <c r="H1181" s="199" t="str">
        <f t="shared" si="67"/>
        <v/>
      </c>
      <c r="I1181" s="44"/>
      <c r="J1181" s="103" t="str">
        <f t="shared" si="66"/>
        <v/>
      </c>
    </row>
    <row r="1182" spans="1:11" ht="18" customHeight="1" x14ac:dyDescent="0.3">
      <c r="A1182" s="399">
        <v>679</v>
      </c>
      <c r="B1182" s="314"/>
      <c r="C1182" s="447"/>
      <c r="D1182" s="14"/>
      <c r="E1182" s="15"/>
      <c r="F1182" s="15"/>
      <c r="G1182" s="38"/>
      <c r="H1182" s="199" t="str">
        <f t="shared" si="67"/>
        <v/>
      </c>
      <c r="I1182" s="44"/>
      <c r="J1182" s="103" t="str">
        <f t="shared" si="66"/>
        <v/>
      </c>
    </row>
    <row r="1183" spans="1:11" ht="18" customHeight="1" thickBot="1" x14ac:dyDescent="0.35">
      <c r="A1183" s="400">
        <v>680</v>
      </c>
      <c r="B1183" s="86"/>
      <c r="C1183" s="448"/>
      <c r="D1183" s="16"/>
      <c r="E1183" s="17"/>
      <c r="F1183" s="17"/>
      <c r="G1183" s="40"/>
      <c r="H1183" s="200" t="str">
        <f t="shared" si="67"/>
        <v/>
      </c>
      <c r="I1183" s="45"/>
      <c r="J1183" s="103" t="str">
        <f t="shared" si="66"/>
        <v/>
      </c>
    </row>
    <row r="1184" spans="1:11" ht="18" customHeight="1" thickBot="1" x14ac:dyDescent="0.35">
      <c r="G1184" s="380" t="s">
        <v>124</v>
      </c>
      <c r="H1184" s="183">
        <f>IF(stok&lt;&gt;"",SUM(H1164:H1183)+H1149,0)</f>
        <v>0</v>
      </c>
      <c r="I1184" s="202"/>
      <c r="K1184" s="102">
        <f>IF(H1184&gt;H1149,ROW(A1190),0)</f>
        <v>0</v>
      </c>
    </row>
    <row r="1186" spans="1:12" ht="30.1" customHeight="1" x14ac:dyDescent="0.3">
      <c r="A1186" s="629" t="s">
        <v>134</v>
      </c>
      <c r="B1186" s="629"/>
      <c r="C1186" s="629"/>
      <c r="D1186" s="629"/>
      <c r="E1186" s="629"/>
      <c r="F1186" s="629"/>
      <c r="G1186" s="629"/>
      <c r="H1186" s="629"/>
      <c r="I1186" s="629"/>
    </row>
    <row r="1188" spans="1:12" ht="19.05" x14ac:dyDescent="0.35">
      <c r="A1188" s="370" t="s">
        <v>30</v>
      </c>
      <c r="B1188" s="372">
        <f ca="1">imzatarihi</f>
        <v>45653</v>
      </c>
      <c r="C1188" s="372"/>
      <c r="D1188" s="251" t="s">
        <v>31</v>
      </c>
      <c r="E1188" s="373" t="str">
        <f>IF(kurulusyetkilisi&gt;0,kurulusyetkilisi,"")</f>
        <v/>
      </c>
      <c r="H1188" s="41"/>
    </row>
    <row r="1189" spans="1:12" ht="19.05" x14ac:dyDescent="0.35">
      <c r="B1189" s="213"/>
      <c r="C1189" s="213"/>
      <c r="D1189" s="251" t="s">
        <v>32</v>
      </c>
      <c r="G1189" s="212"/>
      <c r="H1189" s="41"/>
    </row>
    <row r="1191" spans="1:12" x14ac:dyDescent="0.3">
      <c r="A1191" s="609" t="s">
        <v>104</v>
      </c>
      <c r="B1191" s="609"/>
      <c r="C1191" s="609"/>
      <c r="D1191" s="609"/>
      <c r="E1191" s="609"/>
      <c r="F1191" s="609"/>
      <c r="G1191" s="609"/>
      <c r="H1191" s="609"/>
      <c r="I1191" s="609"/>
      <c r="J1191" s="2"/>
    </row>
    <row r="1192" spans="1:12" x14ac:dyDescent="0.3">
      <c r="A1192" s="573" t="str">
        <f>IF(YilDonem&lt;&gt;"",CONCATENATE(YilDonem," dönemine aittir."),"")</f>
        <v/>
      </c>
      <c r="B1192" s="573"/>
      <c r="C1192" s="573"/>
      <c r="D1192" s="573"/>
      <c r="E1192" s="573"/>
      <c r="F1192" s="573"/>
      <c r="G1192" s="573"/>
      <c r="H1192" s="573"/>
      <c r="I1192" s="573"/>
      <c r="J1192" s="2"/>
    </row>
    <row r="1193" spans="1:12" ht="16.149999999999999" customHeight="1" thickBot="1" x14ac:dyDescent="0.35">
      <c r="A1193" s="610" t="s">
        <v>126</v>
      </c>
      <c r="B1193" s="610"/>
      <c r="C1193" s="610"/>
      <c r="D1193" s="610"/>
      <c r="E1193" s="610"/>
      <c r="F1193" s="610"/>
      <c r="G1193" s="610"/>
      <c r="H1193" s="610"/>
      <c r="I1193" s="610"/>
      <c r="J1193" s="2"/>
    </row>
    <row r="1194" spans="1:12" ht="31.6" customHeight="1" thickBot="1" x14ac:dyDescent="0.35">
      <c r="A1194" s="441" t="s">
        <v>212</v>
      </c>
      <c r="B1194" s="618" t="str">
        <f>IF(ProjeNo&gt;0,ProjeNo,"")</f>
        <v/>
      </c>
      <c r="C1194" s="619"/>
      <c r="D1194" s="619"/>
      <c r="E1194" s="619"/>
      <c r="F1194" s="619"/>
      <c r="G1194" s="619"/>
      <c r="H1194" s="619"/>
      <c r="I1194" s="620"/>
      <c r="J1194" s="2"/>
    </row>
    <row r="1195" spans="1:12" ht="45" customHeight="1" thickBot="1" x14ac:dyDescent="0.35">
      <c r="A1195" s="441" t="s">
        <v>213</v>
      </c>
      <c r="B1195" s="615" t="str">
        <f>IF(ProjeAdi&gt;0,ProjeAdi,"")</f>
        <v/>
      </c>
      <c r="C1195" s="616"/>
      <c r="D1195" s="616"/>
      <c r="E1195" s="616"/>
      <c r="F1195" s="616"/>
      <c r="G1195" s="616"/>
      <c r="H1195" s="616"/>
      <c r="I1195" s="617"/>
      <c r="J1195" s="2"/>
    </row>
    <row r="1196" spans="1:12" ht="34.5" customHeight="1" thickBot="1" x14ac:dyDescent="0.35">
      <c r="A1196" s="449" t="s">
        <v>137</v>
      </c>
      <c r="B1196" s="632" t="str">
        <f>IF($B$6&lt;&gt;"",$B$6,"")</f>
        <v/>
      </c>
      <c r="C1196" s="633"/>
      <c r="D1196" s="633"/>
      <c r="E1196" s="633"/>
      <c r="F1196" s="633"/>
      <c r="G1196" s="633"/>
      <c r="H1196" s="633"/>
      <c r="I1196" s="634"/>
      <c r="J1196" s="206" t="str">
        <f>IF(B1196="","Stok değerleme yöntemi yazılmadan toplam hesaplanmayacaktır.","")</f>
        <v>Stok değerleme yöntemi yazılmadan toplam hesaplanmayacaktır.</v>
      </c>
    </row>
    <row r="1197" spans="1:12" s="42" customFormat="1" ht="37.200000000000003" customHeight="1" x14ac:dyDescent="0.3">
      <c r="A1197" s="613" t="s">
        <v>3</v>
      </c>
      <c r="B1197" s="613" t="s">
        <v>99</v>
      </c>
      <c r="C1197" s="613" t="s">
        <v>175</v>
      </c>
      <c r="D1197" s="613" t="s">
        <v>100</v>
      </c>
      <c r="E1197" s="613" t="s">
        <v>105</v>
      </c>
      <c r="F1197" s="613" t="s">
        <v>106</v>
      </c>
      <c r="G1197" s="613" t="s">
        <v>138</v>
      </c>
      <c r="H1197" s="630" t="s">
        <v>33</v>
      </c>
      <c r="I1197" s="630" t="s">
        <v>107</v>
      </c>
      <c r="J1197" s="58"/>
      <c r="K1197" s="66"/>
      <c r="L1197" s="66"/>
    </row>
    <row r="1198" spans="1:12" ht="18" customHeight="1" thickBot="1" x14ac:dyDescent="0.35">
      <c r="A1198" s="621"/>
      <c r="B1198" s="621"/>
      <c r="C1198" s="614"/>
      <c r="D1198" s="621"/>
      <c r="E1198" s="621"/>
      <c r="F1198" s="621"/>
      <c r="G1198" s="621"/>
      <c r="H1198" s="631"/>
      <c r="I1198" s="631"/>
      <c r="J1198" s="2"/>
    </row>
    <row r="1199" spans="1:12" ht="18" customHeight="1" x14ac:dyDescent="0.3">
      <c r="A1199" s="198">
        <v>681</v>
      </c>
      <c r="B1199" s="83"/>
      <c r="C1199" s="445"/>
      <c r="D1199" s="22"/>
      <c r="E1199" s="36"/>
      <c r="F1199" s="36"/>
      <c r="G1199" s="33"/>
      <c r="H1199" s="189" t="str">
        <f>IF(AND(F1199&lt;&gt;"",G1199&lt;&gt;"",I1199&lt;&gt;""),F1199*G1199,"")</f>
        <v/>
      </c>
      <c r="I1199" s="43"/>
      <c r="J1199" s="103" t="str">
        <f t="shared" ref="J1199:J1218" si="68">IF(AND(D1199&lt;&gt;"",I1199=""),"Stok Çıkış Tarihi Yazılmalıdır.","")</f>
        <v/>
      </c>
    </row>
    <row r="1200" spans="1:12" ht="18" customHeight="1" x14ac:dyDescent="0.3">
      <c r="A1200" s="399">
        <v>682</v>
      </c>
      <c r="B1200" s="314"/>
      <c r="C1200" s="447"/>
      <c r="D1200" s="14"/>
      <c r="E1200" s="15"/>
      <c r="F1200" s="15"/>
      <c r="G1200" s="38"/>
      <c r="H1200" s="199" t="str">
        <f t="shared" ref="H1200:H1218" si="69">IF(AND(F1200&lt;&gt;"",G1200&lt;&gt;"",I1200&lt;&gt;""),F1200*G1200,"")</f>
        <v/>
      </c>
      <c r="I1200" s="44"/>
      <c r="J1200" s="103" t="str">
        <f t="shared" si="68"/>
        <v/>
      </c>
    </row>
    <row r="1201" spans="1:10" ht="18" customHeight="1" x14ac:dyDescent="0.3">
      <c r="A1201" s="399">
        <v>683</v>
      </c>
      <c r="B1201" s="314"/>
      <c r="C1201" s="447"/>
      <c r="D1201" s="14"/>
      <c r="E1201" s="15"/>
      <c r="F1201" s="15"/>
      <c r="G1201" s="38"/>
      <c r="H1201" s="199" t="str">
        <f t="shared" si="69"/>
        <v/>
      </c>
      <c r="I1201" s="44"/>
      <c r="J1201" s="103" t="str">
        <f t="shared" si="68"/>
        <v/>
      </c>
    </row>
    <row r="1202" spans="1:10" ht="18" customHeight="1" x14ac:dyDescent="0.3">
      <c r="A1202" s="399">
        <v>684</v>
      </c>
      <c r="B1202" s="314"/>
      <c r="C1202" s="447"/>
      <c r="D1202" s="14"/>
      <c r="E1202" s="15"/>
      <c r="F1202" s="15"/>
      <c r="G1202" s="38"/>
      <c r="H1202" s="199" t="str">
        <f t="shared" si="69"/>
        <v/>
      </c>
      <c r="I1202" s="44"/>
      <c r="J1202" s="103" t="str">
        <f t="shared" si="68"/>
        <v/>
      </c>
    </row>
    <row r="1203" spans="1:10" ht="18" customHeight="1" x14ac:dyDescent="0.3">
      <c r="A1203" s="399">
        <v>685</v>
      </c>
      <c r="B1203" s="314"/>
      <c r="C1203" s="447"/>
      <c r="D1203" s="14"/>
      <c r="E1203" s="15"/>
      <c r="F1203" s="15"/>
      <c r="G1203" s="38"/>
      <c r="H1203" s="199" t="str">
        <f t="shared" si="69"/>
        <v/>
      </c>
      <c r="I1203" s="44"/>
      <c r="J1203" s="103" t="str">
        <f t="shared" si="68"/>
        <v/>
      </c>
    </row>
    <row r="1204" spans="1:10" ht="18" customHeight="1" x14ac:dyDescent="0.3">
      <c r="A1204" s="399">
        <v>686</v>
      </c>
      <c r="B1204" s="314"/>
      <c r="C1204" s="447"/>
      <c r="D1204" s="14"/>
      <c r="E1204" s="15"/>
      <c r="F1204" s="15"/>
      <c r="G1204" s="38"/>
      <c r="H1204" s="199" t="str">
        <f t="shared" si="69"/>
        <v/>
      </c>
      <c r="I1204" s="44"/>
      <c r="J1204" s="103" t="str">
        <f t="shared" si="68"/>
        <v/>
      </c>
    </row>
    <row r="1205" spans="1:10" ht="18" customHeight="1" x14ac:dyDescent="0.3">
      <c r="A1205" s="399">
        <v>687</v>
      </c>
      <c r="B1205" s="314"/>
      <c r="C1205" s="447"/>
      <c r="D1205" s="14"/>
      <c r="E1205" s="15"/>
      <c r="F1205" s="15"/>
      <c r="G1205" s="38"/>
      <c r="H1205" s="199" t="str">
        <f t="shared" si="69"/>
        <v/>
      </c>
      <c r="I1205" s="44"/>
      <c r="J1205" s="103" t="str">
        <f t="shared" si="68"/>
        <v/>
      </c>
    </row>
    <row r="1206" spans="1:10" ht="18" customHeight="1" x14ac:dyDescent="0.3">
      <c r="A1206" s="399">
        <v>688</v>
      </c>
      <c r="B1206" s="314"/>
      <c r="C1206" s="447"/>
      <c r="D1206" s="14"/>
      <c r="E1206" s="15"/>
      <c r="F1206" s="15"/>
      <c r="G1206" s="38"/>
      <c r="H1206" s="199" t="str">
        <f t="shared" si="69"/>
        <v/>
      </c>
      <c r="I1206" s="44"/>
      <c r="J1206" s="103" t="str">
        <f t="shared" si="68"/>
        <v/>
      </c>
    </row>
    <row r="1207" spans="1:10" ht="18" customHeight="1" x14ac:dyDescent="0.3">
      <c r="A1207" s="399">
        <v>689</v>
      </c>
      <c r="B1207" s="314"/>
      <c r="C1207" s="447"/>
      <c r="D1207" s="14"/>
      <c r="E1207" s="15"/>
      <c r="F1207" s="15"/>
      <c r="G1207" s="38"/>
      <c r="H1207" s="199" t="str">
        <f t="shared" si="69"/>
        <v/>
      </c>
      <c r="I1207" s="44"/>
      <c r="J1207" s="103" t="str">
        <f t="shared" si="68"/>
        <v/>
      </c>
    </row>
    <row r="1208" spans="1:10" ht="18" customHeight="1" x14ac:dyDescent="0.3">
      <c r="A1208" s="399">
        <v>690</v>
      </c>
      <c r="B1208" s="314"/>
      <c r="C1208" s="447"/>
      <c r="D1208" s="14"/>
      <c r="E1208" s="15"/>
      <c r="F1208" s="15"/>
      <c r="G1208" s="38"/>
      <c r="H1208" s="199" t="str">
        <f t="shared" si="69"/>
        <v/>
      </c>
      <c r="I1208" s="44"/>
      <c r="J1208" s="103" t="str">
        <f t="shared" si="68"/>
        <v/>
      </c>
    </row>
    <row r="1209" spans="1:10" ht="18" customHeight="1" x14ac:dyDescent="0.3">
      <c r="A1209" s="399">
        <v>691</v>
      </c>
      <c r="B1209" s="314"/>
      <c r="C1209" s="447"/>
      <c r="D1209" s="14"/>
      <c r="E1209" s="15"/>
      <c r="F1209" s="15"/>
      <c r="G1209" s="38"/>
      <c r="H1209" s="199" t="str">
        <f t="shared" si="69"/>
        <v/>
      </c>
      <c r="I1209" s="44"/>
      <c r="J1209" s="103" t="str">
        <f t="shared" si="68"/>
        <v/>
      </c>
    </row>
    <row r="1210" spans="1:10" ht="18" customHeight="1" x14ac:dyDescent="0.3">
      <c r="A1210" s="399">
        <v>692</v>
      </c>
      <c r="B1210" s="314"/>
      <c r="C1210" s="447"/>
      <c r="D1210" s="14"/>
      <c r="E1210" s="15"/>
      <c r="F1210" s="15"/>
      <c r="G1210" s="38"/>
      <c r="H1210" s="199" t="str">
        <f t="shared" si="69"/>
        <v/>
      </c>
      <c r="I1210" s="44"/>
      <c r="J1210" s="103" t="str">
        <f t="shared" si="68"/>
        <v/>
      </c>
    </row>
    <row r="1211" spans="1:10" ht="18" customHeight="1" x14ac:dyDescent="0.3">
      <c r="A1211" s="399">
        <v>693</v>
      </c>
      <c r="B1211" s="314"/>
      <c r="C1211" s="447"/>
      <c r="D1211" s="14"/>
      <c r="E1211" s="15"/>
      <c r="F1211" s="15"/>
      <c r="G1211" s="38"/>
      <c r="H1211" s="199" t="str">
        <f t="shared" si="69"/>
        <v/>
      </c>
      <c r="I1211" s="44"/>
      <c r="J1211" s="103" t="str">
        <f t="shared" si="68"/>
        <v/>
      </c>
    </row>
    <row r="1212" spans="1:10" ht="18" customHeight="1" x14ac:dyDescent="0.3">
      <c r="A1212" s="399">
        <v>694</v>
      </c>
      <c r="B1212" s="314"/>
      <c r="C1212" s="447"/>
      <c r="D1212" s="14"/>
      <c r="E1212" s="15"/>
      <c r="F1212" s="15"/>
      <c r="G1212" s="38"/>
      <c r="H1212" s="199" t="str">
        <f t="shared" si="69"/>
        <v/>
      </c>
      <c r="I1212" s="44"/>
      <c r="J1212" s="103" t="str">
        <f t="shared" si="68"/>
        <v/>
      </c>
    </row>
    <row r="1213" spans="1:10" ht="18" customHeight="1" x14ac:dyDescent="0.3">
      <c r="A1213" s="399">
        <v>695</v>
      </c>
      <c r="B1213" s="314"/>
      <c r="C1213" s="447"/>
      <c r="D1213" s="14"/>
      <c r="E1213" s="15"/>
      <c r="F1213" s="15"/>
      <c r="G1213" s="38"/>
      <c r="H1213" s="199" t="str">
        <f t="shared" si="69"/>
        <v/>
      </c>
      <c r="I1213" s="44"/>
      <c r="J1213" s="103" t="str">
        <f t="shared" si="68"/>
        <v/>
      </c>
    </row>
    <row r="1214" spans="1:10" ht="18" customHeight="1" x14ac:dyDescent="0.3">
      <c r="A1214" s="399">
        <v>696</v>
      </c>
      <c r="B1214" s="314"/>
      <c r="C1214" s="447"/>
      <c r="D1214" s="14"/>
      <c r="E1214" s="15"/>
      <c r="F1214" s="15"/>
      <c r="G1214" s="38"/>
      <c r="H1214" s="199" t="str">
        <f t="shared" si="69"/>
        <v/>
      </c>
      <c r="I1214" s="44"/>
      <c r="J1214" s="103" t="str">
        <f t="shared" si="68"/>
        <v/>
      </c>
    </row>
    <row r="1215" spans="1:10" ht="18" customHeight="1" x14ac:dyDescent="0.3">
      <c r="A1215" s="399">
        <v>697</v>
      </c>
      <c r="B1215" s="314"/>
      <c r="C1215" s="447"/>
      <c r="D1215" s="14"/>
      <c r="E1215" s="15"/>
      <c r="F1215" s="15"/>
      <c r="G1215" s="38"/>
      <c r="H1215" s="199" t="str">
        <f t="shared" si="69"/>
        <v/>
      </c>
      <c r="I1215" s="44"/>
      <c r="J1215" s="103" t="str">
        <f t="shared" si="68"/>
        <v/>
      </c>
    </row>
    <row r="1216" spans="1:10" ht="18" customHeight="1" x14ac:dyDescent="0.3">
      <c r="A1216" s="399">
        <v>698</v>
      </c>
      <c r="B1216" s="314"/>
      <c r="C1216" s="447"/>
      <c r="D1216" s="14"/>
      <c r="E1216" s="15"/>
      <c r="F1216" s="15"/>
      <c r="G1216" s="38"/>
      <c r="H1216" s="199" t="str">
        <f t="shared" si="69"/>
        <v/>
      </c>
      <c r="I1216" s="44"/>
      <c r="J1216" s="103" t="str">
        <f t="shared" si="68"/>
        <v/>
      </c>
    </row>
    <row r="1217" spans="1:12" ht="18" customHeight="1" x14ac:dyDescent="0.3">
      <c r="A1217" s="399">
        <v>699</v>
      </c>
      <c r="B1217" s="314"/>
      <c r="C1217" s="447"/>
      <c r="D1217" s="14"/>
      <c r="E1217" s="15"/>
      <c r="F1217" s="15"/>
      <c r="G1217" s="38"/>
      <c r="H1217" s="199" t="str">
        <f t="shared" si="69"/>
        <v/>
      </c>
      <c r="I1217" s="44"/>
      <c r="J1217" s="103" t="str">
        <f t="shared" si="68"/>
        <v/>
      </c>
    </row>
    <row r="1218" spans="1:12" ht="18" customHeight="1" thickBot="1" x14ac:dyDescent="0.35">
      <c r="A1218" s="400">
        <v>700</v>
      </c>
      <c r="B1218" s="86"/>
      <c r="C1218" s="448"/>
      <c r="D1218" s="16"/>
      <c r="E1218" s="17"/>
      <c r="F1218" s="17"/>
      <c r="G1218" s="40"/>
      <c r="H1218" s="200" t="str">
        <f t="shared" si="69"/>
        <v/>
      </c>
      <c r="I1218" s="45"/>
      <c r="J1218" s="103" t="str">
        <f t="shared" si="68"/>
        <v/>
      </c>
    </row>
    <row r="1219" spans="1:12" ht="18" customHeight="1" thickBot="1" x14ac:dyDescent="0.35">
      <c r="G1219" s="380" t="s">
        <v>124</v>
      </c>
      <c r="H1219" s="183">
        <f>IF(stok&lt;&gt;"",SUM(H1199:H1218)+H1184,0)</f>
        <v>0</v>
      </c>
      <c r="I1219" s="202"/>
      <c r="K1219" s="102">
        <f>IF(H1219&gt;H1184,ROW(A1225),0)</f>
        <v>0</v>
      </c>
    </row>
    <row r="1221" spans="1:12" ht="30.1" customHeight="1" x14ac:dyDescent="0.3">
      <c r="A1221" s="629" t="s">
        <v>134</v>
      </c>
      <c r="B1221" s="629"/>
      <c r="C1221" s="629"/>
      <c r="D1221" s="629"/>
      <c r="E1221" s="629"/>
      <c r="F1221" s="629"/>
      <c r="G1221" s="629"/>
      <c r="H1221" s="629"/>
      <c r="I1221" s="629"/>
    </row>
    <row r="1223" spans="1:12" ht="19.05" x14ac:dyDescent="0.35">
      <c r="A1223" s="370" t="s">
        <v>30</v>
      </c>
      <c r="B1223" s="372">
        <f ca="1">imzatarihi</f>
        <v>45653</v>
      </c>
      <c r="C1223" s="372"/>
      <c r="D1223" s="251" t="s">
        <v>31</v>
      </c>
      <c r="E1223" s="373" t="str">
        <f>IF(kurulusyetkilisi&gt;0,kurulusyetkilisi,"")</f>
        <v/>
      </c>
      <c r="H1223" s="41"/>
    </row>
    <row r="1224" spans="1:12" ht="19.05" x14ac:dyDescent="0.35">
      <c r="B1224" s="213"/>
      <c r="C1224" s="213"/>
      <c r="D1224" s="251" t="s">
        <v>32</v>
      </c>
      <c r="G1224" s="212"/>
      <c r="H1224" s="41"/>
    </row>
    <row r="1226" spans="1:12" x14ac:dyDescent="0.3">
      <c r="A1226" s="609" t="s">
        <v>104</v>
      </c>
      <c r="B1226" s="609"/>
      <c r="C1226" s="609"/>
      <c r="D1226" s="609"/>
      <c r="E1226" s="609"/>
      <c r="F1226" s="609"/>
      <c r="G1226" s="609"/>
      <c r="H1226" s="609"/>
      <c r="I1226" s="609"/>
      <c r="J1226" s="2"/>
    </row>
    <row r="1227" spans="1:12" x14ac:dyDescent="0.3">
      <c r="A1227" s="573" t="str">
        <f>IF(YilDonem&lt;&gt;"",CONCATENATE(YilDonem," dönemine aittir."),"")</f>
        <v/>
      </c>
      <c r="B1227" s="573"/>
      <c r="C1227" s="573"/>
      <c r="D1227" s="573"/>
      <c r="E1227" s="573"/>
      <c r="F1227" s="573"/>
      <c r="G1227" s="573"/>
      <c r="H1227" s="573"/>
      <c r="I1227" s="573"/>
      <c r="J1227" s="2"/>
    </row>
    <row r="1228" spans="1:12" ht="16.149999999999999" customHeight="1" thickBot="1" x14ac:dyDescent="0.35">
      <c r="A1228" s="610" t="s">
        <v>126</v>
      </c>
      <c r="B1228" s="610"/>
      <c r="C1228" s="610"/>
      <c r="D1228" s="610"/>
      <c r="E1228" s="610"/>
      <c r="F1228" s="610"/>
      <c r="G1228" s="610"/>
      <c r="H1228" s="610"/>
      <c r="I1228" s="610"/>
      <c r="J1228" s="2"/>
    </row>
    <row r="1229" spans="1:12" ht="31.6" customHeight="1" thickBot="1" x14ac:dyDescent="0.35">
      <c r="A1229" s="441" t="s">
        <v>212</v>
      </c>
      <c r="B1229" s="618" t="str">
        <f>IF(ProjeNo&gt;0,ProjeNo,"")</f>
        <v/>
      </c>
      <c r="C1229" s="619"/>
      <c r="D1229" s="619"/>
      <c r="E1229" s="619"/>
      <c r="F1229" s="619"/>
      <c r="G1229" s="619"/>
      <c r="H1229" s="619"/>
      <c r="I1229" s="620"/>
      <c r="J1229" s="2"/>
    </row>
    <row r="1230" spans="1:12" ht="45" customHeight="1" thickBot="1" x14ac:dyDescent="0.35">
      <c r="A1230" s="441" t="s">
        <v>213</v>
      </c>
      <c r="B1230" s="615" t="str">
        <f>IF(ProjeAdi&gt;0,ProjeAdi,"")</f>
        <v/>
      </c>
      <c r="C1230" s="616"/>
      <c r="D1230" s="616"/>
      <c r="E1230" s="616"/>
      <c r="F1230" s="616"/>
      <c r="G1230" s="616"/>
      <c r="H1230" s="616"/>
      <c r="I1230" s="617"/>
      <c r="J1230" s="2"/>
    </row>
    <row r="1231" spans="1:12" ht="34.5" customHeight="1" thickBot="1" x14ac:dyDescent="0.35">
      <c r="A1231" s="449" t="s">
        <v>137</v>
      </c>
      <c r="B1231" s="632" t="str">
        <f>IF($B$6&lt;&gt;"",$B$6,"")</f>
        <v/>
      </c>
      <c r="C1231" s="633"/>
      <c r="D1231" s="633"/>
      <c r="E1231" s="633"/>
      <c r="F1231" s="633"/>
      <c r="G1231" s="633"/>
      <c r="H1231" s="633"/>
      <c r="I1231" s="634"/>
      <c r="J1231" s="206" t="str">
        <f>IF(B1231="","Stok değerleme yöntemi yazılmadan toplam hesaplanmayacaktır.","")</f>
        <v>Stok değerleme yöntemi yazılmadan toplam hesaplanmayacaktır.</v>
      </c>
    </row>
    <row r="1232" spans="1:12" s="42" customFormat="1" ht="37.200000000000003" customHeight="1" x14ac:dyDescent="0.3">
      <c r="A1232" s="613" t="s">
        <v>3</v>
      </c>
      <c r="B1232" s="613" t="s">
        <v>99</v>
      </c>
      <c r="C1232" s="613" t="s">
        <v>175</v>
      </c>
      <c r="D1232" s="613" t="s">
        <v>100</v>
      </c>
      <c r="E1232" s="613" t="s">
        <v>105</v>
      </c>
      <c r="F1232" s="613" t="s">
        <v>106</v>
      </c>
      <c r="G1232" s="613" t="s">
        <v>138</v>
      </c>
      <c r="H1232" s="630" t="s">
        <v>33</v>
      </c>
      <c r="I1232" s="630" t="s">
        <v>107</v>
      </c>
      <c r="J1232" s="58"/>
      <c r="K1232" s="66"/>
      <c r="L1232" s="66"/>
    </row>
    <row r="1233" spans="1:10" ht="18" customHeight="1" thickBot="1" x14ac:dyDescent="0.35">
      <c r="A1233" s="621"/>
      <c r="B1233" s="621"/>
      <c r="C1233" s="614"/>
      <c r="D1233" s="621"/>
      <c r="E1233" s="621"/>
      <c r="F1233" s="621"/>
      <c r="G1233" s="621"/>
      <c r="H1233" s="631"/>
      <c r="I1233" s="631"/>
      <c r="J1233" s="2"/>
    </row>
    <row r="1234" spans="1:10" ht="18" customHeight="1" x14ac:dyDescent="0.3">
      <c r="A1234" s="198">
        <v>701</v>
      </c>
      <c r="B1234" s="83"/>
      <c r="C1234" s="445"/>
      <c r="D1234" s="22"/>
      <c r="E1234" s="36"/>
      <c r="F1234" s="36"/>
      <c r="G1234" s="33"/>
      <c r="H1234" s="189" t="str">
        <f>IF(AND(F1234&lt;&gt;"",G1234&lt;&gt;"",I1234&lt;&gt;""),F1234*G1234,"")</f>
        <v/>
      </c>
      <c r="I1234" s="43"/>
      <c r="J1234" s="103" t="str">
        <f t="shared" ref="J1234:J1253" si="70">IF(AND(D1234&lt;&gt;"",I1234=""),"Stok Çıkış Tarihi Yazılmalıdır.","")</f>
        <v/>
      </c>
    </row>
    <row r="1235" spans="1:10" ht="18" customHeight="1" x14ac:dyDescent="0.3">
      <c r="A1235" s="399">
        <v>702</v>
      </c>
      <c r="B1235" s="314"/>
      <c r="C1235" s="447"/>
      <c r="D1235" s="14"/>
      <c r="E1235" s="15"/>
      <c r="F1235" s="15"/>
      <c r="G1235" s="38"/>
      <c r="H1235" s="199" t="str">
        <f t="shared" ref="H1235:H1253" si="71">IF(AND(F1235&lt;&gt;"",G1235&lt;&gt;"",I1235&lt;&gt;""),F1235*G1235,"")</f>
        <v/>
      </c>
      <c r="I1235" s="44"/>
      <c r="J1235" s="103" t="str">
        <f t="shared" si="70"/>
        <v/>
      </c>
    </row>
    <row r="1236" spans="1:10" ht="18" customHeight="1" x14ac:dyDescent="0.3">
      <c r="A1236" s="399">
        <v>703</v>
      </c>
      <c r="B1236" s="314"/>
      <c r="C1236" s="447"/>
      <c r="D1236" s="14"/>
      <c r="E1236" s="15"/>
      <c r="F1236" s="15"/>
      <c r="G1236" s="38"/>
      <c r="H1236" s="199" t="str">
        <f t="shared" si="71"/>
        <v/>
      </c>
      <c r="I1236" s="44"/>
      <c r="J1236" s="103" t="str">
        <f t="shared" si="70"/>
        <v/>
      </c>
    </row>
    <row r="1237" spans="1:10" ht="18" customHeight="1" x14ac:dyDescent="0.3">
      <c r="A1237" s="399">
        <v>704</v>
      </c>
      <c r="B1237" s="314"/>
      <c r="C1237" s="447"/>
      <c r="D1237" s="14"/>
      <c r="E1237" s="15"/>
      <c r="F1237" s="15"/>
      <c r="G1237" s="38"/>
      <c r="H1237" s="199" t="str">
        <f t="shared" si="71"/>
        <v/>
      </c>
      <c r="I1237" s="44"/>
      <c r="J1237" s="103" t="str">
        <f t="shared" si="70"/>
        <v/>
      </c>
    </row>
    <row r="1238" spans="1:10" ht="18" customHeight="1" x14ac:dyDescent="0.3">
      <c r="A1238" s="399">
        <v>705</v>
      </c>
      <c r="B1238" s="314"/>
      <c r="C1238" s="447"/>
      <c r="D1238" s="14"/>
      <c r="E1238" s="15"/>
      <c r="F1238" s="15"/>
      <c r="G1238" s="38"/>
      <c r="H1238" s="199" t="str">
        <f t="shared" si="71"/>
        <v/>
      </c>
      <c r="I1238" s="44"/>
      <c r="J1238" s="103" t="str">
        <f t="shared" si="70"/>
        <v/>
      </c>
    </row>
    <row r="1239" spans="1:10" ht="18" customHeight="1" x14ac:dyDescent="0.3">
      <c r="A1239" s="399">
        <v>706</v>
      </c>
      <c r="B1239" s="314"/>
      <c r="C1239" s="447"/>
      <c r="D1239" s="14"/>
      <c r="E1239" s="15"/>
      <c r="F1239" s="15"/>
      <c r="G1239" s="38"/>
      <c r="H1239" s="199" t="str">
        <f t="shared" si="71"/>
        <v/>
      </c>
      <c r="I1239" s="44"/>
      <c r="J1239" s="103" t="str">
        <f t="shared" si="70"/>
        <v/>
      </c>
    </row>
    <row r="1240" spans="1:10" ht="18" customHeight="1" x14ac:dyDescent="0.3">
      <c r="A1240" s="399">
        <v>707</v>
      </c>
      <c r="B1240" s="314"/>
      <c r="C1240" s="447"/>
      <c r="D1240" s="14"/>
      <c r="E1240" s="15"/>
      <c r="F1240" s="15"/>
      <c r="G1240" s="38"/>
      <c r="H1240" s="199" t="str">
        <f t="shared" si="71"/>
        <v/>
      </c>
      <c r="I1240" s="44"/>
      <c r="J1240" s="103" t="str">
        <f t="shared" si="70"/>
        <v/>
      </c>
    </row>
    <row r="1241" spans="1:10" ht="18" customHeight="1" x14ac:dyDescent="0.3">
      <c r="A1241" s="399">
        <v>708</v>
      </c>
      <c r="B1241" s="314"/>
      <c r="C1241" s="447"/>
      <c r="D1241" s="14"/>
      <c r="E1241" s="15"/>
      <c r="F1241" s="15"/>
      <c r="G1241" s="38"/>
      <c r="H1241" s="199" t="str">
        <f t="shared" si="71"/>
        <v/>
      </c>
      <c r="I1241" s="44"/>
      <c r="J1241" s="103" t="str">
        <f t="shared" si="70"/>
        <v/>
      </c>
    </row>
    <row r="1242" spans="1:10" ht="18" customHeight="1" x14ac:dyDescent="0.3">
      <c r="A1242" s="399">
        <v>709</v>
      </c>
      <c r="B1242" s="314"/>
      <c r="C1242" s="447"/>
      <c r="D1242" s="14"/>
      <c r="E1242" s="15"/>
      <c r="F1242" s="15"/>
      <c r="G1242" s="38"/>
      <c r="H1242" s="199" t="str">
        <f t="shared" si="71"/>
        <v/>
      </c>
      <c r="I1242" s="44"/>
      <c r="J1242" s="103" t="str">
        <f t="shared" si="70"/>
        <v/>
      </c>
    </row>
    <row r="1243" spans="1:10" ht="18" customHeight="1" x14ac:dyDescent="0.3">
      <c r="A1243" s="399">
        <v>710</v>
      </c>
      <c r="B1243" s="314"/>
      <c r="C1243" s="447"/>
      <c r="D1243" s="14"/>
      <c r="E1243" s="15"/>
      <c r="F1243" s="15"/>
      <c r="G1243" s="38"/>
      <c r="H1243" s="199" t="str">
        <f t="shared" si="71"/>
        <v/>
      </c>
      <c r="I1243" s="44"/>
      <c r="J1243" s="103" t="str">
        <f t="shared" si="70"/>
        <v/>
      </c>
    </row>
    <row r="1244" spans="1:10" ht="18" customHeight="1" x14ac:dyDescent="0.3">
      <c r="A1244" s="399">
        <v>711</v>
      </c>
      <c r="B1244" s="314"/>
      <c r="C1244" s="447"/>
      <c r="D1244" s="14"/>
      <c r="E1244" s="15"/>
      <c r="F1244" s="15"/>
      <c r="G1244" s="38"/>
      <c r="H1244" s="199" t="str">
        <f t="shared" si="71"/>
        <v/>
      </c>
      <c r="I1244" s="44"/>
      <c r="J1244" s="103" t="str">
        <f t="shared" si="70"/>
        <v/>
      </c>
    </row>
    <row r="1245" spans="1:10" ht="18" customHeight="1" x14ac:dyDescent="0.3">
      <c r="A1245" s="399">
        <v>712</v>
      </c>
      <c r="B1245" s="314"/>
      <c r="C1245" s="447"/>
      <c r="D1245" s="14"/>
      <c r="E1245" s="15"/>
      <c r="F1245" s="15"/>
      <c r="G1245" s="38"/>
      <c r="H1245" s="199" t="str">
        <f t="shared" si="71"/>
        <v/>
      </c>
      <c r="I1245" s="44"/>
      <c r="J1245" s="103" t="str">
        <f t="shared" si="70"/>
        <v/>
      </c>
    </row>
    <row r="1246" spans="1:10" ht="18" customHeight="1" x14ac:dyDescent="0.3">
      <c r="A1246" s="399">
        <v>713</v>
      </c>
      <c r="B1246" s="314"/>
      <c r="C1246" s="447"/>
      <c r="D1246" s="14"/>
      <c r="E1246" s="15"/>
      <c r="F1246" s="15"/>
      <c r="G1246" s="38"/>
      <c r="H1246" s="199" t="str">
        <f t="shared" si="71"/>
        <v/>
      </c>
      <c r="I1246" s="44"/>
      <c r="J1246" s="103" t="str">
        <f t="shared" si="70"/>
        <v/>
      </c>
    </row>
    <row r="1247" spans="1:10" ht="18" customHeight="1" x14ac:dyDescent="0.3">
      <c r="A1247" s="399">
        <v>714</v>
      </c>
      <c r="B1247" s="314"/>
      <c r="C1247" s="447"/>
      <c r="D1247" s="14"/>
      <c r="E1247" s="15"/>
      <c r="F1247" s="15"/>
      <c r="G1247" s="38"/>
      <c r="H1247" s="199" t="str">
        <f t="shared" si="71"/>
        <v/>
      </c>
      <c r="I1247" s="44"/>
      <c r="J1247" s="103" t="str">
        <f t="shared" si="70"/>
        <v/>
      </c>
    </row>
    <row r="1248" spans="1:10" ht="18" customHeight="1" x14ac:dyDescent="0.3">
      <c r="A1248" s="399">
        <v>715</v>
      </c>
      <c r="B1248" s="314"/>
      <c r="C1248" s="447"/>
      <c r="D1248" s="14"/>
      <c r="E1248" s="15"/>
      <c r="F1248" s="15"/>
      <c r="G1248" s="38"/>
      <c r="H1248" s="199" t="str">
        <f t="shared" si="71"/>
        <v/>
      </c>
      <c r="I1248" s="44"/>
      <c r="J1248" s="103" t="str">
        <f t="shared" si="70"/>
        <v/>
      </c>
    </row>
    <row r="1249" spans="1:11" ht="18" customHeight="1" x14ac:dyDescent="0.3">
      <c r="A1249" s="399">
        <v>716</v>
      </c>
      <c r="B1249" s="314"/>
      <c r="C1249" s="447"/>
      <c r="D1249" s="14"/>
      <c r="E1249" s="15"/>
      <c r="F1249" s="15"/>
      <c r="G1249" s="38"/>
      <c r="H1249" s="199" t="str">
        <f t="shared" si="71"/>
        <v/>
      </c>
      <c r="I1249" s="44"/>
      <c r="J1249" s="103" t="str">
        <f t="shared" si="70"/>
        <v/>
      </c>
    </row>
    <row r="1250" spans="1:11" ht="18" customHeight="1" x14ac:dyDescent="0.3">
      <c r="A1250" s="399">
        <v>717</v>
      </c>
      <c r="B1250" s="314"/>
      <c r="C1250" s="447"/>
      <c r="D1250" s="14"/>
      <c r="E1250" s="15"/>
      <c r="F1250" s="15"/>
      <c r="G1250" s="38"/>
      <c r="H1250" s="199" t="str">
        <f t="shared" si="71"/>
        <v/>
      </c>
      <c r="I1250" s="44"/>
      <c r="J1250" s="103" t="str">
        <f t="shared" si="70"/>
        <v/>
      </c>
    </row>
    <row r="1251" spans="1:11" ht="18" customHeight="1" x14ac:dyDescent="0.3">
      <c r="A1251" s="399">
        <v>718</v>
      </c>
      <c r="B1251" s="314"/>
      <c r="C1251" s="447"/>
      <c r="D1251" s="14"/>
      <c r="E1251" s="15"/>
      <c r="F1251" s="15"/>
      <c r="G1251" s="38"/>
      <c r="H1251" s="199" t="str">
        <f t="shared" si="71"/>
        <v/>
      </c>
      <c r="I1251" s="44"/>
      <c r="J1251" s="103" t="str">
        <f t="shared" si="70"/>
        <v/>
      </c>
    </row>
    <row r="1252" spans="1:11" ht="18" customHeight="1" x14ac:dyDescent="0.3">
      <c r="A1252" s="399">
        <v>719</v>
      </c>
      <c r="B1252" s="314"/>
      <c r="C1252" s="447"/>
      <c r="D1252" s="14"/>
      <c r="E1252" s="15"/>
      <c r="F1252" s="15"/>
      <c r="G1252" s="38"/>
      <c r="H1252" s="199" t="str">
        <f t="shared" si="71"/>
        <v/>
      </c>
      <c r="I1252" s="44"/>
      <c r="J1252" s="103" t="str">
        <f t="shared" si="70"/>
        <v/>
      </c>
    </row>
    <row r="1253" spans="1:11" ht="18" customHeight="1" thickBot="1" x14ac:dyDescent="0.35">
      <c r="A1253" s="400">
        <v>720</v>
      </c>
      <c r="B1253" s="86"/>
      <c r="C1253" s="448"/>
      <c r="D1253" s="16"/>
      <c r="E1253" s="17"/>
      <c r="F1253" s="17"/>
      <c r="G1253" s="40"/>
      <c r="H1253" s="200" t="str">
        <f t="shared" si="71"/>
        <v/>
      </c>
      <c r="I1253" s="45"/>
      <c r="J1253" s="103" t="str">
        <f t="shared" si="70"/>
        <v/>
      </c>
    </row>
    <row r="1254" spans="1:11" ht="18" customHeight="1" thickBot="1" x14ac:dyDescent="0.35">
      <c r="G1254" s="380" t="s">
        <v>124</v>
      </c>
      <c r="H1254" s="183">
        <f>IF(stok&lt;&gt;"",SUM(H1234:H1253)+H1219,0)</f>
        <v>0</v>
      </c>
      <c r="I1254" s="202"/>
      <c r="K1254" s="102">
        <f>IF(H1254&gt;H1219,ROW(A1260),0)</f>
        <v>0</v>
      </c>
    </row>
    <row r="1256" spans="1:11" ht="30.1" customHeight="1" x14ac:dyDescent="0.3">
      <c r="A1256" s="629" t="s">
        <v>134</v>
      </c>
      <c r="B1256" s="629"/>
      <c r="C1256" s="629"/>
      <c r="D1256" s="629"/>
      <c r="E1256" s="629"/>
      <c r="F1256" s="629"/>
      <c r="G1256" s="629"/>
      <c r="H1256" s="629"/>
      <c r="I1256" s="629"/>
    </row>
    <row r="1258" spans="1:11" ht="19.05" x14ac:dyDescent="0.35">
      <c r="A1258" s="370" t="s">
        <v>30</v>
      </c>
      <c r="B1258" s="372">
        <f ca="1">imzatarihi</f>
        <v>45653</v>
      </c>
      <c r="C1258" s="372"/>
      <c r="D1258" s="251" t="s">
        <v>31</v>
      </c>
      <c r="E1258" s="373" t="str">
        <f>IF(kurulusyetkilisi&gt;0,kurulusyetkilisi,"")</f>
        <v/>
      </c>
      <c r="H1258" s="41"/>
    </row>
    <row r="1259" spans="1:11" ht="19.05" x14ac:dyDescent="0.35">
      <c r="B1259" s="213"/>
      <c r="C1259" s="213"/>
      <c r="D1259" s="251" t="s">
        <v>32</v>
      </c>
      <c r="G1259" s="212"/>
      <c r="H1259" s="41"/>
    </row>
    <row r="1261" spans="1:11" x14ac:dyDescent="0.3">
      <c r="A1261" s="609" t="s">
        <v>104</v>
      </c>
      <c r="B1261" s="609"/>
      <c r="C1261" s="609"/>
      <c r="D1261" s="609"/>
      <c r="E1261" s="609"/>
      <c r="F1261" s="609"/>
      <c r="G1261" s="609"/>
      <c r="H1261" s="609"/>
      <c r="I1261" s="609"/>
      <c r="J1261" s="2"/>
    </row>
    <row r="1262" spans="1:11" x14ac:dyDescent="0.3">
      <c r="A1262" s="573" t="str">
        <f>IF(YilDonem&lt;&gt;"",CONCATENATE(YilDonem," dönemine aittir."),"")</f>
        <v/>
      </c>
      <c r="B1262" s="573"/>
      <c r="C1262" s="573"/>
      <c r="D1262" s="573"/>
      <c r="E1262" s="573"/>
      <c r="F1262" s="573"/>
      <c r="G1262" s="573"/>
      <c r="H1262" s="573"/>
      <c r="I1262" s="573"/>
      <c r="J1262" s="2"/>
    </row>
    <row r="1263" spans="1:11" ht="16.149999999999999" customHeight="1" thickBot="1" x14ac:dyDescent="0.35">
      <c r="A1263" s="610" t="s">
        <v>126</v>
      </c>
      <c r="B1263" s="610"/>
      <c r="C1263" s="610"/>
      <c r="D1263" s="610"/>
      <c r="E1263" s="610"/>
      <c r="F1263" s="610"/>
      <c r="G1263" s="610"/>
      <c r="H1263" s="610"/>
      <c r="I1263" s="610"/>
      <c r="J1263" s="2"/>
    </row>
    <row r="1264" spans="1:11" ht="31.6" customHeight="1" thickBot="1" x14ac:dyDescent="0.35">
      <c r="A1264" s="441" t="s">
        <v>212</v>
      </c>
      <c r="B1264" s="618" t="str">
        <f>IF(ProjeNo&gt;0,ProjeNo,"")</f>
        <v/>
      </c>
      <c r="C1264" s="619"/>
      <c r="D1264" s="619"/>
      <c r="E1264" s="619"/>
      <c r="F1264" s="619"/>
      <c r="G1264" s="619"/>
      <c r="H1264" s="619"/>
      <c r="I1264" s="620"/>
      <c r="J1264" s="2"/>
    </row>
    <row r="1265" spans="1:12" ht="45" customHeight="1" thickBot="1" x14ac:dyDescent="0.35">
      <c r="A1265" s="441" t="s">
        <v>213</v>
      </c>
      <c r="B1265" s="615" t="str">
        <f>IF(ProjeAdi&gt;0,ProjeAdi,"")</f>
        <v/>
      </c>
      <c r="C1265" s="616"/>
      <c r="D1265" s="616"/>
      <c r="E1265" s="616"/>
      <c r="F1265" s="616"/>
      <c r="G1265" s="616"/>
      <c r="H1265" s="616"/>
      <c r="I1265" s="617"/>
      <c r="J1265" s="2"/>
    </row>
    <row r="1266" spans="1:12" ht="34.5" customHeight="1" thickBot="1" x14ac:dyDescent="0.35">
      <c r="A1266" s="449" t="s">
        <v>137</v>
      </c>
      <c r="B1266" s="632" t="str">
        <f>IF($B$6&lt;&gt;"",$B$6,"")</f>
        <v/>
      </c>
      <c r="C1266" s="633"/>
      <c r="D1266" s="633"/>
      <c r="E1266" s="633"/>
      <c r="F1266" s="633"/>
      <c r="G1266" s="633"/>
      <c r="H1266" s="633"/>
      <c r="I1266" s="634"/>
      <c r="J1266" s="206" t="str">
        <f>IF(B1266="","Stok değerleme yöntemi yazılmadan toplam hesaplanmayacaktır.","")</f>
        <v>Stok değerleme yöntemi yazılmadan toplam hesaplanmayacaktır.</v>
      </c>
    </row>
    <row r="1267" spans="1:12" s="42" customFormat="1" ht="37.200000000000003" customHeight="1" x14ac:dyDescent="0.3">
      <c r="A1267" s="613" t="s">
        <v>3</v>
      </c>
      <c r="B1267" s="613" t="s">
        <v>99</v>
      </c>
      <c r="C1267" s="613" t="s">
        <v>175</v>
      </c>
      <c r="D1267" s="613" t="s">
        <v>100</v>
      </c>
      <c r="E1267" s="613" t="s">
        <v>105</v>
      </c>
      <c r="F1267" s="613" t="s">
        <v>106</v>
      </c>
      <c r="G1267" s="613" t="s">
        <v>138</v>
      </c>
      <c r="H1267" s="630" t="s">
        <v>33</v>
      </c>
      <c r="I1267" s="630" t="s">
        <v>107</v>
      </c>
      <c r="J1267" s="58"/>
      <c r="K1267" s="66"/>
      <c r="L1267" s="66"/>
    </row>
    <row r="1268" spans="1:12" ht="18" customHeight="1" thickBot="1" x14ac:dyDescent="0.35">
      <c r="A1268" s="621"/>
      <c r="B1268" s="621"/>
      <c r="C1268" s="614"/>
      <c r="D1268" s="621"/>
      <c r="E1268" s="621"/>
      <c r="F1268" s="621"/>
      <c r="G1268" s="621"/>
      <c r="H1268" s="631"/>
      <c r="I1268" s="631"/>
      <c r="J1268" s="2"/>
    </row>
    <row r="1269" spans="1:12" ht="18" customHeight="1" x14ac:dyDescent="0.3">
      <c r="A1269" s="198">
        <v>721</v>
      </c>
      <c r="B1269" s="83"/>
      <c r="C1269" s="445"/>
      <c r="D1269" s="22"/>
      <c r="E1269" s="36"/>
      <c r="F1269" s="36"/>
      <c r="G1269" s="33"/>
      <c r="H1269" s="189" t="str">
        <f>IF(AND(F1269&lt;&gt;"",G1269&lt;&gt;"",I1269&lt;&gt;""),F1269*G1269,"")</f>
        <v/>
      </c>
      <c r="I1269" s="43"/>
      <c r="J1269" s="103" t="str">
        <f t="shared" ref="J1269:J1288" si="72">IF(AND(D1269&lt;&gt;"",I1269=""),"Stok Çıkış Tarihi Yazılmalıdır.","")</f>
        <v/>
      </c>
    </row>
    <row r="1270" spans="1:12" ht="18" customHeight="1" x14ac:dyDescent="0.3">
      <c r="A1270" s="399">
        <v>722</v>
      </c>
      <c r="B1270" s="314"/>
      <c r="C1270" s="447"/>
      <c r="D1270" s="14"/>
      <c r="E1270" s="15"/>
      <c r="F1270" s="15"/>
      <c r="G1270" s="38"/>
      <c r="H1270" s="199" t="str">
        <f t="shared" ref="H1270:H1288" si="73">IF(AND(F1270&lt;&gt;"",G1270&lt;&gt;"",I1270&lt;&gt;""),F1270*G1270,"")</f>
        <v/>
      </c>
      <c r="I1270" s="44"/>
      <c r="J1270" s="103" t="str">
        <f t="shared" si="72"/>
        <v/>
      </c>
    </row>
    <row r="1271" spans="1:12" ht="18" customHeight="1" x14ac:dyDescent="0.3">
      <c r="A1271" s="399">
        <v>723</v>
      </c>
      <c r="B1271" s="314"/>
      <c r="C1271" s="447"/>
      <c r="D1271" s="14"/>
      <c r="E1271" s="15"/>
      <c r="F1271" s="15"/>
      <c r="G1271" s="38"/>
      <c r="H1271" s="199" t="str">
        <f t="shared" si="73"/>
        <v/>
      </c>
      <c r="I1271" s="44"/>
      <c r="J1271" s="103" t="str">
        <f t="shared" si="72"/>
        <v/>
      </c>
    </row>
    <row r="1272" spans="1:12" ht="18" customHeight="1" x14ac:dyDescent="0.3">
      <c r="A1272" s="399">
        <v>724</v>
      </c>
      <c r="B1272" s="314"/>
      <c r="C1272" s="447"/>
      <c r="D1272" s="14"/>
      <c r="E1272" s="15"/>
      <c r="F1272" s="15"/>
      <c r="G1272" s="38"/>
      <c r="H1272" s="199" t="str">
        <f t="shared" si="73"/>
        <v/>
      </c>
      <c r="I1272" s="44"/>
      <c r="J1272" s="103" t="str">
        <f t="shared" si="72"/>
        <v/>
      </c>
    </row>
    <row r="1273" spans="1:12" ht="18" customHeight="1" x14ac:dyDescent="0.3">
      <c r="A1273" s="399">
        <v>725</v>
      </c>
      <c r="B1273" s="314"/>
      <c r="C1273" s="447"/>
      <c r="D1273" s="14"/>
      <c r="E1273" s="15"/>
      <c r="F1273" s="15"/>
      <c r="G1273" s="38"/>
      <c r="H1273" s="199" t="str">
        <f t="shared" si="73"/>
        <v/>
      </c>
      <c r="I1273" s="44"/>
      <c r="J1273" s="103" t="str">
        <f t="shared" si="72"/>
        <v/>
      </c>
    </row>
    <row r="1274" spans="1:12" ht="18" customHeight="1" x14ac:dyDescent="0.3">
      <c r="A1274" s="399">
        <v>726</v>
      </c>
      <c r="B1274" s="314"/>
      <c r="C1274" s="447"/>
      <c r="D1274" s="14"/>
      <c r="E1274" s="15"/>
      <c r="F1274" s="15"/>
      <c r="G1274" s="38"/>
      <c r="H1274" s="199" t="str">
        <f t="shared" si="73"/>
        <v/>
      </c>
      <c r="I1274" s="44"/>
      <c r="J1274" s="103" t="str">
        <f t="shared" si="72"/>
        <v/>
      </c>
    </row>
    <row r="1275" spans="1:12" ht="18" customHeight="1" x14ac:dyDescent="0.3">
      <c r="A1275" s="399">
        <v>727</v>
      </c>
      <c r="B1275" s="314"/>
      <c r="C1275" s="447"/>
      <c r="D1275" s="14"/>
      <c r="E1275" s="15"/>
      <c r="F1275" s="15"/>
      <c r="G1275" s="38"/>
      <c r="H1275" s="199" t="str">
        <f t="shared" si="73"/>
        <v/>
      </c>
      <c r="I1275" s="44"/>
      <c r="J1275" s="103" t="str">
        <f t="shared" si="72"/>
        <v/>
      </c>
    </row>
    <row r="1276" spans="1:12" ht="18" customHeight="1" x14ac:dyDescent="0.3">
      <c r="A1276" s="399">
        <v>728</v>
      </c>
      <c r="B1276" s="314"/>
      <c r="C1276" s="447"/>
      <c r="D1276" s="14"/>
      <c r="E1276" s="15"/>
      <c r="F1276" s="15"/>
      <c r="G1276" s="38"/>
      <c r="H1276" s="199" t="str">
        <f t="shared" si="73"/>
        <v/>
      </c>
      <c r="I1276" s="44"/>
      <c r="J1276" s="103" t="str">
        <f t="shared" si="72"/>
        <v/>
      </c>
    </row>
    <row r="1277" spans="1:12" ht="18" customHeight="1" x14ac:dyDescent="0.3">
      <c r="A1277" s="399">
        <v>729</v>
      </c>
      <c r="B1277" s="314"/>
      <c r="C1277" s="447"/>
      <c r="D1277" s="14"/>
      <c r="E1277" s="15"/>
      <c r="F1277" s="15"/>
      <c r="G1277" s="38"/>
      <c r="H1277" s="199" t="str">
        <f t="shared" si="73"/>
        <v/>
      </c>
      <c r="I1277" s="44"/>
      <c r="J1277" s="103" t="str">
        <f t="shared" si="72"/>
        <v/>
      </c>
    </row>
    <row r="1278" spans="1:12" ht="18" customHeight="1" x14ac:dyDescent="0.3">
      <c r="A1278" s="399">
        <v>730</v>
      </c>
      <c r="B1278" s="314"/>
      <c r="C1278" s="447"/>
      <c r="D1278" s="14"/>
      <c r="E1278" s="15"/>
      <c r="F1278" s="15"/>
      <c r="G1278" s="38"/>
      <c r="H1278" s="199" t="str">
        <f t="shared" si="73"/>
        <v/>
      </c>
      <c r="I1278" s="44"/>
      <c r="J1278" s="103" t="str">
        <f t="shared" si="72"/>
        <v/>
      </c>
    </row>
    <row r="1279" spans="1:12" ht="18" customHeight="1" x14ac:dyDescent="0.3">
      <c r="A1279" s="399">
        <v>731</v>
      </c>
      <c r="B1279" s="314"/>
      <c r="C1279" s="447"/>
      <c r="D1279" s="14"/>
      <c r="E1279" s="15"/>
      <c r="F1279" s="15"/>
      <c r="G1279" s="38"/>
      <c r="H1279" s="199" t="str">
        <f t="shared" si="73"/>
        <v/>
      </c>
      <c r="I1279" s="44"/>
      <c r="J1279" s="103" t="str">
        <f t="shared" si="72"/>
        <v/>
      </c>
    </row>
    <row r="1280" spans="1:12" ht="18" customHeight="1" x14ac:dyDescent="0.3">
      <c r="A1280" s="399">
        <v>732</v>
      </c>
      <c r="B1280" s="314"/>
      <c r="C1280" s="447"/>
      <c r="D1280" s="14"/>
      <c r="E1280" s="15"/>
      <c r="F1280" s="15"/>
      <c r="G1280" s="38"/>
      <c r="H1280" s="199" t="str">
        <f t="shared" si="73"/>
        <v/>
      </c>
      <c r="I1280" s="44"/>
      <c r="J1280" s="103" t="str">
        <f t="shared" si="72"/>
        <v/>
      </c>
    </row>
    <row r="1281" spans="1:11" ht="18" customHeight="1" x14ac:dyDescent="0.3">
      <c r="A1281" s="399">
        <v>733</v>
      </c>
      <c r="B1281" s="314"/>
      <c r="C1281" s="447"/>
      <c r="D1281" s="14"/>
      <c r="E1281" s="15"/>
      <c r="F1281" s="15"/>
      <c r="G1281" s="38"/>
      <c r="H1281" s="199" t="str">
        <f t="shared" si="73"/>
        <v/>
      </c>
      <c r="I1281" s="44"/>
      <c r="J1281" s="103" t="str">
        <f t="shared" si="72"/>
        <v/>
      </c>
    </row>
    <row r="1282" spans="1:11" ht="18" customHeight="1" x14ac:dyDescent="0.3">
      <c r="A1282" s="399">
        <v>734</v>
      </c>
      <c r="B1282" s="314"/>
      <c r="C1282" s="447"/>
      <c r="D1282" s="14"/>
      <c r="E1282" s="15"/>
      <c r="F1282" s="15"/>
      <c r="G1282" s="38"/>
      <c r="H1282" s="199" t="str">
        <f t="shared" si="73"/>
        <v/>
      </c>
      <c r="I1282" s="44"/>
      <c r="J1282" s="103" t="str">
        <f t="shared" si="72"/>
        <v/>
      </c>
    </row>
    <row r="1283" spans="1:11" ht="18" customHeight="1" x14ac:dyDescent="0.3">
      <c r="A1283" s="399">
        <v>735</v>
      </c>
      <c r="B1283" s="314"/>
      <c r="C1283" s="447"/>
      <c r="D1283" s="14"/>
      <c r="E1283" s="15"/>
      <c r="F1283" s="15"/>
      <c r="G1283" s="38"/>
      <c r="H1283" s="199" t="str">
        <f t="shared" si="73"/>
        <v/>
      </c>
      <c r="I1283" s="44"/>
      <c r="J1283" s="103" t="str">
        <f t="shared" si="72"/>
        <v/>
      </c>
    </row>
    <row r="1284" spans="1:11" ht="18" customHeight="1" x14ac:dyDescent="0.3">
      <c r="A1284" s="399">
        <v>736</v>
      </c>
      <c r="B1284" s="314"/>
      <c r="C1284" s="447"/>
      <c r="D1284" s="14"/>
      <c r="E1284" s="15"/>
      <c r="F1284" s="15"/>
      <c r="G1284" s="38"/>
      <c r="H1284" s="199" t="str">
        <f t="shared" si="73"/>
        <v/>
      </c>
      <c r="I1284" s="44"/>
      <c r="J1284" s="103" t="str">
        <f t="shared" si="72"/>
        <v/>
      </c>
    </row>
    <row r="1285" spans="1:11" ht="18" customHeight="1" x14ac:dyDescent="0.3">
      <c r="A1285" s="399">
        <v>737</v>
      </c>
      <c r="B1285" s="314"/>
      <c r="C1285" s="447"/>
      <c r="D1285" s="14"/>
      <c r="E1285" s="15"/>
      <c r="F1285" s="15"/>
      <c r="G1285" s="38"/>
      <c r="H1285" s="199" t="str">
        <f t="shared" si="73"/>
        <v/>
      </c>
      <c r="I1285" s="44"/>
      <c r="J1285" s="103" t="str">
        <f t="shared" si="72"/>
        <v/>
      </c>
    </row>
    <row r="1286" spans="1:11" ht="18" customHeight="1" x14ac:dyDescent="0.3">
      <c r="A1286" s="399">
        <v>738</v>
      </c>
      <c r="B1286" s="314"/>
      <c r="C1286" s="447"/>
      <c r="D1286" s="14"/>
      <c r="E1286" s="15"/>
      <c r="F1286" s="15"/>
      <c r="G1286" s="38"/>
      <c r="H1286" s="199" t="str">
        <f t="shared" si="73"/>
        <v/>
      </c>
      <c r="I1286" s="44"/>
      <c r="J1286" s="103" t="str">
        <f t="shared" si="72"/>
        <v/>
      </c>
    </row>
    <row r="1287" spans="1:11" ht="18" customHeight="1" x14ac:dyDescent="0.3">
      <c r="A1287" s="399">
        <v>739</v>
      </c>
      <c r="B1287" s="314"/>
      <c r="C1287" s="447"/>
      <c r="D1287" s="14"/>
      <c r="E1287" s="15"/>
      <c r="F1287" s="15"/>
      <c r="G1287" s="38"/>
      <c r="H1287" s="199" t="str">
        <f t="shared" si="73"/>
        <v/>
      </c>
      <c r="I1287" s="44"/>
      <c r="J1287" s="103" t="str">
        <f t="shared" si="72"/>
        <v/>
      </c>
    </row>
    <row r="1288" spans="1:11" ht="18" customHeight="1" thickBot="1" x14ac:dyDescent="0.35">
      <c r="A1288" s="400">
        <v>740</v>
      </c>
      <c r="B1288" s="86"/>
      <c r="C1288" s="448"/>
      <c r="D1288" s="16"/>
      <c r="E1288" s="17"/>
      <c r="F1288" s="17"/>
      <c r="G1288" s="40"/>
      <c r="H1288" s="200" t="str">
        <f t="shared" si="73"/>
        <v/>
      </c>
      <c r="I1288" s="45"/>
      <c r="J1288" s="103" t="str">
        <f t="shared" si="72"/>
        <v/>
      </c>
    </row>
    <row r="1289" spans="1:11" ht="18" customHeight="1" thickBot="1" x14ac:dyDescent="0.35">
      <c r="G1289" s="380" t="s">
        <v>124</v>
      </c>
      <c r="H1289" s="183">
        <f>IF(stok&lt;&gt;"",SUM(H1269:H1288)+H1254,0)</f>
        <v>0</v>
      </c>
      <c r="I1289" s="202"/>
      <c r="K1289" s="102">
        <f>IF(H1289&gt;H1254,ROW(A1295),0)</f>
        <v>0</v>
      </c>
    </row>
    <row r="1291" spans="1:11" ht="30.1" customHeight="1" x14ac:dyDescent="0.3">
      <c r="A1291" s="629" t="s">
        <v>134</v>
      </c>
      <c r="B1291" s="629"/>
      <c r="C1291" s="629"/>
      <c r="D1291" s="629"/>
      <c r="E1291" s="629"/>
      <c r="F1291" s="629"/>
      <c r="G1291" s="629"/>
      <c r="H1291" s="629"/>
      <c r="I1291" s="629"/>
    </row>
    <row r="1293" spans="1:11" ht="19.05" x14ac:dyDescent="0.35">
      <c r="A1293" s="370" t="s">
        <v>30</v>
      </c>
      <c r="B1293" s="372">
        <f ca="1">imzatarihi</f>
        <v>45653</v>
      </c>
      <c r="C1293" s="372"/>
      <c r="D1293" s="251" t="s">
        <v>31</v>
      </c>
      <c r="E1293" s="373" t="str">
        <f>IF(kurulusyetkilisi&gt;0,kurulusyetkilisi,"")</f>
        <v/>
      </c>
      <c r="H1293" s="41"/>
    </row>
    <row r="1294" spans="1:11" ht="19.05" x14ac:dyDescent="0.35">
      <c r="B1294" s="213"/>
      <c r="C1294" s="213"/>
      <c r="D1294" s="251" t="s">
        <v>32</v>
      </c>
      <c r="G1294" s="212"/>
      <c r="H1294" s="41"/>
    </row>
    <row r="1296" spans="1:11" x14ac:dyDescent="0.3">
      <c r="A1296" s="609" t="s">
        <v>104</v>
      </c>
      <c r="B1296" s="609"/>
      <c r="C1296" s="609"/>
      <c r="D1296" s="609"/>
      <c r="E1296" s="609"/>
      <c r="F1296" s="609"/>
      <c r="G1296" s="609"/>
      <c r="H1296" s="609"/>
      <c r="I1296" s="609"/>
      <c r="J1296" s="2"/>
    </row>
    <row r="1297" spans="1:12" x14ac:dyDescent="0.3">
      <c r="A1297" s="573" t="str">
        <f>IF(YilDonem&lt;&gt;"",CONCATENATE(YilDonem," dönemine aittir."),"")</f>
        <v/>
      </c>
      <c r="B1297" s="573"/>
      <c r="C1297" s="573"/>
      <c r="D1297" s="573"/>
      <c r="E1297" s="573"/>
      <c r="F1297" s="573"/>
      <c r="G1297" s="573"/>
      <c r="H1297" s="573"/>
      <c r="I1297" s="573"/>
      <c r="J1297" s="2"/>
    </row>
    <row r="1298" spans="1:12" ht="16.149999999999999" customHeight="1" thickBot="1" x14ac:dyDescent="0.35">
      <c r="A1298" s="610" t="s">
        <v>126</v>
      </c>
      <c r="B1298" s="610"/>
      <c r="C1298" s="610"/>
      <c r="D1298" s="610"/>
      <c r="E1298" s="610"/>
      <c r="F1298" s="610"/>
      <c r="G1298" s="610"/>
      <c r="H1298" s="610"/>
      <c r="I1298" s="610"/>
      <c r="J1298" s="2"/>
    </row>
    <row r="1299" spans="1:12" ht="31.6" customHeight="1" thickBot="1" x14ac:dyDescent="0.35">
      <c r="A1299" s="441" t="s">
        <v>212</v>
      </c>
      <c r="B1299" s="618" t="str">
        <f>IF(ProjeNo&gt;0,ProjeNo,"")</f>
        <v/>
      </c>
      <c r="C1299" s="619"/>
      <c r="D1299" s="619"/>
      <c r="E1299" s="619"/>
      <c r="F1299" s="619"/>
      <c r="G1299" s="619"/>
      <c r="H1299" s="619"/>
      <c r="I1299" s="620"/>
      <c r="J1299" s="2"/>
    </row>
    <row r="1300" spans="1:12" ht="45" customHeight="1" thickBot="1" x14ac:dyDescent="0.35">
      <c r="A1300" s="441" t="s">
        <v>213</v>
      </c>
      <c r="B1300" s="615" t="str">
        <f>IF(ProjeAdi&gt;0,ProjeAdi,"")</f>
        <v/>
      </c>
      <c r="C1300" s="616"/>
      <c r="D1300" s="616"/>
      <c r="E1300" s="616"/>
      <c r="F1300" s="616"/>
      <c r="G1300" s="616"/>
      <c r="H1300" s="616"/>
      <c r="I1300" s="617"/>
      <c r="J1300" s="2"/>
    </row>
    <row r="1301" spans="1:12" ht="34.5" customHeight="1" thickBot="1" x14ac:dyDescent="0.35">
      <c r="A1301" s="449" t="s">
        <v>137</v>
      </c>
      <c r="B1301" s="632" t="str">
        <f>IF($B$6&lt;&gt;"",$B$6,"")</f>
        <v/>
      </c>
      <c r="C1301" s="633"/>
      <c r="D1301" s="633"/>
      <c r="E1301" s="633"/>
      <c r="F1301" s="633"/>
      <c r="G1301" s="633"/>
      <c r="H1301" s="633"/>
      <c r="I1301" s="634"/>
      <c r="J1301" s="206" t="str">
        <f>IF(B1301="","Stok değerleme yöntemi yazılmadan toplam hesaplanmayacaktır.","")</f>
        <v>Stok değerleme yöntemi yazılmadan toplam hesaplanmayacaktır.</v>
      </c>
    </row>
    <row r="1302" spans="1:12" s="42" customFormat="1" ht="37.200000000000003" customHeight="1" x14ac:dyDescent="0.3">
      <c r="A1302" s="613" t="s">
        <v>3</v>
      </c>
      <c r="B1302" s="613" t="s">
        <v>99</v>
      </c>
      <c r="C1302" s="613" t="s">
        <v>175</v>
      </c>
      <c r="D1302" s="613" t="s">
        <v>100</v>
      </c>
      <c r="E1302" s="613" t="s">
        <v>105</v>
      </c>
      <c r="F1302" s="613" t="s">
        <v>106</v>
      </c>
      <c r="G1302" s="613" t="s">
        <v>138</v>
      </c>
      <c r="H1302" s="630" t="s">
        <v>33</v>
      </c>
      <c r="I1302" s="630" t="s">
        <v>107</v>
      </c>
      <c r="J1302" s="58"/>
      <c r="K1302" s="66"/>
      <c r="L1302" s="66"/>
    </row>
    <row r="1303" spans="1:12" ht="18" customHeight="1" thickBot="1" x14ac:dyDescent="0.35">
      <c r="A1303" s="621"/>
      <c r="B1303" s="621"/>
      <c r="C1303" s="614"/>
      <c r="D1303" s="621"/>
      <c r="E1303" s="621"/>
      <c r="F1303" s="621"/>
      <c r="G1303" s="621"/>
      <c r="H1303" s="631"/>
      <c r="I1303" s="631"/>
      <c r="J1303" s="2"/>
    </row>
    <row r="1304" spans="1:12" ht="18" customHeight="1" x14ac:dyDescent="0.3">
      <c r="A1304" s="198">
        <v>741</v>
      </c>
      <c r="B1304" s="83"/>
      <c r="C1304" s="445"/>
      <c r="D1304" s="22"/>
      <c r="E1304" s="36"/>
      <c r="F1304" s="36"/>
      <c r="G1304" s="33"/>
      <c r="H1304" s="189" t="str">
        <f>IF(AND(F1304&lt;&gt;"",G1304&lt;&gt;"",I1304&lt;&gt;""),F1304*G1304,"")</f>
        <v/>
      </c>
      <c r="I1304" s="43"/>
      <c r="J1304" s="103" t="str">
        <f t="shared" ref="J1304:J1323" si="74">IF(AND(D1304&lt;&gt;"",I1304=""),"Stok Çıkış Tarihi Yazılmalıdır.","")</f>
        <v/>
      </c>
    </row>
    <row r="1305" spans="1:12" ht="18" customHeight="1" x14ac:dyDescent="0.3">
      <c r="A1305" s="399">
        <v>742</v>
      </c>
      <c r="B1305" s="314"/>
      <c r="C1305" s="447"/>
      <c r="D1305" s="14"/>
      <c r="E1305" s="15"/>
      <c r="F1305" s="15"/>
      <c r="G1305" s="38"/>
      <c r="H1305" s="199" t="str">
        <f t="shared" ref="H1305:H1323" si="75">IF(AND(F1305&lt;&gt;"",G1305&lt;&gt;"",I1305&lt;&gt;""),F1305*G1305,"")</f>
        <v/>
      </c>
      <c r="I1305" s="44"/>
      <c r="J1305" s="103" t="str">
        <f t="shared" si="74"/>
        <v/>
      </c>
    </row>
    <row r="1306" spans="1:12" ht="18" customHeight="1" x14ac:dyDescent="0.3">
      <c r="A1306" s="399">
        <v>743</v>
      </c>
      <c r="B1306" s="314"/>
      <c r="C1306" s="447"/>
      <c r="D1306" s="14"/>
      <c r="E1306" s="15"/>
      <c r="F1306" s="15"/>
      <c r="G1306" s="38"/>
      <c r="H1306" s="199" t="str">
        <f t="shared" si="75"/>
        <v/>
      </c>
      <c r="I1306" s="44"/>
      <c r="J1306" s="103" t="str">
        <f t="shared" si="74"/>
        <v/>
      </c>
    </row>
    <row r="1307" spans="1:12" ht="18" customHeight="1" x14ac:dyDescent="0.3">
      <c r="A1307" s="399">
        <v>744</v>
      </c>
      <c r="B1307" s="314"/>
      <c r="C1307" s="447"/>
      <c r="D1307" s="14"/>
      <c r="E1307" s="15"/>
      <c r="F1307" s="15"/>
      <c r="G1307" s="38"/>
      <c r="H1307" s="199" t="str">
        <f t="shared" si="75"/>
        <v/>
      </c>
      <c r="I1307" s="44"/>
      <c r="J1307" s="103" t="str">
        <f t="shared" si="74"/>
        <v/>
      </c>
    </row>
    <row r="1308" spans="1:12" ht="18" customHeight="1" x14ac:dyDescent="0.3">
      <c r="A1308" s="399">
        <v>745</v>
      </c>
      <c r="B1308" s="314"/>
      <c r="C1308" s="447"/>
      <c r="D1308" s="14"/>
      <c r="E1308" s="15"/>
      <c r="F1308" s="15"/>
      <c r="G1308" s="38"/>
      <c r="H1308" s="199" t="str">
        <f t="shared" si="75"/>
        <v/>
      </c>
      <c r="I1308" s="44"/>
      <c r="J1308" s="103" t="str">
        <f t="shared" si="74"/>
        <v/>
      </c>
    </row>
    <row r="1309" spans="1:12" ht="18" customHeight="1" x14ac:dyDescent="0.3">
      <c r="A1309" s="399">
        <v>746</v>
      </c>
      <c r="B1309" s="314"/>
      <c r="C1309" s="447"/>
      <c r="D1309" s="14"/>
      <c r="E1309" s="15"/>
      <c r="F1309" s="15"/>
      <c r="G1309" s="38"/>
      <c r="H1309" s="199" t="str">
        <f t="shared" si="75"/>
        <v/>
      </c>
      <c r="I1309" s="44"/>
      <c r="J1309" s="103" t="str">
        <f t="shared" si="74"/>
        <v/>
      </c>
    </row>
    <row r="1310" spans="1:12" ht="18" customHeight="1" x14ac:dyDescent="0.3">
      <c r="A1310" s="399">
        <v>747</v>
      </c>
      <c r="B1310" s="314"/>
      <c r="C1310" s="447"/>
      <c r="D1310" s="14"/>
      <c r="E1310" s="15"/>
      <c r="F1310" s="15"/>
      <c r="G1310" s="38"/>
      <c r="H1310" s="199" t="str">
        <f t="shared" si="75"/>
        <v/>
      </c>
      <c r="I1310" s="44"/>
      <c r="J1310" s="103" t="str">
        <f t="shared" si="74"/>
        <v/>
      </c>
    </row>
    <row r="1311" spans="1:12" ht="18" customHeight="1" x14ac:dyDescent="0.3">
      <c r="A1311" s="399">
        <v>748</v>
      </c>
      <c r="B1311" s="314"/>
      <c r="C1311" s="447"/>
      <c r="D1311" s="14"/>
      <c r="E1311" s="15"/>
      <c r="F1311" s="15"/>
      <c r="G1311" s="38"/>
      <c r="H1311" s="199" t="str">
        <f t="shared" si="75"/>
        <v/>
      </c>
      <c r="I1311" s="44"/>
      <c r="J1311" s="103" t="str">
        <f t="shared" si="74"/>
        <v/>
      </c>
    </row>
    <row r="1312" spans="1:12" ht="18" customHeight="1" x14ac:dyDescent="0.3">
      <c r="A1312" s="399">
        <v>749</v>
      </c>
      <c r="B1312" s="314"/>
      <c r="C1312" s="447"/>
      <c r="D1312" s="14"/>
      <c r="E1312" s="15"/>
      <c r="F1312" s="15"/>
      <c r="G1312" s="38"/>
      <c r="H1312" s="199" t="str">
        <f t="shared" si="75"/>
        <v/>
      </c>
      <c r="I1312" s="44"/>
      <c r="J1312" s="103" t="str">
        <f t="shared" si="74"/>
        <v/>
      </c>
    </row>
    <row r="1313" spans="1:11" ht="18" customHeight="1" x14ac:dyDescent="0.3">
      <c r="A1313" s="399">
        <v>750</v>
      </c>
      <c r="B1313" s="314"/>
      <c r="C1313" s="447"/>
      <c r="D1313" s="14"/>
      <c r="E1313" s="15"/>
      <c r="F1313" s="15"/>
      <c r="G1313" s="38"/>
      <c r="H1313" s="199" t="str">
        <f t="shared" si="75"/>
        <v/>
      </c>
      <c r="I1313" s="44"/>
      <c r="J1313" s="103" t="str">
        <f t="shared" si="74"/>
        <v/>
      </c>
    </row>
    <row r="1314" spans="1:11" ht="18" customHeight="1" x14ac:dyDescent="0.3">
      <c r="A1314" s="399">
        <v>751</v>
      </c>
      <c r="B1314" s="314"/>
      <c r="C1314" s="447"/>
      <c r="D1314" s="14"/>
      <c r="E1314" s="15"/>
      <c r="F1314" s="15"/>
      <c r="G1314" s="38"/>
      <c r="H1314" s="199" t="str">
        <f t="shared" si="75"/>
        <v/>
      </c>
      <c r="I1314" s="44"/>
      <c r="J1314" s="103" t="str">
        <f t="shared" si="74"/>
        <v/>
      </c>
    </row>
    <row r="1315" spans="1:11" ht="18" customHeight="1" x14ac:dyDescent="0.3">
      <c r="A1315" s="399">
        <v>752</v>
      </c>
      <c r="B1315" s="314"/>
      <c r="C1315" s="447"/>
      <c r="D1315" s="14"/>
      <c r="E1315" s="15"/>
      <c r="F1315" s="15"/>
      <c r="G1315" s="38"/>
      <c r="H1315" s="199" t="str">
        <f t="shared" si="75"/>
        <v/>
      </c>
      <c r="I1315" s="44"/>
      <c r="J1315" s="103" t="str">
        <f t="shared" si="74"/>
        <v/>
      </c>
    </row>
    <row r="1316" spans="1:11" ht="18" customHeight="1" x14ac:dyDescent="0.3">
      <c r="A1316" s="399">
        <v>753</v>
      </c>
      <c r="B1316" s="314"/>
      <c r="C1316" s="447"/>
      <c r="D1316" s="14"/>
      <c r="E1316" s="15"/>
      <c r="F1316" s="15"/>
      <c r="G1316" s="38"/>
      <c r="H1316" s="199" t="str">
        <f t="shared" si="75"/>
        <v/>
      </c>
      <c r="I1316" s="44"/>
      <c r="J1316" s="103" t="str">
        <f t="shared" si="74"/>
        <v/>
      </c>
    </row>
    <row r="1317" spans="1:11" ht="18" customHeight="1" x14ac:dyDescent="0.3">
      <c r="A1317" s="399">
        <v>754</v>
      </c>
      <c r="B1317" s="314"/>
      <c r="C1317" s="447"/>
      <c r="D1317" s="14"/>
      <c r="E1317" s="15"/>
      <c r="F1317" s="15"/>
      <c r="G1317" s="38"/>
      <c r="H1317" s="199" t="str">
        <f t="shared" si="75"/>
        <v/>
      </c>
      <c r="I1317" s="44"/>
      <c r="J1317" s="103" t="str">
        <f t="shared" si="74"/>
        <v/>
      </c>
    </row>
    <row r="1318" spans="1:11" ht="18" customHeight="1" x14ac:dyDescent="0.3">
      <c r="A1318" s="399">
        <v>755</v>
      </c>
      <c r="B1318" s="314"/>
      <c r="C1318" s="447"/>
      <c r="D1318" s="14"/>
      <c r="E1318" s="15"/>
      <c r="F1318" s="15"/>
      <c r="G1318" s="38"/>
      <c r="H1318" s="199" t="str">
        <f t="shared" si="75"/>
        <v/>
      </c>
      <c r="I1318" s="44"/>
      <c r="J1318" s="103" t="str">
        <f t="shared" si="74"/>
        <v/>
      </c>
    </row>
    <row r="1319" spans="1:11" ht="18" customHeight="1" x14ac:dyDescent="0.3">
      <c r="A1319" s="399">
        <v>756</v>
      </c>
      <c r="B1319" s="314"/>
      <c r="C1319" s="447"/>
      <c r="D1319" s="14"/>
      <c r="E1319" s="15"/>
      <c r="F1319" s="15"/>
      <c r="G1319" s="38"/>
      <c r="H1319" s="199" t="str">
        <f t="shared" si="75"/>
        <v/>
      </c>
      <c r="I1319" s="44"/>
      <c r="J1319" s="103" t="str">
        <f t="shared" si="74"/>
        <v/>
      </c>
    </row>
    <row r="1320" spans="1:11" ht="18" customHeight="1" x14ac:dyDescent="0.3">
      <c r="A1320" s="399">
        <v>757</v>
      </c>
      <c r="B1320" s="314"/>
      <c r="C1320" s="447"/>
      <c r="D1320" s="14"/>
      <c r="E1320" s="15"/>
      <c r="F1320" s="15"/>
      <c r="G1320" s="38"/>
      <c r="H1320" s="199" t="str">
        <f t="shared" si="75"/>
        <v/>
      </c>
      <c r="I1320" s="44"/>
      <c r="J1320" s="103" t="str">
        <f t="shared" si="74"/>
        <v/>
      </c>
    </row>
    <row r="1321" spans="1:11" ht="18" customHeight="1" x14ac:dyDescent="0.3">
      <c r="A1321" s="399">
        <v>758</v>
      </c>
      <c r="B1321" s="314"/>
      <c r="C1321" s="447"/>
      <c r="D1321" s="14"/>
      <c r="E1321" s="15"/>
      <c r="F1321" s="15"/>
      <c r="G1321" s="38"/>
      <c r="H1321" s="199" t="str">
        <f t="shared" si="75"/>
        <v/>
      </c>
      <c r="I1321" s="44"/>
      <c r="J1321" s="103" t="str">
        <f t="shared" si="74"/>
        <v/>
      </c>
    </row>
    <row r="1322" spans="1:11" ht="18" customHeight="1" x14ac:dyDescent="0.3">
      <c r="A1322" s="399">
        <v>759</v>
      </c>
      <c r="B1322" s="314"/>
      <c r="C1322" s="447"/>
      <c r="D1322" s="14"/>
      <c r="E1322" s="15"/>
      <c r="F1322" s="15"/>
      <c r="G1322" s="38"/>
      <c r="H1322" s="199" t="str">
        <f t="shared" si="75"/>
        <v/>
      </c>
      <c r="I1322" s="44"/>
      <c r="J1322" s="103" t="str">
        <f t="shared" si="74"/>
        <v/>
      </c>
    </row>
    <row r="1323" spans="1:11" ht="18" customHeight="1" thickBot="1" x14ac:dyDescent="0.35">
      <c r="A1323" s="400">
        <v>760</v>
      </c>
      <c r="B1323" s="86"/>
      <c r="C1323" s="448"/>
      <c r="D1323" s="16"/>
      <c r="E1323" s="17"/>
      <c r="F1323" s="17"/>
      <c r="G1323" s="40"/>
      <c r="H1323" s="200" t="str">
        <f t="shared" si="75"/>
        <v/>
      </c>
      <c r="I1323" s="45"/>
      <c r="J1323" s="103" t="str">
        <f t="shared" si="74"/>
        <v/>
      </c>
    </row>
    <row r="1324" spans="1:11" ht="18" customHeight="1" thickBot="1" x14ac:dyDescent="0.35">
      <c r="G1324" s="380" t="s">
        <v>124</v>
      </c>
      <c r="H1324" s="183">
        <f>IF(stok&lt;&gt;"",SUM(H1304:H1323)+H1289,0)</f>
        <v>0</v>
      </c>
      <c r="I1324" s="202"/>
      <c r="K1324" s="102">
        <f>IF(H1324&gt;H1289,ROW(A1330),0)</f>
        <v>0</v>
      </c>
    </row>
    <row r="1326" spans="1:11" ht="30.1" customHeight="1" x14ac:dyDescent="0.3">
      <c r="A1326" s="629" t="s">
        <v>134</v>
      </c>
      <c r="B1326" s="629"/>
      <c r="C1326" s="629"/>
      <c r="D1326" s="629"/>
      <c r="E1326" s="629"/>
      <c r="F1326" s="629"/>
      <c r="G1326" s="629"/>
      <c r="H1326" s="629"/>
      <c r="I1326" s="629"/>
    </row>
    <row r="1328" spans="1:11" ht="19.05" x14ac:dyDescent="0.35">
      <c r="A1328" s="370" t="s">
        <v>30</v>
      </c>
      <c r="B1328" s="372">
        <f ca="1">imzatarihi</f>
        <v>45653</v>
      </c>
      <c r="C1328" s="372"/>
      <c r="D1328" s="251" t="s">
        <v>31</v>
      </c>
      <c r="E1328" s="373" t="str">
        <f>IF(kurulusyetkilisi&gt;0,kurulusyetkilisi,"")</f>
        <v/>
      </c>
      <c r="H1328" s="41"/>
    </row>
    <row r="1329" spans="2:8" ht="19.05" x14ac:dyDescent="0.35">
      <c r="B1329" s="213"/>
      <c r="C1329" s="213"/>
      <c r="D1329" s="251" t="s">
        <v>32</v>
      </c>
      <c r="G1329" s="212"/>
      <c r="H1329" s="41"/>
    </row>
  </sheetData>
  <sheetProtection algorithmName="SHA-512" hashValue="JmRoGGEdSZNZsc1VGM1GvPem0oF7Gkj0W5QEWe0foUZbh92Iig2ODQT/GOyE8v7niv3zF+lI97YlSEYvGvoiwA==" saltValue="eyu689i7De+VwrX0Xpe0BQ==" spinCount="100000" sheet="1" objects="1" scenarios="1"/>
  <mergeCells count="608">
    <mergeCell ref="A1:I1"/>
    <mergeCell ref="A2:I2"/>
    <mergeCell ref="A3:I3"/>
    <mergeCell ref="A31:I31"/>
    <mergeCell ref="A36:I36"/>
    <mergeCell ref="B6:I6"/>
    <mergeCell ref="B5:I5"/>
    <mergeCell ref="B4:I4"/>
    <mergeCell ref="B40:I40"/>
    <mergeCell ref="B41:I41"/>
    <mergeCell ref="B74:I74"/>
    <mergeCell ref="A37:I37"/>
    <mergeCell ref="A38:I38"/>
    <mergeCell ref="A7:A8"/>
    <mergeCell ref="B7:B8"/>
    <mergeCell ref="D7:D8"/>
    <mergeCell ref="E7:E8"/>
    <mergeCell ref="G7:G8"/>
    <mergeCell ref="B39:I39"/>
    <mergeCell ref="A66:I66"/>
    <mergeCell ref="A71:I71"/>
    <mergeCell ref="A72:I72"/>
    <mergeCell ref="A73:I73"/>
    <mergeCell ref="A42:A43"/>
    <mergeCell ref="B42:B43"/>
    <mergeCell ref="D42:D43"/>
    <mergeCell ref="E42:E43"/>
    <mergeCell ref="F42:F43"/>
    <mergeCell ref="G42:G43"/>
    <mergeCell ref="A77:A78"/>
    <mergeCell ref="B77:B78"/>
    <mergeCell ref="D77:D78"/>
    <mergeCell ref="E77:E78"/>
    <mergeCell ref="F77:F78"/>
    <mergeCell ref="G77:G78"/>
    <mergeCell ref="B75:I75"/>
    <mergeCell ref="B76:I76"/>
    <mergeCell ref="B110:I110"/>
    <mergeCell ref="B111:I111"/>
    <mergeCell ref="B144:I144"/>
    <mergeCell ref="A101:I101"/>
    <mergeCell ref="A106:I106"/>
    <mergeCell ref="A107:I107"/>
    <mergeCell ref="A108:I108"/>
    <mergeCell ref="B109:I109"/>
    <mergeCell ref="B145:I145"/>
    <mergeCell ref="B146:I146"/>
    <mergeCell ref="A136:I136"/>
    <mergeCell ref="A141:I141"/>
    <mergeCell ref="A142:I142"/>
    <mergeCell ref="A143:I143"/>
    <mergeCell ref="A112:A113"/>
    <mergeCell ref="B112:B113"/>
    <mergeCell ref="D112:D113"/>
    <mergeCell ref="E112:E113"/>
    <mergeCell ref="F112:F113"/>
    <mergeCell ref="G112:G113"/>
    <mergeCell ref="A171:I171"/>
    <mergeCell ref="A176:I176"/>
    <mergeCell ref="A177:I177"/>
    <mergeCell ref="A178:I178"/>
    <mergeCell ref="A147:A148"/>
    <mergeCell ref="B147:B148"/>
    <mergeCell ref="D147:D148"/>
    <mergeCell ref="E147:E148"/>
    <mergeCell ref="F147:F148"/>
    <mergeCell ref="G147:G148"/>
    <mergeCell ref="H147:H148"/>
    <mergeCell ref="I147:I148"/>
    <mergeCell ref="B216:I216"/>
    <mergeCell ref="B249:I249"/>
    <mergeCell ref="A206:I206"/>
    <mergeCell ref="A211:I211"/>
    <mergeCell ref="A212:I212"/>
    <mergeCell ref="A213:I213"/>
    <mergeCell ref="A182:A183"/>
    <mergeCell ref="B182:B183"/>
    <mergeCell ref="D182:D183"/>
    <mergeCell ref="E182:E183"/>
    <mergeCell ref="F182:F183"/>
    <mergeCell ref="G182:G183"/>
    <mergeCell ref="H182:H183"/>
    <mergeCell ref="I182:I183"/>
    <mergeCell ref="B250:I250"/>
    <mergeCell ref="B251:I251"/>
    <mergeCell ref="A241:I241"/>
    <mergeCell ref="A246:I246"/>
    <mergeCell ref="A247:I247"/>
    <mergeCell ref="A248:I248"/>
    <mergeCell ref="A217:A218"/>
    <mergeCell ref="B217:B218"/>
    <mergeCell ref="D217:D218"/>
    <mergeCell ref="E217:E218"/>
    <mergeCell ref="F217:F218"/>
    <mergeCell ref="G217:G218"/>
    <mergeCell ref="H217:H218"/>
    <mergeCell ref="I217:I218"/>
    <mergeCell ref="A276:I276"/>
    <mergeCell ref="A281:I281"/>
    <mergeCell ref="A282:I282"/>
    <mergeCell ref="A283:I283"/>
    <mergeCell ref="A252:A253"/>
    <mergeCell ref="B252:B253"/>
    <mergeCell ref="D252:D253"/>
    <mergeCell ref="E252:E253"/>
    <mergeCell ref="F252:F253"/>
    <mergeCell ref="G252:G253"/>
    <mergeCell ref="H252:H253"/>
    <mergeCell ref="I252:I253"/>
    <mergeCell ref="B321:I321"/>
    <mergeCell ref="B354:I354"/>
    <mergeCell ref="A311:I311"/>
    <mergeCell ref="A316:I316"/>
    <mergeCell ref="A317:I317"/>
    <mergeCell ref="A318:I318"/>
    <mergeCell ref="A287:A288"/>
    <mergeCell ref="B287:B288"/>
    <mergeCell ref="D287:D288"/>
    <mergeCell ref="E287:E288"/>
    <mergeCell ref="F287:F288"/>
    <mergeCell ref="G287:G288"/>
    <mergeCell ref="H287:H288"/>
    <mergeCell ref="I287:I288"/>
    <mergeCell ref="A351:I351"/>
    <mergeCell ref="A352:I352"/>
    <mergeCell ref="A353:I353"/>
    <mergeCell ref="A322:A323"/>
    <mergeCell ref="B322:B323"/>
    <mergeCell ref="D322:D323"/>
    <mergeCell ref="E322:E323"/>
    <mergeCell ref="F322:F323"/>
    <mergeCell ref="G322:G323"/>
    <mergeCell ref="H322:H323"/>
    <mergeCell ref="I322:I323"/>
    <mergeCell ref="B426:I426"/>
    <mergeCell ref="B459:I459"/>
    <mergeCell ref="A416:I416"/>
    <mergeCell ref="A421:I421"/>
    <mergeCell ref="A422:I422"/>
    <mergeCell ref="A423:I423"/>
    <mergeCell ref="A392:A393"/>
    <mergeCell ref="B392:B393"/>
    <mergeCell ref="D392:D393"/>
    <mergeCell ref="E392:E393"/>
    <mergeCell ref="F392:F393"/>
    <mergeCell ref="G392:G393"/>
    <mergeCell ref="H392:H393"/>
    <mergeCell ref="I392:I393"/>
    <mergeCell ref="A456:I456"/>
    <mergeCell ref="A457:I457"/>
    <mergeCell ref="A458:I458"/>
    <mergeCell ref="A427:A428"/>
    <mergeCell ref="B427:B428"/>
    <mergeCell ref="D427:D428"/>
    <mergeCell ref="E427:E428"/>
    <mergeCell ref="F427:F428"/>
    <mergeCell ref="G427:G428"/>
    <mergeCell ref="H427:H428"/>
    <mergeCell ref="I427:I428"/>
    <mergeCell ref="B531:I531"/>
    <mergeCell ref="B564:I564"/>
    <mergeCell ref="A521:I521"/>
    <mergeCell ref="A526:I526"/>
    <mergeCell ref="A527:I527"/>
    <mergeCell ref="A528:I528"/>
    <mergeCell ref="A497:A498"/>
    <mergeCell ref="B497:B498"/>
    <mergeCell ref="D497:D498"/>
    <mergeCell ref="E497:E498"/>
    <mergeCell ref="F497:F498"/>
    <mergeCell ref="G497:G498"/>
    <mergeCell ref="H497:H498"/>
    <mergeCell ref="I497:I498"/>
    <mergeCell ref="B565:I565"/>
    <mergeCell ref="B566:I566"/>
    <mergeCell ref="A556:I556"/>
    <mergeCell ref="A561:I561"/>
    <mergeCell ref="A562:I562"/>
    <mergeCell ref="A563:I563"/>
    <mergeCell ref="A532:A533"/>
    <mergeCell ref="B532:B533"/>
    <mergeCell ref="D532:D533"/>
    <mergeCell ref="E532:E533"/>
    <mergeCell ref="F532:F533"/>
    <mergeCell ref="G532:G533"/>
    <mergeCell ref="H532:H533"/>
    <mergeCell ref="I532:I533"/>
    <mergeCell ref="A591:I591"/>
    <mergeCell ref="A596:I596"/>
    <mergeCell ref="A597:I597"/>
    <mergeCell ref="A598:I598"/>
    <mergeCell ref="A567:A568"/>
    <mergeCell ref="B567:B568"/>
    <mergeCell ref="D567:D568"/>
    <mergeCell ref="E567:E568"/>
    <mergeCell ref="F567:F568"/>
    <mergeCell ref="G567:G568"/>
    <mergeCell ref="H567:H568"/>
    <mergeCell ref="I567:I568"/>
    <mergeCell ref="C567:C568"/>
    <mergeCell ref="B636:I636"/>
    <mergeCell ref="B669:I669"/>
    <mergeCell ref="A626:I626"/>
    <mergeCell ref="A631:I631"/>
    <mergeCell ref="A632:I632"/>
    <mergeCell ref="A633:I633"/>
    <mergeCell ref="A602:A603"/>
    <mergeCell ref="B602:B603"/>
    <mergeCell ref="D602:D603"/>
    <mergeCell ref="E602:E603"/>
    <mergeCell ref="F602:F603"/>
    <mergeCell ref="G602:G603"/>
    <mergeCell ref="H602:H603"/>
    <mergeCell ref="I602:I603"/>
    <mergeCell ref="B670:I670"/>
    <mergeCell ref="B671:I671"/>
    <mergeCell ref="A661:I661"/>
    <mergeCell ref="A666:I666"/>
    <mergeCell ref="A667:I667"/>
    <mergeCell ref="A668:I668"/>
    <mergeCell ref="A637:A638"/>
    <mergeCell ref="B637:B638"/>
    <mergeCell ref="D637:D638"/>
    <mergeCell ref="E637:E638"/>
    <mergeCell ref="F637:F638"/>
    <mergeCell ref="G637:G638"/>
    <mergeCell ref="H637:H638"/>
    <mergeCell ref="I637:I638"/>
    <mergeCell ref="A696:I696"/>
    <mergeCell ref="A701:I701"/>
    <mergeCell ref="A702:I702"/>
    <mergeCell ref="A703:I703"/>
    <mergeCell ref="A672:A673"/>
    <mergeCell ref="B672:B673"/>
    <mergeCell ref="D672:D673"/>
    <mergeCell ref="E672:E673"/>
    <mergeCell ref="F672:F673"/>
    <mergeCell ref="G672:G673"/>
    <mergeCell ref="H672:H673"/>
    <mergeCell ref="I672:I673"/>
    <mergeCell ref="B741:I741"/>
    <mergeCell ref="B774:I774"/>
    <mergeCell ref="A731:I731"/>
    <mergeCell ref="A736:I736"/>
    <mergeCell ref="A737:I737"/>
    <mergeCell ref="A738:I738"/>
    <mergeCell ref="A707:A708"/>
    <mergeCell ref="B707:B708"/>
    <mergeCell ref="D707:D708"/>
    <mergeCell ref="E707:E708"/>
    <mergeCell ref="F707:F708"/>
    <mergeCell ref="G707:G708"/>
    <mergeCell ref="H707:H708"/>
    <mergeCell ref="I707:I708"/>
    <mergeCell ref="B740:I740"/>
    <mergeCell ref="B775:I775"/>
    <mergeCell ref="B776:I776"/>
    <mergeCell ref="A766:I766"/>
    <mergeCell ref="A771:I771"/>
    <mergeCell ref="A772:I772"/>
    <mergeCell ref="A773:I773"/>
    <mergeCell ref="A742:A743"/>
    <mergeCell ref="B742:B743"/>
    <mergeCell ref="D742:D743"/>
    <mergeCell ref="E742:E743"/>
    <mergeCell ref="F742:F743"/>
    <mergeCell ref="G742:G743"/>
    <mergeCell ref="H742:H743"/>
    <mergeCell ref="I742:I743"/>
    <mergeCell ref="C742:C743"/>
    <mergeCell ref="A801:I801"/>
    <mergeCell ref="A806:I806"/>
    <mergeCell ref="A807:I807"/>
    <mergeCell ref="A808:I808"/>
    <mergeCell ref="A777:A778"/>
    <mergeCell ref="B777:B778"/>
    <mergeCell ref="D777:D778"/>
    <mergeCell ref="E777:E778"/>
    <mergeCell ref="F777:F778"/>
    <mergeCell ref="G777:G778"/>
    <mergeCell ref="H777:H778"/>
    <mergeCell ref="I777:I778"/>
    <mergeCell ref="C777:C778"/>
    <mergeCell ref="B846:I846"/>
    <mergeCell ref="B879:I879"/>
    <mergeCell ref="A836:I836"/>
    <mergeCell ref="A841:I841"/>
    <mergeCell ref="A842:I842"/>
    <mergeCell ref="A843:I843"/>
    <mergeCell ref="A812:A813"/>
    <mergeCell ref="B812:B813"/>
    <mergeCell ref="D812:D813"/>
    <mergeCell ref="E812:E813"/>
    <mergeCell ref="F812:F813"/>
    <mergeCell ref="G812:G813"/>
    <mergeCell ref="H812:H813"/>
    <mergeCell ref="I812:I813"/>
    <mergeCell ref="A878:I878"/>
    <mergeCell ref="A847:A848"/>
    <mergeCell ref="B847:B848"/>
    <mergeCell ref="D847:D848"/>
    <mergeCell ref="E847:E848"/>
    <mergeCell ref="F847:F848"/>
    <mergeCell ref="G847:G848"/>
    <mergeCell ref="H847:H848"/>
    <mergeCell ref="I847:I848"/>
    <mergeCell ref="B951:I951"/>
    <mergeCell ref="B984:I984"/>
    <mergeCell ref="A941:I941"/>
    <mergeCell ref="A946:I946"/>
    <mergeCell ref="A947:I947"/>
    <mergeCell ref="A948:I948"/>
    <mergeCell ref="A917:A918"/>
    <mergeCell ref="B917:B918"/>
    <mergeCell ref="D917:D918"/>
    <mergeCell ref="E917:E918"/>
    <mergeCell ref="F917:F918"/>
    <mergeCell ref="G917:G918"/>
    <mergeCell ref="H917:H918"/>
    <mergeCell ref="I917:I918"/>
    <mergeCell ref="B950:I950"/>
    <mergeCell ref="B985:I985"/>
    <mergeCell ref="B986:I986"/>
    <mergeCell ref="A976:I976"/>
    <mergeCell ref="A981:I981"/>
    <mergeCell ref="A982:I982"/>
    <mergeCell ref="A983:I983"/>
    <mergeCell ref="A952:A953"/>
    <mergeCell ref="B952:B953"/>
    <mergeCell ref="D952:D953"/>
    <mergeCell ref="E952:E953"/>
    <mergeCell ref="F952:F953"/>
    <mergeCell ref="G952:G953"/>
    <mergeCell ref="H952:H953"/>
    <mergeCell ref="I952:I953"/>
    <mergeCell ref="C952:C953"/>
    <mergeCell ref="A1011:I1011"/>
    <mergeCell ref="A1016:I1016"/>
    <mergeCell ref="A1017:I1017"/>
    <mergeCell ref="A1018:I1018"/>
    <mergeCell ref="A987:A988"/>
    <mergeCell ref="B987:B988"/>
    <mergeCell ref="D987:D988"/>
    <mergeCell ref="E987:E988"/>
    <mergeCell ref="F987:F988"/>
    <mergeCell ref="G987:G988"/>
    <mergeCell ref="H987:H988"/>
    <mergeCell ref="I987:I988"/>
    <mergeCell ref="B1056:I1056"/>
    <mergeCell ref="B1089:I1089"/>
    <mergeCell ref="A1046:I1046"/>
    <mergeCell ref="A1051:I1051"/>
    <mergeCell ref="A1052:I1052"/>
    <mergeCell ref="A1053:I1053"/>
    <mergeCell ref="A1022:A1023"/>
    <mergeCell ref="B1022:B1023"/>
    <mergeCell ref="D1022:D1023"/>
    <mergeCell ref="E1022:E1023"/>
    <mergeCell ref="F1022:F1023"/>
    <mergeCell ref="G1022:G1023"/>
    <mergeCell ref="H1022:H1023"/>
    <mergeCell ref="I1022:I1023"/>
    <mergeCell ref="B1054:I1054"/>
    <mergeCell ref="B1055:I1055"/>
    <mergeCell ref="B1090:I1090"/>
    <mergeCell ref="B1091:I1091"/>
    <mergeCell ref="A1081:I1081"/>
    <mergeCell ref="A1086:I1086"/>
    <mergeCell ref="A1087:I1087"/>
    <mergeCell ref="A1088:I1088"/>
    <mergeCell ref="A1057:A1058"/>
    <mergeCell ref="B1057:B1058"/>
    <mergeCell ref="D1057:D1058"/>
    <mergeCell ref="E1057:E1058"/>
    <mergeCell ref="F1057:F1058"/>
    <mergeCell ref="G1057:G1058"/>
    <mergeCell ref="H1057:H1058"/>
    <mergeCell ref="I1057:I1058"/>
    <mergeCell ref="C1057:C1058"/>
    <mergeCell ref="A1116:I1116"/>
    <mergeCell ref="A1121:I1121"/>
    <mergeCell ref="A1122:I1122"/>
    <mergeCell ref="A1123:I1123"/>
    <mergeCell ref="A1092:A1093"/>
    <mergeCell ref="B1092:B1093"/>
    <mergeCell ref="D1092:D1093"/>
    <mergeCell ref="E1092:E1093"/>
    <mergeCell ref="F1092:F1093"/>
    <mergeCell ref="G1092:G1093"/>
    <mergeCell ref="H1092:H1093"/>
    <mergeCell ref="I1092:I1093"/>
    <mergeCell ref="C1092:C1093"/>
    <mergeCell ref="B1161:I1161"/>
    <mergeCell ref="B1194:I1194"/>
    <mergeCell ref="A1151:I1151"/>
    <mergeCell ref="A1156:I1156"/>
    <mergeCell ref="A1157:I1157"/>
    <mergeCell ref="A1158:I1158"/>
    <mergeCell ref="A1127:A1128"/>
    <mergeCell ref="B1127:B1128"/>
    <mergeCell ref="D1127:D1128"/>
    <mergeCell ref="E1127:E1128"/>
    <mergeCell ref="F1127:F1128"/>
    <mergeCell ref="G1127:G1128"/>
    <mergeCell ref="H1127:H1128"/>
    <mergeCell ref="I1127:I1128"/>
    <mergeCell ref="B1160:I1160"/>
    <mergeCell ref="C1127:C1128"/>
    <mergeCell ref="B1195:I1195"/>
    <mergeCell ref="B1196:I1196"/>
    <mergeCell ref="A1186:I1186"/>
    <mergeCell ref="A1191:I1191"/>
    <mergeCell ref="A1192:I1192"/>
    <mergeCell ref="A1193:I1193"/>
    <mergeCell ref="A1162:A1163"/>
    <mergeCell ref="B1162:B1163"/>
    <mergeCell ref="D1162:D1163"/>
    <mergeCell ref="E1162:E1163"/>
    <mergeCell ref="F1162:F1163"/>
    <mergeCell ref="G1162:G1163"/>
    <mergeCell ref="H1162:H1163"/>
    <mergeCell ref="I1162:I1163"/>
    <mergeCell ref="C1162:C1163"/>
    <mergeCell ref="B1266:I1266"/>
    <mergeCell ref="B1299:I1299"/>
    <mergeCell ref="A1256:I1256"/>
    <mergeCell ref="A1261:I1261"/>
    <mergeCell ref="A1262:I1262"/>
    <mergeCell ref="A1263:I1263"/>
    <mergeCell ref="A1232:A1233"/>
    <mergeCell ref="B1232:B1233"/>
    <mergeCell ref="D1232:D1233"/>
    <mergeCell ref="E1232:E1233"/>
    <mergeCell ref="F1232:F1233"/>
    <mergeCell ref="G1232:G1233"/>
    <mergeCell ref="H1232:H1233"/>
    <mergeCell ref="I1232:I1233"/>
    <mergeCell ref="A1267:A1268"/>
    <mergeCell ref="B1267:B1268"/>
    <mergeCell ref="D1267:D1268"/>
    <mergeCell ref="E1267:E1268"/>
    <mergeCell ref="F1267:F1268"/>
    <mergeCell ref="G1267:G1268"/>
    <mergeCell ref="H1267:H1268"/>
    <mergeCell ref="I1267:I1268"/>
    <mergeCell ref="C1267:C1268"/>
    <mergeCell ref="B1264:I1264"/>
    <mergeCell ref="A1326:I1326"/>
    <mergeCell ref="F7:F8"/>
    <mergeCell ref="H7:H8"/>
    <mergeCell ref="I7:I8"/>
    <mergeCell ref="H42:H43"/>
    <mergeCell ref="I42:I43"/>
    <mergeCell ref="H77:H78"/>
    <mergeCell ref="I77:I78"/>
    <mergeCell ref="H112:H113"/>
    <mergeCell ref="I112:I113"/>
    <mergeCell ref="A1302:A1303"/>
    <mergeCell ref="B1302:B1303"/>
    <mergeCell ref="D1302:D1303"/>
    <mergeCell ref="E1302:E1303"/>
    <mergeCell ref="F1302:F1303"/>
    <mergeCell ref="G1302:G1303"/>
    <mergeCell ref="H1302:H1303"/>
    <mergeCell ref="I1302:I1303"/>
    <mergeCell ref="A1291:I1291"/>
    <mergeCell ref="A1296:I1296"/>
    <mergeCell ref="A1297:I1297"/>
    <mergeCell ref="A1298:I1298"/>
    <mergeCell ref="B179:I179"/>
    <mergeCell ref="B180:I180"/>
    <mergeCell ref="B181:I181"/>
    <mergeCell ref="B214:I214"/>
    <mergeCell ref="B215:I215"/>
    <mergeCell ref="B284:I284"/>
    <mergeCell ref="B285:I285"/>
    <mergeCell ref="B286:I286"/>
    <mergeCell ref="B319:I319"/>
    <mergeCell ref="B320:I320"/>
    <mergeCell ref="B389:I389"/>
    <mergeCell ref="A381:I381"/>
    <mergeCell ref="A386:I386"/>
    <mergeCell ref="A387:I387"/>
    <mergeCell ref="A388:I388"/>
    <mergeCell ref="A357:A358"/>
    <mergeCell ref="B357:B358"/>
    <mergeCell ref="D357:D358"/>
    <mergeCell ref="E357:E358"/>
    <mergeCell ref="F357:F358"/>
    <mergeCell ref="G357:G358"/>
    <mergeCell ref="H357:H358"/>
    <mergeCell ref="I357:I358"/>
    <mergeCell ref="B355:I355"/>
    <mergeCell ref="B356:I356"/>
    <mergeCell ref="A346:I346"/>
    <mergeCell ref="B390:I390"/>
    <mergeCell ref="B391:I391"/>
    <mergeCell ref="B424:I424"/>
    <mergeCell ref="B425:I425"/>
    <mergeCell ref="B494:I494"/>
    <mergeCell ref="B495:I495"/>
    <mergeCell ref="B496:I496"/>
    <mergeCell ref="B529:I529"/>
    <mergeCell ref="B530:I530"/>
    <mergeCell ref="A486:I486"/>
    <mergeCell ref="A491:I491"/>
    <mergeCell ref="A492:I492"/>
    <mergeCell ref="A493:I493"/>
    <mergeCell ref="A462:A463"/>
    <mergeCell ref="B462:B463"/>
    <mergeCell ref="D462:D463"/>
    <mergeCell ref="E462:E463"/>
    <mergeCell ref="F462:F463"/>
    <mergeCell ref="G462:G463"/>
    <mergeCell ref="H462:H463"/>
    <mergeCell ref="I462:I463"/>
    <mergeCell ref="B460:I460"/>
    <mergeCell ref="B461:I461"/>
    <mergeCell ref="A451:I451"/>
    <mergeCell ref="B882:B883"/>
    <mergeCell ref="D882:D883"/>
    <mergeCell ref="E882:E883"/>
    <mergeCell ref="F882:F883"/>
    <mergeCell ref="G882:G883"/>
    <mergeCell ref="H882:H883"/>
    <mergeCell ref="B599:I599"/>
    <mergeCell ref="B600:I600"/>
    <mergeCell ref="B601:I601"/>
    <mergeCell ref="B634:I634"/>
    <mergeCell ref="B635:I635"/>
    <mergeCell ref="B704:I704"/>
    <mergeCell ref="B705:I705"/>
    <mergeCell ref="B706:I706"/>
    <mergeCell ref="B739:I739"/>
    <mergeCell ref="C602:C603"/>
    <mergeCell ref="C637:C638"/>
    <mergeCell ref="C672:C673"/>
    <mergeCell ref="C707:C708"/>
    <mergeCell ref="B880:I880"/>
    <mergeCell ref="B881:I881"/>
    <mergeCell ref="A871:I871"/>
    <mergeCell ref="A876:I876"/>
    <mergeCell ref="A877:I877"/>
    <mergeCell ref="B1124:I1124"/>
    <mergeCell ref="B1125:I1125"/>
    <mergeCell ref="B1126:I1126"/>
    <mergeCell ref="B1159:I1159"/>
    <mergeCell ref="B809:I809"/>
    <mergeCell ref="B810:I810"/>
    <mergeCell ref="B811:I811"/>
    <mergeCell ref="B844:I844"/>
    <mergeCell ref="B845:I845"/>
    <mergeCell ref="B914:I914"/>
    <mergeCell ref="B915:I915"/>
    <mergeCell ref="B916:I916"/>
    <mergeCell ref="B949:I949"/>
    <mergeCell ref="C812:C813"/>
    <mergeCell ref="C847:C848"/>
    <mergeCell ref="C882:C883"/>
    <mergeCell ref="C917:C918"/>
    <mergeCell ref="A906:I906"/>
    <mergeCell ref="A911:I911"/>
    <mergeCell ref="A912:I912"/>
    <mergeCell ref="A913:I913"/>
    <mergeCell ref="A882:A883"/>
    <mergeCell ref="C987:C988"/>
    <mergeCell ref="C1022:C1023"/>
    <mergeCell ref="B1265:I1265"/>
    <mergeCell ref="B1300:I1300"/>
    <mergeCell ref="B1301:I1301"/>
    <mergeCell ref="C1302:C1303"/>
    <mergeCell ref="C7:C8"/>
    <mergeCell ref="C42:C43"/>
    <mergeCell ref="C77:C78"/>
    <mergeCell ref="C112:C113"/>
    <mergeCell ref="C147:C148"/>
    <mergeCell ref="C182:C183"/>
    <mergeCell ref="C217:C218"/>
    <mergeCell ref="C252:C253"/>
    <mergeCell ref="C287:C288"/>
    <mergeCell ref="C322:C323"/>
    <mergeCell ref="C357:C358"/>
    <mergeCell ref="C392:C393"/>
    <mergeCell ref="C427:C428"/>
    <mergeCell ref="C462:C463"/>
    <mergeCell ref="C497:C498"/>
    <mergeCell ref="C532:C533"/>
    <mergeCell ref="B1019:I1019"/>
    <mergeCell ref="B1020:I1020"/>
    <mergeCell ref="B1021:I1021"/>
    <mergeCell ref="I882:I883"/>
    <mergeCell ref="C1197:C1198"/>
    <mergeCell ref="C1232:C1233"/>
    <mergeCell ref="A1221:I1221"/>
    <mergeCell ref="A1226:I1226"/>
    <mergeCell ref="A1227:I1227"/>
    <mergeCell ref="A1228:I1228"/>
    <mergeCell ref="A1197:A1198"/>
    <mergeCell ref="B1197:B1198"/>
    <mergeCell ref="D1197:D1198"/>
    <mergeCell ref="E1197:E1198"/>
    <mergeCell ref="F1197:F1198"/>
    <mergeCell ref="G1197:G1198"/>
    <mergeCell ref="H1197:H1198"/>
    <mergeCell ref="I1197:I1198"/>
    <mergeCell ref="B1229:I1229"/>
    <mergeCell ref="B1230:I1230"/>
    <mergeCell ref="B1231:I1231"/>
  </mergeCells>
  <conditionalFormatting sqref="B6:I6">
    <cfRule type="expression" dxfId="1" priority="1">
      <formula>$B$6=""</formula>
    </cfRule>
  </conditionalFormatting>
  <dataValidations xWindow="823" yWindow="649" count="3">
    <dataValidation allowBlank="1" showInputMessage="1" showErrorMessage="1" prompt="Stok Çıkış Tarihi doldurulduktan sonra TOPLAM otomatik hesaplanacaktır." sqref="H9:H28 H44:H63 H79:H98 H114:H133 H149:H168 H184:H203 H219:H238 H254:H273 H289:H308 H324:H343 H359:H378 H394:H413 H429:H448 H464:H483 H499:H518 H534:H553 H569:H588 H604:H623 H639:H658 H674:H693 H709:H728 H744:H763 H779:H798 H814:H833 H849:H868 H884:H903 H919:H938 H954:H973 H989:H1008 H1024:H1043 H1059:H1078 H1094:H1113 H1129:H1148 H1164:H1183 H1199:H1218 H1234:H1253 H1269:H1288 H1304:H1323" xr:uid="{00000000-0002-0000-1400-000000000000}"/>
    <dataValidation allowBlank="1" showInputMessage="1" showErrorMessage="1" prompt="Stok değerleme yöntemi yazılmadan toplam hesaplanmayacaktır." sqref="H29" xr:uid="{00000000-0002-0000-1400-000001000000}"/>
    <dataValidation type="list" allowBlank="1" showInputMessage="1" showErrorMessage="1" sqref="C9:C28 C1269:C1288 C44:C63 C79:C98 C114:C133 C149:C168 C184:C203 C219:C238 C254:C273 C289:C308 C324:C343 C359:C378 C394:C413 C429:C448 C464:C483 C499:C518 C534:C553 C569:C588 C604:C623 C639:C658 C674:C693 C709:C728 C744:C763 C779:C798 C814:C833 C849:C868 C884:C903 C919:C938 C954:C973 C989:C1008 C1024:C1043 C1059:C1078 C1094:C1113 C1129:C1148 C1164:C1183 C1199:C1218 C1234:C1253 C1304:C1323" xr:uid="{00000000-0002-0000-1400-000002000000}">
      <formula1>malzemeEkonKod</formula1>
    </dataValidation>
  </dataValidations>
  <pageMargins left="0.39370078740157483" right="0.39370078740157483" top="0.39370078740157483" bottom="0.39370078740157483" header="0.31496062992125984" footer="0.31496062992125984"/>
  <pageSetup paperSize="9" scale="59" orientation="landscape" r:id="rId1"/>
  <rowBreaks count="37" manualBreakCount="37">
    <brk id="35" max="16383" man="1"/>
    <brk id="70" max="16383" man="1"/>
    <brk id="105" max="7" man="1"/>
    <brk id="140" max="7" man="1"/>
    <brk id="175" max="7" man="1"/>
    <brk id="210" max="7" man="1"/>
    <brk id="245" max="7" man="1"/>
    <brk id="280" max="7" man="1"/>
    <brk id="315" max="7" man="1"/>
    <brk id="350" max="7" man="1"/>
    <brk id="385" max="7" man="1"/>
    <brk id="420" max="7" man="1"/>
    <brk id="455" max="7" man="1"/>
    <brk id="490" max="7" man="1"/>
    <brk id="525" max="7" man="1"/>
    <brk id="560" max="7" man="1"/>
    <brk id="595" max="7" man="1"/>
    <brk id="630" max="7" man="1"/>
    <brk id="665" max="7" man="1"/>
    <brk id="700" max="7" man="1"/>
    <brk id="735" max="7" man="1"/>
    <brk id="770" max="7" man="1"/>
    <brk id="805" max="7" man="1"/>
    <brk id="840" max="7" man="1"/>
    <brk id="875" max="7" man="1"/>
    <brk id="910" max="7" man="1"/>
    <brk id="945" max="7" man="1"/>
    <brk id="980" max="7" man="1"/>
    <brk id="1015" max="7" man="1"/>
    <brk id="1050" max="7" man="1"/>
    <brk id="1085" max="7" man="1"/>
    <brk id="1120" max="7" man="1"/>
    <brk id="1155" max="7" man="1"/>
    <brk id="1190" max="7" man="1"/>
    <brk id="1225" max="7" man="1"/>
    <brk id="1260" max="7" man="1"/>
    <brk id="1295" max="7" man="1"/>
  </rowBreaks>
  <colBreaks count="1" manualBreakCount="1">
    <brk id="9"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4"/>
  <dimension ref="A1:S32"/>
  <sheetViews>
    <sheetView showGridLines="0" zoomScale="80" zoomScaleNormal="80" workbookViewId="0">
      <selection activeCell="B8" sqref="B8"/>
    </sheetView>
  </sheetViews>
  <sheetFormatPr defaultColWidth="9.25" defaultRowHeight="30.1" customHeight="1" x14ac:dyDescent="0.3"/>
  <cols>
    <col min="1" max="1" width="12" style="19" customWidth="1"/>
    <col min="2" max="2" width="32.75" style="19" customWidth="1"/>
    <col min="3" max="3" width="21.75" style="19" customWidth="1"/>
    <col min="4" max="4" width="23.25" style="19" customWidth="1"/>
    <col min="5" max="5" width="13.25" style="19" bestFit="1" customWidth="1"/>
    <col min="6" max="7" width="12.75" style="19" customWidth="1"/>
    <col min="8" max="13" width="10.75" style="19" customWidth="1"/>
    <col min="14" max="14" width="14" style="19" customWidth="1"/>
    <col min="15" max="15" width="38.75" style="19" bestFit="1" customWidth="1"/>
    <col min="16" max="16384" width="9.25" style="19"/>
  </cols>
  <sheetData>
    <row r="1" spans="1:19" ht="16.3" x14ac:dyDescent="0.3">
      <c r="A1" s="609" t="s">
        <v>156</v>
      </c>
      <c r="B1" s="609"/>
      <c r="C1" s="609"/>
      <c r="D1" s="609"/>
      <c r="E1" s="609"/>
      <c r="F1" s="609"/>
      <c r="G1" s="609"/>
      <c r="H1" s="609"/>
      <c r="I1" s="609"/>
      <c r="J1" s="609"/>
      <c r="K1" s="609"/>
      <c r="L1" s="609"/>
      <c r="M1" s="609"/>
      <c r="N1" s="609"/>
      <c r="O1" s="41"/>
    </row>
    <row r="2" spans="1:19" ht="16.3" x14ac:dyDescent="0.3">
      <c r="A2" s="609" t="str">
        <f>IF(YilDonem&lt;&gt;"",CONCATENATE(YilDonem,". döneme aittir."),"")</f>
        <v/>
      </c>
      <c r="B2" s="609"/>
      <c r="C2" s="609"/>
      <c r="D2" s="609"/>
      <c r="E2" s="609"/>
      <c r="F2" s="609"/>
      <c r="G2" s="609"/>
      <c r="H2" s="609"/>
      <c r="I2" s="609"/>
      <c r="J2" s="609"/>
      <c r="K2" s="609"/>
      <c r="L2" s="609"/>
      <c r="M2" s="609"/>
      <c r="N2" s="609"/>
      <c r="O2" s="220"/>
    </row>
    <row r="3" spans="1:19" ht="17" thickBot="1" x14ac:dyDescent="0.35">
      <c r="A3" s="646" t="s">
        <v>157</v>
      </c>
      <c r="B3" s="646"/>
      <c r="C3" s="646"/>
      <c r="D3" s="646"/>
      <c r="E3" s="646"/>
      <c r="F3" s="646"/>
      <c r="G3" s="646"/>
      <c r="H3" s="646"/>
      <c r="I3" s="646"/>
      <c r="J3" s="646"/>
      <c r="K3" s="646"/>
      <c r="L3" s="646"/>
      <c r="M3" s="646"/>
      <c r="N3" s="646"/>
      <c r="O3" s="41"/>
    </row>
    <row r="4" spans="1:19" ht="27" customHeight="1" thickBot="1" x14ac:dyDescent="0.35">
      <c r="A4" s="221" t="s">
        <v>216</v>
      </c>
      <c r="B4" s="643" t="str">
        <f>IF(ProjeNo&gt;0,ProjeNo,"")</f>
        <v/>
      </c>
      <c r="C4" s="644"/>
      <c r="D4" s="644"/>
      <c r="E4" s="644"/>
      <c r="F4" s="644"/>
      <c r="G4" s="644"/>
      <c r="H4" s="644"/>
      <c r="I4" s="644"/>
      <c r="J4" s="644"/>
      <c r="K4" s="644"/>
      <c r="L4" s="644"/>
      <c r="M4" s="644"/>
      <c r="N4" s="645"/>
      <c r="O4" s="41"/>
    </row>
    <row r="5" spans="1:19" ht="27" customHeight="1" thickBot="1" x14ac:dyDescent="0.35">
      <c r="A5" s="221" t="s">
        <v>217</v>
      </c>
      <c r="B5" s="643" t="str">
        <f>IF(ProjeAdi&gt;0,ProjeAdi,"")</f>
        <v/>
      </c>
      <c r="C5" s="644"/>
      <c r="D5" s="644"/>
      <c r="E5" s="644"/>
      <c r="F5" s="644"/>
      <c r="G5" s="644"/>
      <c r="H5" s="644"/>
      <c r="I5" s="644"/>
      <c r="J5" s="644"/>
      <c r="K5" s="644"/>
      <c r="L5" s="644"/>
      <c r="M5" s="644"/>
      <c r="N5" s="645"/>
      <c r="O5" s="41"/>
    </row>
    <row r="6" spans="1:19" ht="32.950000000000003" customHeight="1" thickBot="1" x14ac:dyDescent="0.35">
      <c r="A6" s="613" t="s">
        <v>3</v>
      </c>
      <c r="B6" s="613" t="s">
        <v>4</v>
      </c>
      <c r="C6" s="613" t="s">
        <v>54</v>
      </c>
      <c r="D6" s="613" t="s">
        <v>158</v>
      </c>
      <c r="E6" s="613" t="s">
        <v>159</v>
      </c>
      <c r="F6" s="613" t="s">
        <v>160</v>
      </c>
      <c r="G6" s="613" t="s">
        <v>161</v>
      </c>
      <c r="H6" s="611" t="s">
        <v>162</v>
      </c>
      <c r="I6" s="639"/>
      <c r="J6" s="639"/>
      <c r="K6" s="639"/>
      <c r="L6" s="639"/>
      <c r="M6" s="612"/>
      <c r="N6" s="613" t="s">
        <v>33</v>
      </c>
      <c r="O6" s="41"/>
    </row>
    <row r="7" spans="1:19" ht="32.950000000000003" customHeight="1" thickBot="1" x14ac:dyDescent="0.35">
      <c r="A7" s="621"/>
      <c r="B7" s="621"/>
      <c r="C7" s="621"/>
      <c r="D7" s="621"/>
      <c r="E7" s="621"/>
      <c r="F7" s="621"/>
      <c r="G7" s="621"/>
      <c r="H7" s="316" t="str">
        <f>IF(Dönem=1,"OCAK",IF(Dönem=2,"TEMMUZ",""))</f>
        <v/>
      </c>
      <c r="I7" s="316" t="str">
        <f>(IF(Dönem=1,"ŞUBAT",IF(Dönem=2,"AĞUSTOS","")))</f>
        <v/>
      </c>
      <c r="J7" s="316" t="str">
        <f>IF(Dönem=1,"MART",IF(Dönem=2,"EYLÜL",""))</f>
        <v/>
      </c>
      <c r="K7" s="316" t="str">
        <f>IF(Dönem=1,"NİSAN",IF(Dönem=2,"EKİM",""))</f>
        <v/>
      </c>
      <c r="L7" s="316" t="str">
        <f>IF(Dönem=1,"MAYIS",IF(Dönem=2,"KASIM",""))</f>
        <v/>
      </c>
      <c r="M7" s="316" t="str">
        <f>IF(Dönem=1,"HAZİRAN",IF(Dönem=2,"ARALIK",""))</f>
        <v/>
      </c>
      <c r="N7" s="621"/>
      <c r="O7" s="41"/>
      <c r="S7" s="32" t="s">
        <v>251</v>
      </c>
    </row>
    <row r="8" spans="1:19" ht="27" customHeight="1" x14ac:dyDescent="0.3">
      <c r="A8" s="248">
        <v>1</v>
      </c>
      <c r="B8" s="252"/>
      <c r="C8" s="253"/>
      <c r="D8" s="466"/>
      <c r="E8" s="254"/>
      <c r="F8" s="255"/>
      <c r="G8" s="255"/>
      <c r="H8" s="254"/>
      <c r="I8" s="254"/>
      <c r="J8" s="254"/>
      <c r="K8" s="254"/>
      <c r="L8" s="254"/>
      <c r="M8" s="254"/>
      <c r="N8" s="256" t="str">
        <f>IF(AND(B8&lt;&gt;"",D8&lt;&gt;""),SUM(H8:M8),"")</f>
        <v/>
      </c>
      <c r="O8" s="228" t="str">
        <f>IF(AND(B8&lt;&gt;"",D8=""),"Bursiyerin Niteliği seçilmesi zorunludur.","")</f>
        <v/>
      </c>
      <c r="S8" s="32" t="s">
        <v>252</v>
      </c>
    </row>
    <row r="9" spans="1:19" ht="27" customHeight="1" x14ac:dyDescent="0.3">
      <c r="A9" s="249">
        <v>2</v>
      </c>
      <c r="B9" s="257"/>
      <c r="C9" s="258"/>
      <c r="D9" s="259"/>
      <c r="E9" s="260"/>
      <c r="F9" s="261"/>
      <c r="G9" s="261"/>
      <c r="H9" s="260"/>
      <c r="I9" s="260"/>
      <c r="J9" s="260"/>
      <c r="K9" s="260"/>
      <c r="L9" s="260"/>
      <c r="M9" s="260"/>
      <c r="N9" s="262" t="str">
        <f t="shared" ref="N9:N22" si="0">IF(AND(B9&lt;&gt;"",D9&lt;&gt;""),SUM(H9:M9),"")</f>
        <v/>
      </c>
      <c r="O9" s="228" t="str">
        <f t="shared" ref="O9:O27" si="1">IF(AND(B9&lt;&gt;"",D9=""),"Bursiyerin Niteliği seçilmesi zorunludur.","")</f>
        <v/>
      </c>
      <c r="S9" s="32" t="s">
        <v>253</v>
      </c>
    </row>
    <row r="10" spans="1:19" ht="27" customHeight="1" x14ac:dyDescent="0.3">
      <c r="A10" s="249">
        <v>3</v>
      </c>
      <c r="B10" s="257"/>
      <c r="C10" s="258"/>
      <c r="D10" s="259"/>
      <c r="E10" s="260"/>
      <c r="F10" s="261"/>
      <c r="G10" s="261"/>
      <c r="H10" s="260"/>
      <c r="I10" s="260"/>
      <c r="J10" s="260"/>
      <c r="K10" s="260"/>
      <c r="L10" s="260"/>
      <c r="M10" s="260"/>
      <c r="N10" s="262" t="str">
        <f t="shared" si="0"/>
        <v/>
      </c>
      <c r="O10" s="228" t="str">
        <f t="shared" si="1"/>
        <v/>
      </c>
      <c r="S10" s="32" t="s">
        <v>254</v>
      </c>
    </row>
    <row r="11" spans="1:19" ht="27" customHeight="1" x14ac:dyDescent="0.3">
      <c r="A11" s="249">
        <v>4</v>
      </c>
      <c r="B11" s="257"/>
      <c r="C11" s="258"/>
      <c r="D11" s="259"/>
      <c r="E11" s="260"/>
      <c r="F11" s="261"/>
      <c r="G11" s="261"/>
      <c r="H11" s="260"/>
      <c r="I11" s="260"/>
      <c r="J11" s="260"/>
      <c r="K11" s="260"/>
      <c r="L11" s="260"/>
      <c r="M11" s="260"/>
      <c r="N11" s="262" t="str">
        <f t="shared" si="0"/>
        <v/>
      </c>
      <c r="O11" s="228" t="str">
        <f t="shared" si="1"/>
        <v/>
      </c>
      <c r="S11" s="32" t="s">
        <v>255</v>
      </c>
    </row>
    <row r="12" spans="1:19" ht="27" customHeight="1" x14ac:dyDescent="0.3">
      <c r="A12" s="249">
        <v>5</v>
      </c>
      <c r="B12" s="257"/>
      <c r="C12" s="258"/>
      <c r="D12" s="259"/>
      <c r="E12" s="260"/>
      <c r="F12" s="261"/>
      <c r="G12" s="261"/>
      <c r="H12" s="260"/>
      <c r="I12" s="260"/>
      <c r="J12" s="260"/>
      <c r="K12" s="260"/>
      <c r="L12" s="260"/>
      <c r="M12" s="260"/>
      <c r="N12" s="262" t="str">
        <f t="shared" si="0"/>
        <v/>
      </c>
      <c r="O12" s="228" t="str">
        <f t="shared" si="1"/>
        <v/>
      </c>
      <c r="S12" s="32" t="s">
        <v>256</v>
      </c>
    </row>
    <row r="13" spans="1:19" ht="27" customHeight="1" x14ac:dyDescent="0.3">
      <c r="A13" s="249">
        <v>6</v>
      </c>
      <c r="B13" s="257"/>
      <c r="C13" s="258"/>
      <c r="D13" s="259"/>
      <c r="E13" s="260"/>
      <c r="F13" s="261"/>
      <c r="G13" s="261"/>
      <c r="H13" s="260"/>
      <c r="I13" s="260"/>
      <c r="J13" s="260"/>
      <c r="K13" s="260"/>
      <c r="L13" s="260"/>
      <c r="M13" s="260"/>
      <c r="N13" s="262" t="str">
        <f t="shared" si="0"/>
        <v/>
      </c>
      <c r="O13" s="228" t="str">
        <f t="shared" si="1"/>
        <v/>
      </c>
      <c r="S13" s="32" t="s">
        <v>257</v>
      </c>
    </row>
    <row r="14" spans="1:19" ht="27" customHeight="1" x14ac:dyDescent="0.3">
      <c r="A14" s="249">
        <v>7</v>
      </c>
      <c r="B14" s="257"/>
      <c r="C14" s="258"/>
      <c r="D14" s="259"/>
      <c r="E14" s="260"/>
      <c r="F14" s="261"/>
      <c r="G14" s="261"/>
      <c r="H14" s="260"/>
      <c r="I14" s="260"/>
      <c r="J14" s="260"/>
      <c r="K14" s="260"/>
      <c r="L14" s="260"/>
      <c r="M14" s="260"/>
      <c r="N14" s="262" t="str">
        <f t="shared" si="0"/>
        <v/>
      </c>
      <c r="O14" s="228" t="str">
        <f t="shared" si="1"/>
        <v/>
      </c>
    </row>
    <row r="15" spans="1:19" ht="27" customHeight="1" x14ac:dyDescent="0.3">
      <c r="A15" s="249">
        <v>8</v>
      </c>
      <c r="B15" s="257"/>
      <c r="C15" s="258"/>
      <c r="D15" s="259"/>
      <c r="E15" s="260"/>
      <c r="F15" s="261"/>
      <c r="G15" s="261"/>
      <c r="H15" s="260"/>
      <c r="I15" s="260"/>
      <c r="J15" s="260"/>
      <c r="K15" s="260"/>
      <c r="L15" s="260"/>
      <c r="M15" s="260"/>
      <c r="N15" s="262" t="str">
        <f t="shared" si="0"/>
        <v/>
      </c>
      <c r="O15" s="228" t="str">
        <f t="shared" si="1"/>
        <v/>
      </c>
    </row>
    <row r="16" spans="1:19" ht="27" customHeight="1" x14ac:dyDescent="0.3">
      <c r="A16" s="249">
        <v>9</v>
      </c>
      <c r="B16" s="257"/>
      <c r="C16" s="258"/>
      <c r="D16" s="259"/>
      <c r="E16" s="260"/>
      <c r="F16" s="261"/>
      <c r="G16" s="261"/>
      <c r="H16" s="260"/>
      <c r="I16" s="260"/>
      <c r="J16" s="260"/>
      <c r="K16" s="260"/>
      <c r="L16" s="260"/>
      <c r="M16" s="260"/>
      <c r="N16" s="262" t="str">
        <f t="shared" si="0"/>
        <v/>
      </c>
      <c r="O16" s="228" t="str">
        <f t="shared" si="1"/>
        <v/>
      </c>
    </row>
    <row r="17" spans="1:15" ht="27" customHeight="1" x14ac:dyDescent="0.3">
      <c r="A17" s="249">
        <v>10</v>
      </c>
      <c r="B17" s="257"/>
      <c r="C17" s="258"/>
      <c r="D17" s="259"/>
      <c r="E17" s="260"/>
      <c r="F17" s="261"/>
      <c r="G17" s="261"/>
      <c r="H17" s="260"/>
      <c r="I17" s="260"/>
      <c r="J17" s="260"/>
      <c r="K17" s="260"/>
      <c r="L17" s="260"/>
      <c r="M17" s="260"/>
      <c r="N17" s="262" t="str">
        <f t="shared" si="0"/>
        <v/>
      </c>
      <c r="O17" s="228" t="str">
        <f t="shared" si="1"/>
        <v/>
      </c>
    </row>
    <row r="18" spans="1:15" ht="27" customHeight="1" x14ac:dyDescent="0.3">
      <c r="A18" s="249">
        <v>11</v>
      </c>
      <c r="B18" s="257"/>
      <c r="C18" s="258"/>
      <c r="D18" s="259"/>
      <c r="E18" s="260"/>
      <c r="F18" s="261"/>
      <c r="G18" s="261"/>
      <c r="H18" s="260"/>
      <c r="I18" s="260"/>
      <c r="J18" s="260"/>
      <c r="K18" s="260"/>
      <c r="L18" s="260"/>
      <c r="M18" s="260"/>
      <c r="N18" s="262" t="str">
        <f t="shared" si="0"/>
        <v/>
      </c>
      <c r="O18" s="228" t="str">
        <f t="shared" si="1"/>
        <v/>
      </c>
    </row>
    <row r="19" spans="1:15" ht="27" customHeight="1" x14ac:dyDescent="0.3">
      <c r="A19" s="249">
        <v>12</v>
      </c>
      <c r="B19" s="257"/>
      <c r="C19" s="258"/>
      <c r="D19" s="259"/>
      <c r="E19" s="260"/>
      <c r="F19" s="261"/>
      <c r="G19" s="261"/>
      <c r="H19" s="260"/>
      <c r="I19" s="260"/>
      <c r="J19" s="260"/>
      <c r="K19" s="260"/>
      <c r="L19" s="260"/>
      <c r="M19" s="260"/>
      <c r="N19" s="262" t="str">
        <f t="shared" si="0"/>
        <v/>
      </c>
      <c r="O19" s="228" t="str">
        <f t="shared" si="1"/>
        <v/>
      </c>
    </row>
    <row r="20" spans="1:15" ht="27" customHeight="1" x14ac:dyDescent="0.3">
      <c r="A20" s="249">
        <v>13</v>
      </c>
      <c r="B20" s="257"/>
      <c r="C20" s="258"/>
      <c r="D20" s="259"/>
      <c r="E20" s="260"/>
      <c r="F20" s="261"/>
      <c r="G20" s="261"/>
      <c r="H20" s="260"/>
      <c r="I20" s="260"/>
      <c r="J20" s="260"/>
      <c r="K20" s="260"/>
      <c r="L20" s="260"/>
      <c r="M20" s="260"/>
      <c r="N20" s="262" t="str">
        <f t="shared" si="0"/>
        <v/>
      </c>
      <c r="O20" s="228" t="str">
        <f t="shared" si="1"/>
        <v/>
      </c>
    </row>
    <row r="21" spans="1:15" ht="27" customHeight="1" x14ac:dyDescent="0.3">
      <c r="A21" s="249">
        <v>14</v>
      </c>
      <c r="B21" s="257"/>
      <c r="C21" s="258"/>
      <c r="D21" s="259"/>
      <c r="E21" s="260"/>
      <c r="F21" s="261"/>
      <c r="G21" s="261"/>
      <c r="H21" s="260"/>
      <c r="I21" s="260"/>
      <c r="J21" s="260"/>
      <c r="K21" s="260"/>
      <c r="L21" s="260"/>
      <c r="M21" s="260"/>
      <c r="N21" s="262" t="str">
        <f t="shared" si="0"/>
        <v/>
      </c>
      <c r="O21" s="228" t="str">
        <f t="shared" si="1"/>
        <v/>
      </c>
    </row>
    <row r="22" spans="1:15" ht="27" customHeight="1" x14ac:dyDescent="0.3">
      <c r="A22" s="249">
        <v>15</v>
      </c>
      <c r="B22" s="257"/>
      <c r="C22" s="258"/>
      <c r="D22" s="259"/>
      <c r="E22" s="260"/>
      <c r="F22" s="261"/>
      <c r="G22" s="261"/>
      <c r="H22" s="260"/>
      <c r="I22" s="260"/>
      <c r="J22" s="260"/>
      <c r="K22" s="260"/>
      <c r="L22" s="260"/>
      <c r="M22" s="260"/>
      <c r="N22" s="262" t="str">
        <f t="shared" si="0"/>
        <v/>
      </c>
      <c r="O22" s="228" t="str">
        <f t="shared" si="1"/>
        <v/>
      </c>
    </row>
    <row r="23" spans="1:15" ht="27" customHeight="1" x14ac:dyDescent="0.3">
      <c r="A23" s="249">
        <v>16</v>
      </c>
      <c r="B23" s="257"/>
      <c r="C23" s="258"/>
      <c r="D23" s="259"/>
      <c r="E23" s="260"/>
      <c r="F23" s="261"/>
      <c r="G23" s="261"/>
      <c r="H23" s="260"/>
      <c r="I23" s="260"/>
      <c r="J23" s="260"/>
      <c r="K23" s="260"/>
      <c r="L23" s="260"/>
      <c r="M23" s="260"/>
      <c r="N23" s="262" t="str">
        <f t="shared" ref="N23:N27" si="2">IF(AND(B23&lt;&gt;"",D23&lt;&gt;""),SUM(H23:M23),"")</f>
        <v/>
      </c>
      <c r="O23" s="228" t="str">
        <f t="shared" si="1"/>
        <v/>
      </c>
    </row>
    <row r="24" spans="1:15" ht="27" customHeight="1" x14ac:dyDescent="0.3">
      <c r="A24" s="249">
        <v>17</v>
      </c>
      <c r="B24" s="257"/>
      <c r="C24" s="258"/>
      <c r="D24" s="259"/>
      <c r="E24" s="260"/>
      <c r="F24" s="261"/>
      <c r="G24" s="261"/>
      <c r="H24" s="260"/>
      <c r="I24" s="260"/>
      <c r="J24" s="260"/>
      <c r="K24" s="260"/>
      <c r="L24" s="260"/>
      <c r="M24" s="260"/>
      <c r="N24" s="262" t="str">
        <f t="shared" si="2"/>
        <v/>
      </c>
      <c r="O24" s="228" t="str">
        <f t="shared" si="1"/>
        <v/>
      </c>
    </row>
    <row r="25" spans="1:15" ht="27" customHeight="1" x14ac:dyDescent="0.3">
      <c r="A25" s="249">
        <v>18</v>
      </c>
      <c r="B25" s="257"/>
      <c r="C25" s="258"/>
      <c r="D25" s="259"/>
      <c r="E25" s="260"/>
      <c r="F25" s="261"/>
      <c r="G25" s="261"/>
      <c r="H25" s="260"/>
      <c r="I25" s="260"/>
      <c r="J25" s="260"/>
      <c r="K25" s="260"/>
      <c r="L25" s="260"/>
      <c r="M25" s="260"/>
      <c r="N25" s="262" t="str">
        <f t="shared" si="2"/>
        <v/>
      </c>
      <c r="O25" s="228" t="str">
        <f t="shared" si="1"/>
        <v/>
      </c>
    </row>
    <row r="26" spans="1:15" ht="27" customHeight="1" x14ac:dyDescent="0.3">
      <c r="A26" s="249">
        <v>19</v>
      </c>
      <c r="B26" s="257"/>
      <c r="C26" s="258"/>
      <c r="D26" s="259"/>
      <c r="E26" s="260"/>
      <c r="F26" s="261"/>
      <c r="G26" s="261"/>
      <c r="H26" s="260"/>
      <c r="I26" s="260"/>
      <c r="J26" s="260"/>
      <c r="K26" s="260"/>
      <c r="L26" s="260"/>
      <c r="M26" s="260"/>
      <c r="N26" s="262" t="str">
        <f t="shared" si="2"/>
        <v/>
      </c>
      <c r="O26" s="228" t="str">
        <f t="shared" si="1"/>
        <v/>
      </c>
    </row>
    <row r="27" spans="1:15" ht="27" customHeight="1" thickBot="1" x14ac:dyDescent="0.35">
      <c r="A27" s="250">
        <v>20</v>
      </c>
      <c r="B27" s="263"/>
      <c r="C27" s="264"/>
      <c r="D27" s="265"/>
      <c r="E27" s="266"/>
      <c r="F27" s="267"/>
      <c r="G27" s="267"/>
      <c r="H27" s="266"/>
      <c r="I27" s="266"/>
      <c r="J27" s="266"/>
      <c r="K27" s="266"/>
      <c r="L27" s="266"/>
      <c r="M27" s="266"/>
      <c r="N27" s="268" t="str">
        <f t="shared" si="2"/>
        <v/>
      </c>
      <c r="O27" s="228" t="str">
        <f t="shared" si="1"/>
        <v/>
      </c>
    </row>
    <row r="28" spans="1:15" ht="27" customHeight="1" thickBot="1" x14ac:dyDescent="0.35">
      <c r="A28" s="640" t="s">
        <v>124</v>
      </c>
      <c r="B28" s="641"/>
      <c r="C28" s="641"/>
      <c r="D28" s="641"/>
      <c r="E28" s="641"/>
      <c r="F28" s="641"/>
      <c r="G28" s="641"/>
      <c r="H28" s="641"/>
      <c r="I28" s="641"/>
      <c r="J28" s="641"/>
      <c r="K28" s="641"/>
      <c r="L28" s="641"/>
      <c r="M28" s="642"/>
      <c r="N28" s="247">
        <f>SUM(N8:N27)</f>
        <v>0</v>
      </c>
      <c r="O28" s="41"/>
    </row>
    <row r="29" spans="1:15" ht="16.3" x14ac:dyDescent="0.3">
      <c r="A29" s="242"/>
      <c r="B29" s="242"/>
      <c r="C29" s="242"/>
      <c r="D29" s="242"/>
      <c r="E29" s="242"/>
      <c r="F29" s="242"/>
      <c r="G29" s="242"/>
      <c r="H29" s="242"/>
      <c r="I29" s="242"/>
      <c r="J29" s="242"/>
      <c r="K29" s="242"/>
      <c r="L29" s="242"/>
      <c r="M29" s="242"/>
      <c r="N29" s="242"/>
      <c r="O29" s="41"/>
    </row>
    <row r="30" spans="1:15" ht="16.3" x14ac:dyDescent="0.3">
      <c r="A30" s="638" t="s">
        <v>132</v>
      </c>
      <c r="B30" s="638"/>
      <c r="C30" s="638"/>
      <c r="D30" s="638"/>
      <c r="E30" s="638"/>
      <c r="F30" s="638"/>
      <c r="G30" s="638"/>
      <c r="H30" s="638"/>
      <c r="I30" s="638"/>
      <c r="J30" s="638"/>
      <c r="K30" s="638"/>
      <c r="L30" s="638"/>
      <c r="M30" s="638"/>
      <c r="N30" s="638"/>
      <c r="O30" s="41"/>
    </row>
    <row r="31" spans="1:15" ht="21.1" x14ac:dyDescent="0.35">
      <c r="A31" s="243" t="s">
        <v>30</v>
      </c>
      <c r="B31" s="244">
        <f ca="1">IF(imzatarihi&gt;0,imzatarihi,"")</f>
        <v>45653</v>
      </c>
      <c r="C31" s="243" t="s">
        <v>31</v>
      </c>
      <c r="D31" s="245" t="str">
        <f>IF(kurulusyetkilisi&gt;0,kurulusyetkilisi,"")</f>
        <v/>
      </c>
      <c r="E31" s="41"/>
      <c r="F31" s="41"/>
      <c r="G31" s="41"/>
      <c r="H31" s="41"/>
      <c r="I31" s="407"/>
      <c r="J31" s="196"/>
      <c r="K31" s="41"/>
      <c r="L31" s="41"/>
      <c r="M31" s="41"/>
      <c r="N31" s="41"/>
      <c r="O31" s="41"/>
    </row>
    <row r="32" spans="1:15" ht="21.1" x14ac:dyDescent="0.35">
      <c r="A32" s="41"/>
      <c r="B32" s="246"/>
      <c r="C32" s="243" t="s">
        <v>32</v>
      </c>
      <c r="D32" s="41"/>
      <c r="E32" s="41"/>
      <c r="F32" s="41"/>
      <c r="G32" s="41"/>
      <c r="H32" s="41"/>
      <c r="I32" s="41"/>
      <c r="J32" s="41"/>
      <c r="K32" s="196"/>
      <c r="L32" s="196"/>
      <c r="M32" s="196"/>
      <c r="N32" s="196"/>
      <c r="O32" s="41"/>
    </row>
  </sheetData>
  <sheetProtection algorithmName="SHA-512" hashValue="2IhJ/Yg/4xDZ/JBYodtANZVP4l7kILhqlvfiqqozsEi0B7AXwduzaxgr30Fz3mQkyPg4Sf6j/eHhZkPaIj+50Q==" saltValue="bL4RlG+8FvET4FRaZuv36A==" spinCount="100000" sheet="1" objects="1" scenarios="1"/>
  <mergeCells count="16">
    <mergeCell ref="B4:N4"/>
    <mergeCell ref="B5:N5"/>
    <mergeCell ref="A1:N1"/>
    <mergeCell ref="A2:N2"/>
    <mergeCell ref="A3:N3"/>
    <mergeCell ref="A30:N30"/>
    <mergeCell ref="A6:A7"/>
    <mergeCell ref="B6:B7"/>
    <mergeCell ref="C6:C7"/>
    <mergeCell ref="D6:D7"/>
    <mergeCell ref="E6:E7"/>
    <mergeCell ref="F6:F7"/>
    <mergeCell ref="G6:G7"/>
    <mergeCell ref="H6:M6"/>
    <mergeCell ref="N6:N7"/>
    <mergeCell ref="A28:M28"/>
  </mergeCells>
  <dataValidations count="1">
    <dataValidation type="list" allowBlank="1" showInputMessage="1" showErrorMessage="1" sqref="D8:D27" xr:uid="{00000000-0002-0000-1500-000000000000}">
      <formula1>bursiyernitelik</formula1>
    </dataValidation>
  </dataValidations>
  <pageMargins left="0.25" right="0.25" top="0.75" bottom="0.75" header="0.3" footer="0.3"/>
  <pageSetup paperSize="9" scale="58" orientation="landscape" r:id="rId1"/>
  <colBreaks count="1" manualBreakCount="1">
    <brk id="14"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25"/>
  <dimension ref="A1:O27"/>
  <sheetViews>
    <sheetView showGridLines="0" zoomScale="80" zoomScaleNormal="80" workbookViewId="0">
      <selection activeCell="B8" sqref="B8"/>
    </sheetView>
  </sheetViews>
  <sheetFormatPr defaultColWidth="9.25" defaultRowHeight="30.1" customHeight="1" x14ac:dyDescent="0.3"/>
  <cols>
    <col min="1" max="1" width="10.75" style="19" customWidth="1"/>
    <col min="2" max="2" width="40.75" style="19" customWidth="1"/>
    <col min="3" max="3" width="20.75" style="19" customWidth="1"/>
    <col min="4" max="4" width="25.75" style="19" customWidth="1"/>
    <col min="5" max="5" width="16.75" style="19" customWidth="1"/>
    <col min="6" max="7" width="15.375" style="19" customWidth="1"/>
    <col min="8" max="14" width="16.75" style="19" customWidth="1"/>
    <col min="15" max="15" width="39.25" style="19" bestFit="1" customWidth="1"/>
    <col min="16" max="16384" width="9.25" style="19"/>
  </cols>
  <sheetData>
    <row r="1" spans="1:15" ht="30.1" customHeight="1" x14ac:dyDescent="0.3">
      <c r="A1" s="609" t="s">
        <v>163</v>
      </c>
      <c r="B1" s="609"/>
      <c r="C1" s="609"/>
      <c r="D1" s="609"/>
      <c r="E1" s="609"/>
      <c r="F1" s="609"/>
      <c r="G1" s="609"/>
      <c r="H1" s="609"/>
      <c r="I1" s="609"/>
      <c r="J1" s="609"/>
      <c r="K1" s="609"/>
      <c r="L1" s="609"/>
      <c r="M1" s="609"/>
      <c r="N1" s="609"/>
      <c r="O1" s="41"/>
    </row>
    <row r="2" spans="1:15" ht="30.1" customHeight="1" x14ac:dyDescent="0.3">
      <c r="A2" s="609" t="str">
        <f>IF(YilDonem&lt;&gt;"",CONCATENATE(YilDonem,". döneme aittir."),"")</f>
        <v/>
      </c>
      <c r="B2" s="609"/>
      <c r="C2" s="609"/>
      <c r="D2" s="609"/>
      <c r="E2" s="609"/>
      <c r="F2" s="609"/>
      <c r="G2" s="609"/>
      <c r="H2" s="609"/>
      <c r="I2" s="609"/>
      <c r="J2" s="609"/>
      <c r="K2" s="609"/>
      <c r="L2" s="609"/>
      <c r="M2" s="609"/>
      <c r="N2" s="609"/>
      <c r="O2" s="220"/>
    </row>
    <row r="3" spans="1:15" ht="30.1" customHeight="1" thickBot="1" x14ac:dyDescent="0.35">
      <c r="A3" s="646" t="s">
        <v>164</v>
      </c>
      <c r="B3" s="646"/>
      <c r="C3" s="646"/>
      <c r="D3" s="646"/>
      <c r="E3" s="646"/>
      <c r="F3" s="646"/>
      <c r="G3" s="646"/>
      <c r="H3" s="646"/>
      <c r="I3" s="646"/>
      <c r="J3" s="646"/>
      <c r="K3" s="646"/>
      <c r="L3" s="646"/>
      <c r="M3" s="646"/>
      <c r="N3" s="646"/>
      <c r="O3" s="41"/>
    </row>
    <row r="4" spans="1:15" ht="30.1" customHeight="1" thickBot="1" x14ac:dyDescent="0.35">
      <c r="A4" s="221" t="s">
        <v>216</v>
      </c>
      <c r="B4" s="643" t="str">
        <f>IF(ProjeNo&gt;0,ProjeNo,"")</f>
        <v/>
      </c>
      <c r="C4" s="644"/>
      <c r="D4" s="644"/>
      <c r="E4" s="644"/>
      <c r="F4" s="644"/>
      <c r="G4" s="644"/>
      <c r="H4" s="644"/>
      <c r="I4" s="644"/>
      <c r="J4" s="644"/>
      <c r="K4" s="644"/>
      <c r="L4" s="644"/>
      <c r="M4" s="644"/>
      <c r="N4" s="645"/>
      <c r="O4" s="41"/>
    </row>
    <row r="5" spans="1:15" ht="30.1" customHeight="1" thickBot="1" x14ac:dyDescent="0.35">
      <c r="A5" s="221" t="s">
        <v>217</v>
      </c>
      <c r="B5" s="643" t="str">
        <f>IF(ProjeAdi&gt;0,ProjeAdi,"")</f>
        <v/>
      </c>
      <c r="C5" s="644"/>
      <c r="D5" s="644"/>
      <c r="E5" s="644"/>
      <c r="F5" s="644"/>
      <c r="G5" s="644"/>
      <c r="H5" s="644"/>
      <c r="I5" s="644"/>
      <c r="J5" s="644"/>
      <c r="K5" s="644"/>
      <c r="L5" s="644"/>
      <c r="M5" s="644"/>
      <c r="N5" s="645"/>
      <c r="O5" s="41"/>
    </row>
    <row r="6" spans="1:15" ht="39.75" customHeight="1" thickBot="1" x14ac:dyDescent="0.35">
      <c r="A6" s="613" t="s">
        <v>3</v>
      </c>
      <c r="B6" s="613" t="s">
        <v>4</v>
      </c>
      <c r="C6" s="613" t="s">
        <v>54</v>
      </c>
      <c r="D6" s="613" t="s">
        <v>165</v>
      </c>
      <c r="E6" s="613" t="s">
        <v>166</v>
      </c>
      <c r="F6" s="613" t="s">
        <v>160</v>
      </c>
      <c r="G6" s="613" t="s">
        <v>161</v>
      </c>
      <c r="H6" s="611" t="s">
        <v>162</v>
      </c>
      <c r="I6" s="639"/>
      <c r="J6" s="639"/>
      <c r="K6" s="639"/>
      <c r="L6" s="639"/>
      <c r="M6" s="612"/>
      <c r="N6" s="613" t="s">
        <v>33</v>
      </c>
      <c r="O6" s="41"/>
    </row>
    <row r="7" spans="1:15" ht="39.75" customHeight="1" thickBot="1" x14ac:dyDescent="0.35">
      <c r="A7" s="614"/>
      <c r="B7" s="614"/>
      <c r="C7" s="614"/>
      <c r="D7" s="614"/>
      <c r="E7" s="614"/>
      <c r="F7" s="614"/>
      <c r="G7" s="614"/>
      <c r="H7" s="424" t="s">
        <v>167</v>
      </c>
      <c r="I7" s="424" t="s">
        <v>168</v>
      </c>
      <c r="J7" s="424" t="s">
        <v>169</v>
      </c>
      <c r="K7" s="424" t="s">
        <v>170</v>
      </c>
      <c r="L7" s="424" t="s">
        <v>171</v>
      </c>
      <c r="M7" s="424" t="s">
        <v>172</v>
      </c>
      <c r="N7" s="614"/>
      <c r="O7" s="41"/>
    </row>
    <row r="8" spans="1:15" ht="30.1" customHeight="1" x14ac:dyDescent="0.3">
      <c r="A8" s="408">
        <v>1</v>
      </c>
      <c r="B8" s="222"/>
      <c r="C8" s="223"/>
      <c r="D8" s="224"/>
      <c r="E8" s="225"/>
      <c r="F8" s="226"/>
      <c r="G8" s="226"/>
      <c r="H8" s="225"/>
      <c r="I8" s="225"/>
      <c r="J8" s="225"/>
      <c r="K8" s="225"/>
      <c r="L8" s="225"/>
      <c r="M8" s="225"/>
      <c r="N8" s="227" t="str">
        <f>IF(AND(B8&lt;&gt;"",D8&lt;&gt;""),SUM(H8:M8),"")</f>
        <v/>
      </c>
      <c r="O8" s="228" t="str">
        <f>IF(AND(B8&lt;&gt;"",D8=""),"Projedeki Görevi seçilmesi zorunludur.","")</f>
        <v/>
      </c>
    </row>
    <row r="9" spans="1:15" ht="30.1" customHeight="1" x14ac:dyDescent="0.3">
      <c r="A9" s="409">
        <v>2</v>
      </c>
      <c r="B9" s="229"/>
      <c r="C9" s="230"/>
      <c r="D9" s="231"/>
      <c r="E9" s="232"/>
      <c r="F9" s="233"/>
      <c r="G9" s="233"/>
      <c r="H9" s="232"/>
      <c r="I9" s="232"/>
      <c r="J9" s="232"/>
      <c r="K9" s="232"/>
      <c r="L9" s="232"/>
      <c r="M9" s="232"/>
      <c r="N9" s="234" t="str">
        <f t="shared" ref="N9:N22" si="0">IF(AND(B9&lt;&gt;"",D9&lt;&gt;""),SUM(H9:M9),"")</f>
        <v/>
      </c>
      <c r="O9" s="228" t="str">
        <f t="shared" ref="O9:O22" si="1">IF(AND(B9&lt;&gt;"",D9=""),"Projedeki Görevi seçilmesi zorunludur.","")</f>
        <v/>
      </c>
    </row>
    <row r="10" spans="1:15" ht="30.1" customHeight="1" x14ac:dyDescent="0.3">
      <c r="A10" s="409">
        <v>3</v>
      </c>
      <c r="B10" s="229"/>
      <c r="C10" s="230"/>
      <c r="D10" s="231"/>
      <c r="E10" s="232"/>
      <c r="F10" s="233"/>
      <c r="G10" s="233"/>
      <c r="H10" s="232"/>
      <c r="I10" s="232"/>
      <c r="J10" s="232"/>
      <c r="K10" s="232"/>
      <c r="L10" s="232"/>
      <c r="M10" s="232"/>
      <c r="N10" s="234" t="str">
        <f t="shared" si="0"/>
        <v/>
      </c>
      <c r="O10" s="228" t="str">
        <f t="shared" si="1"/>
        <v/>
      </c>
    </row>
    <row r="11" spans="1:15" ht="30.1" customHeight="1" x14ac:dyDescent="0.3">
      <c r="A11" s="409">
        <v>4</v>
      </c>
      <c r="B11" s="229"/>
      <c r="C11" s="230"/>
      <c r="D11" s="231"/>
      <c r="E11" s="232"/>
      <c r="F11" s="233"/>
      <c r="G11" s="233"/>
      <c r="H11" s="232"/>
      <c r="I11" s="232"/>
      <c r="J11" s="232"/>
      <c r="K11" s="232"/>
      <c r="L11" s="232"/>
      <c r="M11" s="232"/>
      <c r="N11" s="234" t="str">
        <f t="shared" si="0"/>
        <v/>
      </c>
      <c r="O11" s="228" t="str">
        <f t="shared" si="1"/>
        <v/>
      </c>
    </row>
    <row r="12" spans="1:15" ht="30.1" customHeight="1" x14ac:dyDescent="0.3">
      <c r="A12" s="409">
        <v>5</v>
      </c>
      <c r="B12" s="229"/>
      <c r="C12" s="230"/>
      <c r="D12" s="231"/>
      <c r="E12" s="232"/>
      <c r="F12" s="233"/>
      <c r="G12" s="233"/>
      <c r="H12" s="232"/>
      <c r="I12" s="232"/>
      <c r="J12" s="232"/>
      <c r="K12" s="232"/>
      <c r="L12" s="232"/>
      <c r="M12" s="232"/>
      <c r="N12" s="234" t="str">
        <f t="shared" si="0"/>
        <v/>
      </c>
      <c r="O12" s="228" t="str">
        <f t="shared" si="1"/>
        <v/>
      </c>
    </row>
    <row r="13" spans="1:15" ht="30.1" customHeight="1" x14ac:dyDescent="0.3">
      <c r="A13" s="409">
        <v>6</v>
      </c>
      <c r="B13" s="229"/>
      <c r="C13" s="230"/>
      <c r="D13" s="231"/>
      <c r="E13" s="232"/>
      <c r="F13" s="233"/>
      <c r="G13" s="233"/>
      <c r="H13" s="232"/>
      <c r="I13" s="232"/>
      <c r="J13" s="232"/>
      <c r="K13" s="232"/>
      <c r="L13" s="232"/>
      <c r="M13" s="232"/>
      <c r="N13" s="234" t="str">
        <f t="shared" si="0"/>
        <v/>
      </c>
      <c r="O13" s="228" t="str">
        <f t="shared" si="1"/>
        <v/>
      </c>
    </row>
    <row r="14" spans="1:15" ht="30.1" customHeight="1" x14ac:dyDescent="0.3">
      <c r="A14" s="409">
        <v>7</v>
      </c>
      <c r="B14" s="229"/>
      <c r="C14" s="230"/>
      <c r="D14" s="231"/>
      <c r="E14" s="232"/>
      <c r="F14" s="233"/>
      <c r="G14" s="233"/>
      <c r="H14" s="232"/>
      <c r="I14" s="232"/>
      <c r="J14" s="232"/>
      <c r="K14" s="232"/>
      <c r="L14" s="232"/>
      <c r="M14" s="232"/>
      <c r="N14" s="234" t="str">
        <f t="shared" si="0"/>
        <v/>
      </c>
      <c r="O14" s="228" t="str">
        <f t="shared" si="1"/>
        <v/>
      </c>
    </row>
    <row r="15" spans="1:15" ht="30.1" customHeight="1" x14ac:dyDescent="0.3">
      <c r="A15" s="409">
        <v>8</v>
      </c>
      <c r="B15" s="229"/>
      <c r="C15" s="230"/>
      <c r="D15" s="231"/>
      <c r="E15" s="232"/>
      <c r="F15" s="233"/>
      <c r="G15" s="233"/>
      <c r="H15" s="232"/>
      <c r="I15" s="232"/>
      <c r="J15" s="232"/>
      <c r="K15" s="232"/>
      <c r="L15" s="232"/>
      <c r="M15" s="232"/>
      <c r="N15" s="234" t="str">
        <f t="shared" si="0"/>
        <v/>
      </c>
      <c r="O15" s="228" t="str">
        <f t="shared" si="1"/>
        <v/>
      </c>
    </row>
    <row r="16" spans="1:15" ht="30.1" customHeight="1" x14ac:dyDescent="0.3">
      <c r="A16" s="409">
        <v>9</v>
      </c>
      <c r="B16" s="229"/>
      <c r="C16" s="230"/>
      <c r="D16" s="231"/>
      <c r="E16" s="232"/>
      <c r="F16" s="233"/>
      <c r="G16" s="233"/>
      <c r="H16" s="232"/>
      <c r="I16" s="232"/>
      <c r="J16" s="232"/>
      <c r="K16" s="232"/>
      <c r="L16" s="232"/>
      <c r="M16" s="232"/>
      <c r="N16" s="234" t="str">
        <f t="shared" si="0"/>
        <v/>
      </c>
      <c r="O16" s="228" t="str">
        <f t="shared" si="1"/>
        <v/>
      </c>
    </row>
    <row r="17" spans="1:15" ht="30.1" customHeight="1" x14ac:dyDescent="0.3">
      <c r="A17" s="409">
        <v>10</v>
      </c>
      <c r="B17" s="229"/>
      <c r="C17" s="230"/>
      <c r="D17" s="231"/>
      <c r="E17" s="232"/>
      <c r="F17" s="233"/>
      <c r="G17" s="233"/>
      <c r="H17" s="232"/>
      <c r="I17" s="232"/>
      <c r="J17" s="232"/>
      <c r="K17" s="232"/>
      <c r="L17" s="232"/>
      <c r="M17" s="232"/>
      <c r="N17" s="234" t="str">
        <f t="shared" si="0"/>
        <v/>
      </c>
      <c r="O17" s="228" t="str">
        <f t="shared" si="1"/>
        <v/>
      </c>
    </row>
    <row r="18" spans="1:15" ht="30.1" customHeight="1" x14ac:dyDescent="0.3">
      <c r="A18" s="409">
        <v>11</v>
      </c>
      <c r="B18" s="229"/>
      <c r="C18" s="230"/>
      <c r="D18" s="231"/>
      <c r="E18" s="232"/>
      <c r="F18" s="233"/>
      <c r="G18" s="233"/>
      <c r="H18" s="232"/>
      <c r="I18" s="232"/>
      <c r="J18" s="232"/>
      <c r="K18" s="232"/>
      <c r="L18" s="232"/>
      <c r="M18" s="232"/>
      <c r="N18" s="234" t="str">
        <f t="shared" si="0"/>
        <v/>
      </c>
      <c r="O18" s="228" t="str">
        <f t="shared" si="1"/>
        <v/>
      </c>
    </row>
    <row r="19" spans="1:15" ht="30.1" customHeight="1" x14ac:dyDescent="0.3">
      <c r="A19" s="409">
        <v>12</v>
      </c>
      <c r="B19" s="229"/>
      <c r="C19" s="230"/>
      <c r="D19" s="231"/>
      <c r="E19" s="232"/>
      <c r="F19" s="233"/>
      <c r="G19" s="233"/>
      <c r="H19" s="232"/>
      <c r="I19" s="232"/>
      <c r="J19" s="232"/>
      <c r="K19" s="232"/>
      <c r="L19" s="232"/>
      <c r="M19" s="232"/>
      <c r="N19" s="234" t="str">
        <f t="shared" si="0"/>
        <v/>
      </c>
      <c r="O19" s="228" t="str">
        <f t="shared" si="1"/>
        <v/>
      </c>
    </row>
    <row r="20" spans="1:15" ht="30.1" customHeight="1" x14ac:dyDescent="0.3">
      <c r="A20" s="409">
        <v>13</v>
      </c>
      <c r="B20" s="229"/>
      <c r="C20" s="230"/>
      <c r="D20" s="231"/>
      <c r="E20" s="232"/>
      <c r="F20" s="233"/>
      <c r="G20" s="233"/>
      <c r="H20" s="232"/>
      <c r="I20" s="232"/>
      <c r="J20" s="232"/>
      <c r="K20" s="232"/>
      <c r="L20" s="232"/>
      <c r="M20" s="232"/>
      <c r="N20" s="234" t="str">
        <f t="shared" si="0"/>
        <v/>
      </c>
      <c r="O20" s="228" t="str">
        <f t="shared" si="1"/>
        <v/>
      </c>
    </row>
    <row r="21" spans="1:15" ht="30.1" customHeight="1" x14ac:dyDescent="0.3">
      <c r="A21" s="409">
        <v>14</v>
      </c>
      <c r="B21" s="229"/>
      <c r="C21" s="230"/>
      <c r="D21" s="231"/>
      <c r="E21" s="232"/>
      <c r="F21" s="233"/>
      <c r="G21" s="233"/>
      <c r="H21" s="232"/>
      <c r="I21" s="232"/>
      <c r="J21" s="232"/>
      <c r="K21" s="232"/>
      <c r="L21" s="232"/>
      <c r="M21" s="232"/>
      <c r="N21" s="234" t="str">
        <f t="shared" si="0"/>
        <v/>
      </c>
      <c r="O21" s="228" t="str">
        <f t="shared" si="1"/>
        <v/>
      </c>
    </row>
    <row r="22" spans="1:15" ht="30.1" customHeight="1" thickBot="1" x14ac:dyDescent="0.35">
      <c r="A22" s="410">
        <v>15</v>
      </c>
      <c r="B22" s="235"/>
      <c r="C22" s="236"/>
      <c r="D22" s="237"/>
      <c r="E22" s="238"/>
      <c r="F22" s="239"/>
      <c r="G22" s="239"/>
      <c r="H22" s="238"/>
      <c r="I22" s="238"/>
      <c r="J22" s="238"/>
      <c r="K22" s="238"/>
      <c r="L22" s="238"/>
      <c r="M22" s="238"/>
      <c r="N22" s="240" t="str">
        <f t="shared" si="0"/>
        <v/>
      </c>
      <c r="O22" s="228" t="str">
        <f t="shared" si="1"/>
        <v/>
      </c>
    </row>
    <row r="23" spans="1:15" ht="30.1" customHeight="1" thickBot="1" x14ac:dyDescent="0.35">
      <c r="A23" s="647" t="s">
        <v>124</v>
      </c>
      <c r="B23" s="648"/>
      <c r="C23" s="648"/>
      <c r="D23" s="648"/>
      <c r="E23" s="648"/>
      <c r="F23" s="648"/>
      <c r="G23" s="648"/>
      <c r="H23" s="648"/>
      <c r="I23" s="648"/>
      <c r="J23" s="648"/>
      <c r="K23" s="648"/>
      <c r="L23" s="648"/>
      <c r="M23" s="649"/>
      <c r="N23" s="241">
        <f>SUM(N8:N22)</f>
        <v>0</v>
      </c>
      <c r="O23" s="41"/>
    </row>
    <row r="24" spans="1:15" ht="30.1" customHeight="1" x14ac:dyDescent="0.3">
      <c r="A24" s="242"/>
      <c r="B24" s="242"/>
      <c r="C24" s="242"/>
      <c r="D24" s="242"/>
      <c r="E24" s="242"/>
      <c r="F24" s="242"/>
      <c r="G24" s="242"/>
      <c r="H24" s="242"/>
      <c r="I24" s="242"/>
      <c r="J24" s="242"/>
      <c r="K24" s="242"/>
      <c r="L24" s="242"/>
      <c r="M24" s="242"/>
      <c r="N24" s="242"/>
      <c r="O24" s="41"/>
    </row>
    <row r="25" spans="1:15" ht="30.1" customHeight="1" x14ac:dyDescent="0.3">
      <c r="A25" s="638" t="s">
        <v>132</v>
      </c>
      <c r="B25" s="638"/>
      <c r="C25" s="638"/>
      <c r="D25" s="638"/>
      <c r="E25" s="638"/>
      <c r="F25" s="638"/>
      <c r="G25" s="638"/>
      <c r="H25" s="638"/>
      <c r="I25" s="638"/>
      <c r="J25" s="638"/>
      <c r="K25" s="638"/>
      <c r="L25" s="638"/>
      <c r="M25" s="638"/>
      <c r="N25" s="638"/>
      <c r="O25" s="41"/>
    </row>
    <row r="26" spans="1:15" ht="30.1" customHeight="1" x14ac:dyDescent="0.35">
      <c r="A26" s="243" t="s">
        <v>30</v>
      </c>
      <c r="B26" s="244">
        <f ca="1">IF(imzatarihi&gt;0,imzatarihi,"")</f>
        <v>45653</v>
      </c>
      <c r="C26" s="251" t="s">
        <v>31</v>
      </c>
      <c r="D26" s="245" t="str">
        <f>IF(kurulusyetkilisi&gt;0,kurulusyetkilisi,"")</f>
        <v/>
      </c>
      <c r="E26" s="41"/>
      <c r="F26" s="41"/>
      <c r="G26" s="41"/>
      <c r="H26" s="41"/>
      <c r="I26" s="407"/>
      <c r="J26" s="196"/>
      <c r="K26" s="41"/>
      <c r="L26" s="41"/>
      <c r="M26" s="41"/>
      <c r="N26" s="41"/>
      <c r="O26" s="41"/>
    </row>
    <row r="27" spans="1:15" ht="30.1" customHeight="1" x14ac:dyDescent="0.35">
      <c r="A27" s="41"/>
      <c r="B27" s="246"/>
      <c r="C27" s="251" t="s">
        <v>32</v>
      </c>
      <c r="D27" s="41"/>
      <c r="E27" s="41"/>
      <c r="F27" s="41"/>
      <c r="G27" s="41"/>
      <c r="H27" s="41"/>
      <c r="I27" s="41"/>
      <c r="J27" s="41"/>
      <c r="K27" s="196"/>
      <c r="L27" s="196"/>
      <c r="M27" s="196"/>
      <c r="N27" s="196"/>
      <c r="O27" s="41"/>
    </row>
  </sheetData>
  <sheetProtection algorithmName="SHA-512" hashValue="09+iOVL7F4kgyh4fZMBspmOvDhIScBzCw1HDwoye1J3/Ul8FCycWc6xt6YzG9JajQuAH3dLjBi8IQWremvJVVA==" saltValue="61dcj+oJk902vZ4UG5ikrQ==" spinCount="100000" sheet="1" objects="1" scenarios="1"/>
  <mergeCells count="16">
    <mergeCell ref="B4:N4"/>
    <mergeCell ref="B5:N5"/>
    <mergeCell ref="A1:N1"/>
    <mergeCell ref="A2:N2"/>
    <mergeCell ref="A3:N3"/>
    <mergeCell ref="A25:N25"/>
    <mergeCell ref="A6:A7"/>
    <mergeCell ref="B6:B7"/>
    <mergeCell ref="C6:C7"/>
    <mergeCell ref="D6:D7"/>
    <mergeCell ref="E6:E7"/>
    <mergeCell ref="F6:F7"/>
    <mergeCell ref="G6:G7"/>
    <mergeCell ref="H6:M6"/>
    <mergeCell ref="N6:N7"/>
    <mergeCell ref="A23:M23"/>
  </mergeCells>
  <dataValidations count="2">
    <dataValidation type="list" allowBlank="1" showInputMessage="1" showErrorMessage="1" sqref="D8:D22" xr:uid="{00000000-0002-0000-1600-000000000000}">
      <formula1>"Yürütücü,Araştırmacı,Yardımcı Personel"</formula1>
    </dataValidation>
    <dataValidation allowBlank="1" showInputMessage="1" showErrorMessage="1" prompt="Proje teşvik ikramiyesi ödemesinin yapıldığı Yıl/Ay (Örnek:2022-OCAK) bilgisi manuel olarak bu hücreye yazılabilir." sqref="H7:M7" xr:uid="{F7BAEE95-531C-4793-986E-E824641B3EA8}"/>
  </dataValidations>
  <pageMargins left="0.25" right="0.25" top="0.75" bottom="0.75" header="0.3" footer="0.3"/>
  <pageSetup paperSize="9" scale="46" orientation="landscape" r:id="rId1"/>
  <colBreaks count="1" manualBreakCount="1">
    <brk id="14" max="26"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1"/>
  <dimension ref="A1:G26"/>
  <sheetViews>
    <sheetView showGridLines="0" zoomScale="80" zoomScaleNormal="80" workbookViewId="0">
      <selection activeCell="G18" sqref="G18"/>
    </sheetView>
  </sheetViews>
  <sheetFormatPr defaultColWidth="8.75" defaultRowHeight="14.3" x14ac:dyDescent="0.25"/>
  <cols>
    <col min="1" max="1" width="5.625" customWidth="1"/>
    <col min="2" max="2" width="16.25" customWidth="1"/>
    <col min="3" max="3" width="17" customWidth="1"/>
    <col min="4" max="5" width="9.25"/>
    <col min="6" max="6" width="17.25" customWidth="1"/>
    <col min="7" max="7" width="26.75" customWidth="1"/>
  </cols>
  <sheetData>
    <row r="1" spans="1:7" s="59" customFormat="1" ht="26.35" customHeight="1" x14ac:dyDescent="0.25">
      <c r="A1" s="89"/>
      <c r="B1" s="519" t="s">
        <v>227</v>
      </c>
      <c r="C1" s="519"/>
      <c r="D1" s="519"/>
      <c r="E1" s="519"/>
      <c r="F1" s="519"/>
      <c r="G1" s="519"/>
    </row>
    <row r="2" spans="1:7" s="59" customFormat="1" x14ac:dyDescent="0.25">
      <c r="A2" s="89"/>
      <c r="B2" s="519"/>
      <c r="C2" s="519"/>
      <c r="D2" s="519"/>
      <c r="E2" s="519"/>
      <c r="F2" s="519"/>
      <c r="G2" s="519"/>
    </row>
    <row r="3" spans="1:7" s="59" customFormat="1" ht="19.7" thickBot="1" x14ac:dyDescent="0.4">
      <c r="A3" s="89"/>
      <c r="B3" s="564" t="s">
        <v>108</v>
      </c>
      <c r="C3" s="665"/>
      <c r="D3" s="665"/>
      <c r="E3" s="665"/>
      <c r="F3" s="665"/>
      <c r="G3" s="665"/>
    </row>
    <row r="4" spans="1:7" s="59" customFormat="1" ht="23.3" customHeight="1" thickBot="1" x14ac:dyDescent="0.3">
      <c r="A4" s="89"/>
      <c r="B4" s="415" t="s">
        <v>212</v>
      </c>
      <c r="C4" s="565" t="str">
        <f>IF(ProjeNo&gt;0,ProjeNo,"")</f>
        <v/>
      </c>
      <c r="D4" s="566"/>
      <c r="E4" s="566"/>
      <c r="F4" s="566"/>
      <c r="G4" s="567"/>
    </row>
    <row r="5" spans="1:7" s="59" customFormat="1" ht="70.5" customHeight="1" thickBot="1" x14ac:dyDescent="0.3">
      <c r="A5" s="89"/>
      <c r="B5" s="416" t="s">
        <v>213</v>
      </c>
      <c r="C5" s="668" t="str">
        <f>IF(ProjeAdi&gt;0,ProjeAdi,"")</f>
        <v/>
      </c>
      <c r="D5" s="669"/>
      <c r="E5" s="669"/>
      <c r="F5" s="669"/>
      <c r="G5" s="670"/>
    </row>
    <row r="6" spans="1:7" ht="28.55" customHeight="1" thickBot="1" x14ac:dyDescent="0.3">
      <c r="A6" s="89"/>
      <c r="B6" s="666" t="s">
        <v>109</v>
      </c>
      <c r="C6" s="667"/>
      <c r="D6" s="667"/>
      <c r="E6" s="667"/>
      <c r="F6" s="667"/>
      <c r="G6" s="417" t="s">
        <v>110</v>
      </c>
    </row>
    <row r="7" spans="1:7" ht="28.2" customHeight="1" x14ac:dyDescent="0.25">
      <c r="A7" s="89"/>
      <c r="B7" s="671" t="s">
        <v>111</v>
      </c>
      <c r="C7" s="672"/>
      <c r="D7" s="672"/>
      <c r="E7" s="672"/>
      <c r="F7" s="673"/>
      <c r="G7" s="680">
        <f>F8+F9</f>
        <v>0</v>
      </c>
    </row>
    <row r="8" spans="1:7" ht="28.2" customHeight="1" x14ac:dyDescent="0.25">
      <c r="A8" s="89"/>
      <c r="B8" s="674" t="str">
        <f>CONCATENATE(YilDonem," Dönemine Ait Personel Gideri")</f>
        <v xml:space="preserve"> Dönemine Ait Personel Gideri</v>
      </c>
      <c r="C8" s="675"/>
      <c r="D8" s="675"/>
      <c r="E8" s="676"/>
      <c r="F8" s="100">
        <f>'G011'!I821</f>
        <v>0</v>
      </c>
      <c r="G8" s="681"/>
    </row>
    <row r="9" spans="1:7" ht="30.6" customHeight="1" thickBot="1" x14ac:dyDescent="0.3">
      <c r="A9" s="89"/>
      <c r="B9" s="677" t="s">
        <v>119</v>
      </c>
      <c r="C9" s="678"/>
      <c r="D9" s="678"/>
      <c r="E9" s="679"/>
      <c r="F9" s="8"/>
      <c r="G9" s="682"/>
    </row>
    <row r="10" spans="1:7" ht="28.2" customHeight="1" thickBot="1" x14ac:dyDescent="0.3">
      <c r="A10" s="89"/>
      <c r="B10" s="653" t="s">
        <v>112</v>
      </c>
      <c r="C10" s="654"/>
      <c r="D10" s="654"/>
      <c r="E10" s="654"/>
      <c r="F10" s="655"/>
      <c r="G10" s="101">
        <f>IF(olcek="Vakıf Yüksek Öğretim Kurumu",'G012'!$L$255,'G012'!$M$255)</f>
        <v>0</v>
      </c>
    </row>
    <row r="11" spans="1:7" ht="28.2" customHeight="1" thickBot="1" x14ac:dyDescent="0.3">
      <c r="A11" s="89"/>
      <c r="B11" s="653" t="s">
        <v>113</v>
      </c>
      <c r="C11" s="654"/>
      <c r="D11" s="654"/>
      <c r="E11" s="654"/>
      <c r="F11" s="655"/>
      <c r="G11" s="101">
        <f>IF(olcek="Vakıf Yüksek Öğretim Kurumu",'G013'!$H$203,'G013'!$I$203)</f>
        <v>0</v>
      </c>
    </row>
    <row r="12" spans="1:7" ht="28.2" customHeight="1" thickBot="1" x14ac:dyDescent="0.3">
      <c r="A12" s="89"/>
      <c r="B12" s="659" t="s">
        <v>116</v>
      </c>
      <c r="C12" s="660"/>
      <c r="D12" s="660"/>
      <c r="E12" s="661"/>
      <c r="F12" s="418" t="s">
        <v>114</v>
      </c>
      <c r="G12" s="101">
        <f>IF(olcek="Vakıf Yüksek Öğretim Kurumu",G015A!$J$158,G015A!$K$158)</f>
        <v>0</v>
      </c>
    </row>
    <row r="13" spans="1:7" ht="28.2" customHeight="1" thickBot="1" x14ac:dyDescent="0.3">
      <c r="A13" s="89"/>
      <c r="B13" s="662"/>
      <c r="C13" s="663"/>
      <c r="D13" s="663"/>
      <c r="E13" s="664"/>
      <c r="F13" s="419" t="s">
        <v>115</v>
      </c>
      <c r="G13" s="101">
        <f>IF(olcek="Vakıf Yüksek Öğretim Kurumu",G015B!$J$158,G015B!$K$158)</f>
        <v>0</v>
      </c>
    </row>
    <row r="14" spans="1:7" ht="28.2" customHeight="1" thickBot="1" x14ac:dyDescent="0.3">
      <c r="A14" s="89"/>
      <c r="B14" s="653" t="s">
        <v>117</v>
      </c>
      <c r="C14" s="654"/>
      <c r="D14" s="654"/>
      <c r="E14" s="654"/>
      <c r="F14" s="655"/>
      <c r="G14" s="101">
        <f>IF(olcek="Vakıf Yüksek Öğretim Kurumu",'G016'!H1694,'G016'!I1694)</f>
        <v>0</v>
      </c>
    </row>
    <row r="15" spans="1:7" ht="28.2" customHeight="1" thickBot="1" x14ac:dyDescent="0.3">
      <c r="A15" s="89"/>
      <c r="B15" s="653" t="s">
        <v>173</v>
      </c>
      <c r="C15" s="654"/>
      <c r="D15" s="654"/>
      <c r="E15" s="654"/>
      <c r="F15" s="655"/>
      <c r="G15" s="307">
        <f>'G017'!N28</f>
        <v>0</v>
      </c>
    </row>
    <row r="16" spans="1:7" ht="28.2" customHeight="1" thickBot="1" x14ac:dyDescent="0.3">
      <c r="A16" s="89"/>
      <c r="B16" s="653" t="s">
        <v>174</v>
      </c>
      <c r="C16" s="654"/>
      <c r="D16" s="654"/>
      <c r="E16" s="654"/>
      <c r="F16" s="655"/>
      <c r="G16" s="307">
        <f>'G018'!N23</f>
        <v>0</v>
      </c>
    </row>
    <row r="17" spans="1:7" ht="28.2" customHeight="1" thickBot="1" x14ac:dyDescent="0.3">
      <c r="A17" s="89"/>
      <c r="B17" s="476" t="s">
        <v>267</v>
      </c>
      <c r="C17" s="477"/>
      <c r="D17" s="477"/>
      <c r="E17" s="477"/>
      <c r="F17" s="478"/>
      <c r="G17" s="479">
        <v>0</v>
      </c>
    </row>
    <row r="18" spans="1:7" ht="36" customHeight="1" thickBot="1" x14ac:dyDescent="0.4">
      <c r="A18" s="89"/>
      <c r="B18" s="656" t="str">
        <f>IF(ISBLANK(olcek),"Dönem Toplamı",IF(olcek="Vakıf Yüksek Öğretim Kurumu","Dönem Toplamı KDV Hariç","Dönem Toplamı KDV Dahil"))</f>
        <v>Dönem Toplamı</v>
      </c>
      <c r="C18" s="657"/>
      <c r="D18" s="657"/>
      <c r="E18" s="657"/>
      <c r="F18" s="658"/>
      <c r="G18" s="308">
        <f>SUM(G7:G17)</f>
        <v>0</v>
      </c>
    </row>
    <row r="19" spans="1:7" ht="19.05" x14ac:dyDescent="0.25">
      <c r="A19" s="89"/>
      <c r="B19" s="395" t="s">
        <v>120</v>
      </c>
      <c r="C19" s="89"/>
      <c r="D19" s="89"/>
      <c r="E19" s="411"/>
      <c r="F19" s="411"/>
      <c r="G19" s="414"/>
    </row>
    <row r="20" spans="1:7" ht="14.95" customHeight="1" x14ac:dyDescent="0.25">
      <c r="A20" s="89"/>
      <c r="B20" s="59"/>
      <c r="C20" s="390"/>
      <c r="D20" s="390"/>
      <c r="E20" s="390"/>
      <c r="F20" s="390"/>
      <c r="G20" s="390"/>
    </row>
    <row r="21" spans="1:7" ht="14.95" customHeight="1" thickBot="1" x14ac:dyDescent="0.4">
      <c r="A21" s="59"/>
      <c r="B21" s="412"/>
      <c r="C21" s="412"/>
      <c r="D21" s="412"/>
      <c r="E21" s="412"/>
      <c r="F21" s="412"/>
      <c r="G21" s="412"/>
    </row>
    <row r="22" spans="1:7" ht="39.75" customHeight="1" thickBot="1" x14ac:dyDescent="0.4">
      <c r="A22" s="89"/>
      <c r="B22" s="650" t="s">
        <v>228</v>
      </c>
      <c r="C22" s="651"/>
      <c r="D22" s="651"/>
      <c r="E22" s="651"/>
      <c r="F22" s="652"/>
      <c r="G22" s="472" t="str">
        <f>IF(olcek&lt;&gt;"",olcek,"")</f>
        <v/>
      </c>
    </row>
    <row r="23" spans="1:7" ht="31.1" customHeight="1" x14ac:dyDescent="0.35">
      <c r="A23" s="59"/>
      <c r="B23" s="413"/>
      <c r="C23" s="413"/>
      <c r="D23" s="413"/>
      <c r="E23" s="413"/>
      <c r="F23" s="413"/>
      <c r="G23" s="413"/>
    </row>
    <row r="24" spans="1:7" ht="16.3" x14ac:dyDescent="0.3">
      <c r="A24" s="59"/>
      <c r="B24" s="371" t="s">
        <v>30</v>
      </c>
      <c r="C24" s="420" t="s">
        <v>31</v>
      </c>
      <c r="D24" s="420" t="str">
        <f>IF(kurulusyetkilisi&gt;0,kurulusyetkilisi,"")</f>
        <v/>
      </c>
      <c r="E24" s="41"/>
      <c r="F24" s="41"/>
      <c r="G24" s="41"/>
    </row>
    <row r="25" spans="1:7" ht="19.05" x14ac:dyDescent="0.35">
      <c r="A25" s="59"/>
      <c r="B25" s="421">
        <f ca="1">imzatarihi</f>
        <v>45653</v>
      </c>
      <c r="C25" s="420" t="s">
        <v>32</v>
      </c>
      <c r="D25" s="41"/>
      <c r="E25" s="41"/>
      <c r="F25" s="41"/>
      <c r="G25" s="212"/>
    </row>
    <row r="26" spans="1:7" ht="16.3" x14ac:dyDescent="0.3">
      <c r="A26" s="59"/>
      <c r="B26" s="41"/>
      <c r="C26" s="41"/>
      <c r="D26" s="41"/>
      <c r="E26" s="41"/>
      <c r="F26" s="41"/>
      <c r="G26" s="59"/>
    </row>
  </sheetData>
  <sheetProtection algorithmName="SHA-512" hashValue="n/EwiNkFRjbhNAp9N/HUDIQIOs7rQrFi5akLbyTrzmoStrVPWHloXiUwreIXBdySJ72xB4Cyh4wEHtrlrhi39Q==" saltValue="DfAByLIq1dugzehY+KNf3A==" spinCount="100000" sheet="1" objects="1" scenarios="1"/>
  <mergeCells count="17">
    <mergeCell ref="B7:F7"/>
    <mergeCell ref="B8:E8"/>
    <mergeCell ref="B9:E9"/>
    <mergeCell ref="B10:F10"/>
    <mergeCell ref="G7:G9"/>
    <mergeCell ref="B3:G3"/>
    <mergeCell ref="B6:F6"/>
    <mergeCell ref="C4:G4"/>
    <mergeCell ref="C5:G5"/>
    <mergeCell ref="B1:G2"/>
    <mergeCell ref="B22:F22"/>
    <mergeCell ref="B11:F11"/>
    <mergeCell ref="B14:F14"/>
    <mergeCell ref="B15:F15"/>
    <mergeCell ref="B16:F16"/>
    <mergeCell ref="B18:F18"/>
    <mergeCell ref="B12:E13"/>
  </mergeCells>
  <conditionalFormatting sqref="G22">
    <cfRule type="expression" dxfId="0" priority="1">
      <formula>$G$22=""</formula>
    </cfRule>
  </conditionalFormatting>
  <pageMargins left="0.7" right="0.7" top="0.75" bottom="0.75" header="0.3" footer="0.3"/>
  <pageSetup paperSize="9" scale="8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15"/>
  <sheetViews>
    <sheetView showGridLines="0" workbookViewId="0">
      <selection activeCell="A7" sqref="A7"/>
    </sheetView>
  </sheetViews>
  <sheetFormatPr defaultColWidth="8.75" defaultRowHeight="14.3" x14ac:dyDescent="0.25"/>
  <cols>
    <col min="1" max="1" width="113.25" bestFit="1" customWidth="1"/>
  </cols>
  <sheetData>
    <row r="1" spans="1:3" ht="23.95" customHeight="1" x14ac:dyDescent="0.25">
      <c r="A1" s="334" t="s">
        <v>14</v>
      </c>
      <c r="B1" s="59"/>
      <c r="C1" s="59"/>
    </row>
    <row r="2" spans="1:3" ht="15.8" x14ac:dyDescent="0.25">
      <c r="A2" s="91"/>
      <c r="B2" s="59"/>
      <c r="C2" s="59"/>
    </row>
    <row r="3" spans="1:3" ht="19.899999999999999" customHeight="1" x14ac:dyDescent="0.3">
      <c r="A3" s="335" t="s">
        <v>246</v>
      </c>
      <c r="B3" s="59"/>
      <c r="C3" s="93"/>
    </row>
    <row r="4" spans="1:3" ht="19.899999999999999" customHeight="1" x14ac:dyDescent="0.3">
      <c r="A4" s="335" t="s">
        <v>15</v>
      </c>
      <c r="B4" s="59"/>
      <c r="C4" s="93"/>
    </row>
    <row r="5" spans="1:3" ht="19.899999999999999" customHeight="1" x14ac:dyDescent="0.3">
      <c r="A5" s="335" t="s">
        <v>16</v>
      </c>
      <c r="B5" s="59"/>
      <c r="C5" s="93"/>
    </row>
    <row r="6" spans="1:3" ht="19.899999999999999" customHeight="1" x14ac:dyDescent="0.3">
      <c r="A6" s="335" t="s">
        <v>17</v>
      </c>
      <c r="B6" s="59"/>
      <c r="C6" s="93"/>
    </row>
    <row r="7" spans="1:3" ht="28.9" customHeight="1" x14ac:dyDescent="0.25">
      <c r="A7" s="336" t="s">
        <v>135</v>
      </c>
      <c r="B7" s="94"/>
      <c r="C7" s="94"/>
    </row>
    <row r="8" spans="1:3" ht="19.899999999999999" customHeight="1" x14ac:dyDescent="0.3">
      <c r="A8" s="335" t="s">
        <v>18</v>
      </c>
      <c r="B8" s="59"/>
      <c r="C8" s="93"/>
    </row>
    <row r="9" spans="1:3" ht="19.899999999999999" customHeight="1" x14ac:dyDescent="0.3">
      <c r="A9" s="335" t="s">
        <v>19</v>
      </c>
      <c r="B9" s="59"/>
      <c r="C9" s="93"/>
    </row>
    <row r="10" spans="1:3" ht="19.899999999999999" customHeight="1" x14ac:dyDescent="0.3">
      <c r="A10" s="335" t="s">
        <v>221</v>
      </c>
      <c r="B10" s="59"/>
      <c r="C10" s="93"/>
    </row>
    <row r="11" spans="1:3" ht="19.899999999999999" customHeight="1" x14ac:dyDescent="0.3">
      <c r="A11" s="335" t="s">
        <v>222</v>
      </c>
      <c r="B11" s="59"/>
      <c r="C11" s="93"/>
    </row>
    <row r="12" spans="1:3" ht="19.899999999999999" customHeight="1" x14ac:dyDescent="0.3">
      <c r="A12" s="335" t="s">
        <v>223</v>
      </c>
      <c r="B12" s="59"/>
      <c r="C12" s="93"/>
    </row>
    <row r="13" spans="1:3" ht="19.899999999999999" customHeight="1" x14ac:dyDescent="0.3">
      <c r="A13" s="335" t="s">
        <v>224</v>
      </c>
      <c r="B13" s="2"/>
      <c r="C13" s="93"/>
    </row>
    <row r="14" spans="1:3" ht="19.899999999999999" customHeight="1" x14ac:dyDescent="0.3">
      <c r="A14" s="335" t="s">
        <v>225</v>
      </c>
      <c r="B14" s="59"/>
      <c r="C14" s="93"/>
    </row>
    <row r="15" spans="1:3" ht="19.899999999999999" customHeight="1" x14ac:dyDescent="0.3">
      <c r="A15" s="335" t="s">
        <v>226</v>
      </c>
      <c r="B15" s="59"/>
      <c r="C15" s="93"/>
    </row>
  </sheetData>
  <sheetProtection algorithmName="SHA-512" hashValue="KwhLctXf3PlitnKm2xyVLB2X4b+unnSyRBcnB8fy/H9ALjOeqNlCA3++IT3CGZbaDO/zKDF8O/WexEU2PNqt2Q==" saltValue="K/aTNuIRcTZR27hubVgDbQ==" spinCount="100000" sheet="1" objects="1" scenarios="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I10"/>
  <sheetViews>
    <sheetView showGridLines="0" zoomScale="80" zoomScaleNormal="80" workbookViewId="0">
      <selection activeCell="C2" sqref="C2:I3"/>
    </sheetView>
  </sheetViews>
  <sheetFormatPr defaultRowHeight="14.3" x14ac:dyDescent="0.25"/>
  <cols>
    <col min="1" max="1" width="121.75" customWidth="1"/>
    <col min="257" max="257" width="121.75" customWidth="1"/>
    <col min="513" max="513" width="121.75" customWidth="1"/>
    <col min="769" max="769" width="121.75" customWidth="1"/>
    <col min="1025" max="1025" width="121.75" customWidth="1"/>
    <col min="1281" max="1281" width="121.75" customWidth="1"/>
    <col min="1537" max="1537" width="121.75" customWidth="1"/>
    <col min="1793" max="1793" width="121.75" customWidth="1"/>
    <col min="2049" max="2049" width="121.75" customWidth="1"/>
    <col min="2305" max="2305" width="121.75" customWidth="1"/>
    <col min="2561" max="2561" width="121.75" customWidth="1"/>
    <col min="2817" max="2817" width="121.75" customWidth="1"/>
    <col min="3073" max="3073" width="121.75" customWidth="1"/>
    <col min="3329" max="3329" width="121.75" customWidth="1"/>
    <col min="3585" max="3585" width="121.75" customWidth="1"/>
    <col min="3841" max="3841" width="121.75" customWidth="1"/>
    <col min="4097" max="4097" width="121.75" customWidth="1"/>
    <col min="4353" max="4353" width="121.75" customWidth="1"/>
    <col min="4609" max="4609" width="121.75" customWidth="1"/>
    <col min="4865" max="4865" width="121.75" customWidth="1"/>
    <col min="5121" max="5121" width="121.75" customWidth="1"/>
    <col min="5377" max="5377" width="121.75" customWidth="1"/>
    <col min="5633" max="5633" width="121.75" customWidth="1"/>
    <col min="5889" max="5889" width="121.75" customWidth="1"/>
    <col min="6145" max="6145" width="121.75" customWidth="1"/>
    <col min="6401" max="6401" width="121.75" customWidth="1"/>
    <col min="6657" max="6657" width="121.75" customWidth="1"/>
    <col min="6913" max="6913" width="121.75" customWidth="1"/>
    <col min="7169" max="7169" width="121.75" customWidth="1"/>
    <col min="7425" max="7425" width="121.75" customWidth="1"/>
    <col min="7681" max="7681" width="121.75" customWidth="1"/>
    <col min="7937" max="7937" width="121.75" customWidth="1"/>
    <col min="8193" max="8193" width="121.75" customWidth="1"/>
    <col min="8449" max="8449" width="121.75" customWidth="1"/>
    <col min="8705" max="8705" width="121.75" customWidth="1"/>
    <col min="8961" max="8961" width="121.75" customWidth="1"/>
    <col min="9217" max="9217" width="121.75" customWidth="1"/>
    <col min="9473" max="9473" width="121.75" customWidth="1"/>
    <col min="9729" max="9729" width="121.75" customWidth="1"/>
    <col min="9985" max="9985" width="121.75" customWidth="1"/>
    <col min="10241" max="10241" width="121.75" customWidth="1"/>
    <col min="10497" max="10497" width="121.75" customWidth="1"/>
    <col min="10753" max="10753" width="121.75" customWidth="1"/>
    <col min="11009" max="11009" width="121.75" customWidth="1"/>
    <col min="11265" max="11265" width="121.75" customWidth="1"/>
    <col min="11521" max="11521" width="121.75" customWidth="1"/>
    <col min="11777" max="11777" width="121.75" customWidth="1"/>
    <col min="12033" max="12033" width="121.75" customWidth="1"/>
    <col min="12289" max="12289" width="121.75" customWidth="1"/>
    <col min="12545" max="12545" width="121.75" customWidth="1"/>
    <col min="12801" max="12801" width="121.75" customWidth="1"/>
    <col min="13057" max="13057" width="121.75" customWidth="1"/>
    <col min="13313" max="13313" width="121.75" customWidth="1"/>
    <col min="13569" max="13569" width="121.75" customWidth="1"/>
    <col min="13825" max="13825" width="121.75" customWidth="1"/>
    <col min="14081" max="14081" width="121.75" customWidth="1"/>
    <col min="14337" max="14337" width="121.75" customWidth="1"/>
    <col min="14593" max="14593" width="121.75" customWidth="1"/>
    <col min="14849" max="14849" width="121.75" customWidth="1"/>
    <col min="15105" max="15105" width="121.75" customWidth="1"/>
    <col min="15361" max="15361" width="121.75" customWidth="1"/>
    <col min="15617" max="15617" width="121.75" customWidth="1"/>
    <col min="15873" max="15873" width="121.75" customWidth="1"/>
    <col min="16129" max="16129" width="121.75" customWidth="1"/>
  </cols>
  <sheetData>
    <row r="1" spans="1:9" s="194" customFormat="1" ht="80.150000000000006" customHeight="1" thickBot="1" x14ac:dyDescent="0.5">
      <c r="A1" s="338" t="s">
        <v>139</v>
      </c>
      <c r="B1" s="337"/>
      <c r="C1" s="337"/>
      <c r="D1" s="337"/>
      <c r="E1" s="337"/>
      <c r="F1" s="337"/>
      <c r="G1" s="337"/>
      <c r="H1" s="337"/>
      <c r="I1" s="337"/>
    </row>
    <row r="2" spans="1:9" ht="100.2" customHeight="1" x14ac:dyDescent="0.25">
      <c r="A2" s="524" t="s">
        <v>259</v>
      </c>
      <c r="B2" s="59"/>
      <c r="C2" s="525" t="s">
        <v>263</v>
      </c>
      <c r="D2" s="526"/>
      <c r="E2" s="526"/>
      <c r="F2" s="526"/>
      <c r="G2" s="526"/>
      <c r="H2" s="526"/>
      <c r="I2" s="527"/>
    </row>
    <row r="3" spans="1:9" ht="100.2" customHeight="1" thickBot="1" x14ac:dyDescent="0.3">
      <c r="A3" s="524"/>
      <c r="B3" s="59"/>
      <c r="C3" s="528"/>
      <c r="D3" s="529"/>
      <c r="E3" s="529"/>
      <c r="F3" s="529"/>
      <c r="G3" s="529"/>
      <c r="H3" s="529"/>
      <c r="I3" s="530"/>
    </row>
    <row r="4" spans="1:9" ht="100.2" customHeight="1" x14ac:dyDescent="0.25">
      <c r="A4" s="524"/>
      <c r="B4" s="59"/>
      <c r="C4" s="279"/>
      <c r="D4" s="59"/>
      <c r="E4" s="59"/>
      <c r="F4" s="59"/>
      <c r="G4" s="59"/>
      <c r="H4" s="59"/>
      <c r="I4" s="59"/>
    </row>
    <row r="5" spans="1:9" ht="100.2" customHeight="1" x14ac:dyDescent="0.25">
      <c r="A5" s="524"/>
      <c r="B5" s="59"/>
      <c r="C5" s="59"/>
      <c r="D5" s="59"/>
      <c r="E5" s="59"/>
      <c r="F5" s="59"/>
      <c r="G5" s="59"/>
      <c r="H5" s="59"/>
      <c r="I5" s="59"/>
    </row>
    <row r="6" spans="1:9" ht="100.2" customHeight="1" x14ac:dyDescent="0.25">
      <c r="A6" s="524"/>
      <c r="B6" s="59"/>
      <c r="C6" s="59"/>
      <c r="D6" s="59"/>
      <c r="E6" s="59"/>
      <c r="F6" s="59"/>
      <c r="G6" s="59"/>
      <c r="H6" s="59"/>
      <c r="I6" s="59"/>
    </row>
    <row r="7" spans="1:9" ht="133.5" customHeight="1" x14ac:dyDescent="0.25">
      <c r="A7" s="524"/>
      <c r="B7" s="59"/>
      <c r="C7" s="59"/>
      <c r="D7" s="59"/>
      <c r="E7" s="59"/>
      <c r="F7" s="59"/>
      <c r="G7" s="59"/>
      <c r="H7" s="59"/>
      <c r="I7" s="59"/>
    </row>
    <row r="8" spans="1:9" ht="21.1" x14ac:dyDescent="0.35">
      <c r="A8" s="245" t="str">
        <f>IF(kurulusyetkilisi&gt;0,kurulusyetkilisi,"")</f>
        <v/>
      </c>
      <c r="B8" s="59"/>
      <c r="C8" s="59"/>
      <c r="D8" s="59"/>
      <c r="E8" s="59"/>
      <c r="F8" s="59"/>
      <c r="G8" s="59"/>
      <c r="H8" s="59"/>
      <c r="I8" s="59"/>
    </row>
    <row r="9" spans="1:9" ht="21.1" x14ac:dyDescent="0.35">
      <c r="A9" s="244">
        <f ca="1">imzatarihi</f>
        <v>45653</v>
      </c>
      <c r="B9" s="59"/>
      <c r="C9" s="59"/>
      <c r="D9" s="59"/>
      <c r="E9" s="59"/>
      <c r="F9" s="59"/>
      <c r="G9" s="59"/>
      <c r="H9" s="59"/>
      <c r="I9" s="59"/>
    </row>
    <row r="10" spans="1:9" ht="21.1" x14ac:dyDescent="0.35">
      <c r="A10" s="245" t="s">
        <v>151</v>
      </c>
      <c r="B10" s="59"/>
      <c r="C10" s="59"/>
      <c r="D10" s="59"/>
      <c r="E10" s="59"/>
      <c r="F10" s="59"/>
      <c r="G10" s="59"/>
      <c r="H10" s="59"/>
      <c r="I10" s="59"/>
    </row>
  </sheetData>
  <sheetProtection algorithmName="SHA-512" hashValue="h81vyNcNqRmIRqajgaeKUMXyeW6mpSecUP7D0sohjQcpVN72BcmfFRemYTsWmG/2CLCjHeUxoGh/LHs9k8xOFg==" saltValue="4LtGzbi7GrQCZSWLwNnwwA==" spinCount="100000" sheet="1" objects="1" scenarios="1"/>
  <mergeCells count="2">
    <mergeCell ref="A2:A7"/>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6"/>
  <dimension ref="A1:I10"/>
  <sheetViews>
    <sheetView showGridLines="0" zoomScale="80" zoomScaleNormal="80" workbookViewId="0">
      <selection activeCell="C2" sqref="C2:I3"/>
    </sheetView>
  </sheetViews>
  <sheetFormatPr defaultRowHeight="14.3" x14ac:dyDescent="0.25"/>
  <cols>
    <col min="1" max="1" width="121.75" customWidth="1"/>
    <col min="257" max="257" width="121.75" customWidth="1"/>
    <col min="513" max="513" width="121.75" customWidth="1"/>
    <col min="769" max="769" width="121.75" customWidth="1"/>
    <col min="1025" max="1025" width="121.75" customWidth="1"/>
    <col min="1281" max="1281" width="121.75" customWidth="1"/>
    <col min="1537" max="1537" width="121.75" customWidth="1"/>
    <col min="1793" max="1793" width="121.75" customWidth="1"/>
    <col min="2049" max="2049" width="121.75" customWidth="1"/>
    <col min="2305" max="2305" width="121.75" customWidth="1"/>
    <col min="2561" max="2561" width="121.75" customWidth="1"/>
    <col min="2817" max="2817" width="121.75" customWidth="1"/>
    <col min="3073" max="3073" width="121.75" customWidth="1"/>
    <col min="3329" max="3329" width="121.75" customWidth="1"/>
    <col min="3585" max="3585" width="121.75" customWidth="1"/>
    <col min="3841" max="3841" width="121.75" customWidth="1"/>
    <col min="4097" max="4097" width="121.75" customWidth="1"/>
    <col min="4353" max="4353" width="121.75" customWidth="1"/>
    <col min="4609" max="4609" width="121.75" customWidth="1"/>
    <col min="4865" max="4865" width="121.75" customWidth="1"/>
    <col min="5121" max="5121" width="121.75" customWidth="1"/>
    <col min="5377" max="5377" width="121.75" customWidth="1"/>
    <col min="5633" max="5633" width="121.75" customWidth="1"/>
    <col min="5889" max="5889" width="121.75" customWidth="1"/>
    <col min="6145" max="6145" width="121.75" customWidth="1"/>
    <col min="6401" max="6401" width="121.75" customWidth="1"/>
    <col min="6657" max="6657" width="121.75" customWidth="1"/>
    <col min="6913" max="6913" width="121.75" customWidth="1"/>
    <col min="7169" max="7169" width="121.75" customWidth="1"/>
    <col min="7425" max="7425" width="121.75" customWidth="1"/>
    <col min="7681" max="7681" width="121.75" customWidth="1"/>
    <col min="7937" max="7937" width="121.75" customWidth="1"/>
    <col min="8193" max="8193" width="121.75" customWidth="1"/>
    <col min="8449" max="8449" width="121.75" customWidth="1"/>
    <col min="8705" max="8705" width="121.75" customWidth="1"/>
    <col min="8961" max="8961" width="121.75" customWidth="1"/>
    <col min="9217" max="9217" width="121.75" customWidth="1"/>
    <col min="9473" max="9473" width="121.75" customWidth="1"/>
    <col min="9729" max="9729" width="121.75" customWidth="1"/>
    <col min="9985" max="9985" width="121.75" customWidth="1"/>
    <col min="10241" max="10241" width="121.75" customWidth="1"/>
    <col min="10497" max="10497" width="121.75" customWidth="1"/>
    <col min="10753" max="10753" width="121.75" customWidth="1"/>
    <col min="11009" max="11009" width="121.75" customWidth="1"/>
    <col min="11265" max="11265" width="121.75" customWidth="1"/>
    <col min="11521" max="11521" width="121.75" customWidth="1"/>
    <col min="11777" max="11777" width="121.75" customWidth="1"/>
    <col min="12033" max="12033" width="121.75" customWidth="1"/>
    <col min="12289" max="12289" width="121.75" customWidth="1"/>
    <col min="12545" max="12545" width="121.75" customWidth="1"/>
    <col min="12801" max="12801" width="121.75" customWidth="1"/>
    <col min="13057" max="13057" width="121.75" customWidth="1"/>
    <col min="13313" max="13313" width="121.75" customWidth="1"/>
    <col min="13569" max="13569" width="121.75" customWidth="1"/>
    <col min="13825" max="13825" width="121.75" customWidth="1"/>
    <col min="14081" max="14081" width="121.75" customWidth="1"/>
    <col min="14337" max="14337" width="121.75" customWidth="1"/>
    <col min="14593" max="14593" width="121.75" customWidth="1"/>
    <col min="14849" max="14849" width="121.75" customWidth="1"/>
    <col min="15105" max="15105" width="121.75" customWidth="1"/>
    <col min="15361" max="15361" width="121.75" customWidth="1"/>
    <col min="15617" max="15617" width="121.75" customWidth="1"/>
    <col min="15873" max="15873" width="121.75" customWidth="1"/>
    <col min="16129" max="16129" width="121.75" customWidth="1"/>
  </cols>
  <sheetData>
    <row r="1" spans="1:9" s="194" customFormat="1" ht="80.150000000000006" customHeight="1" thickBot="1" x14ac:dyDescent="0.5">
      <c r="A1" s="338" t="s">
        <v>139</v>
      </c>
      <c r="B1" s="337"/>
      <c r="C1" s="337"/>
      <c r="D1" s="337"/>
      <c r="E1" s="337"/>
      <c r="F1" s="337"/>
      <c r="G1" s="337"/>
      <c r="H1" s="337"/>
      <c r="I1" s="337"/>
    </row>
    <row r="2" spans="1:9" ht="100.2" customHeight="1" x14ac:dyDescent="0.25">
      <c r="A2" s="524" t="s">
        <v>260</v>
      </c>
      <c r="B2" s="59"/>
      <c r="C2" s="531" t="s">
        <v>264</v>
      </c>
      <c r="D2" s="532"/>
      <c r="E2" s="532"/>
      <c r="F2" s="532"/>
      <c r="G2" s="532"/>
      <c r="H2" s="532"/>
      <c r="I2" s="533"/>
    </row>
    <row r="3" spans="1:9" ht="100.2" customHeight="1" thickBot="1" x14ac:dyDescent="0.3">
      <c r="A3" s="524"/>
      <c r="B3" s="59"/>
      <c r="C3" s="534"/>
      <c r="D3" s="535"/>
      <c r="E3" s="535"/>
      <c r="F3" s="535"/>
      <c r="G3" s="535"/>
      <c r="H3" s="535"/>
      <c r="I3" s="536"/>
    </row>
    <row r="4" spans="1:9" ht="100.2" customHeight="1" x14ac:dyDescent="0.25">
      <c r="A4" s="524"/>
      <c r="B4" s="59"/>
      <c r="C4" s="279"/>
      <c r="D4" s="59"/>
      <c r="E4" s="59"/>
      <c r="F4" s="59"/>
      <c r="G4" s="59"/>
      <c r="H4" s="59"/>
      <c r="I4" s="59"/>
    </row>
    <row r="5" spans="1:9" ht="100.2" customHeight="1" x14ac:dyDescent="0.25">
      <c r="A5" s="524"/>
      <c r="B5" s="59"/>
      <c r="C5" s="59"/>
      <c r="D5" s="59"/>
      <c r="E5" s="59"/>
      <c r="F5" s="59"/>
      <c r="G5" s="59"/>
      <c r="H5" s="59"/>
      <c r="I5" s="59"/>
    </row>
    <row r="6" spans="1:9" ht="100.2" customHeight="1" x14ac:dyDescent="0.25">
      <c r="A6" s="524"/>
      <c r="B6" s="59"/>
      <c r="C6" s="59"/>
      <c r="D6" s="59"/>
      <c r="E6" s="59"/>
      <c r="F6" s="59"/>
      <c r="G6" s="59"/>
      <c r="H6" s="59"/>
      <c r="I6" s="59"/>
    </row>
    <row r="7" spans="1:9" ht="133.5" customHeight="1" x14ac:dyDescent="0.25">
      <c r="A7" s="524"/>
      <c r="B7" s="59"/>
      <c r="C7" s="59"/>
      <c r="D7" s="59"/>
      <c r="E7" s="59"/>
      <c r="F7" s="59"/>
      <c r="G7" s="59"/>
      <c r="H7" s="59"/>
      <c r="I7" s="59"/>
    </row>
    <row r="8" spans="1:9" ht="21.1" x14ac:dyDescent="0.35">
      <c r="A8" s="245" t="str">
        <f>IF(kurulusyetkilisi&gt;0,kurulusyetkilisi,"")</f>
        <v/>
      </c>
      <c r="B8" s="59"/>
      <c r="C8" s="59"/>
      <c r="D8" s="59"/>
      <c r="E8" s="59"/>
      <c r="F8" s="59"/>
      <c r="G8" s="59"/>
      <c r="H8" s="59"/>
      <c r="I8" s="59"/>
    </row>
    <row r="9" spans="1:9" ht="21.1" x14ac:dyDescent="0.35">
      <c r="A9" s="244">
        <f ca="1">imzatarihi</f>
        <v>45653</v>
      </c>
      <c r="B9" s="59"/>
      <c r="C9" s="59"/>
      <c r="D9" s="59"/>
      <c r="E9" s="59"/>
      <c r="F9" s="59"/>
      <c r="G9" s="59"/>
      <c r="H9" s="59"/>
      <c r="I9" s="59"/>
    </row>
    <row r="10" spans="1:9" ht="21.1" x14ac:dyDescent="0.35">
      <c r="A10" s="245" t="s">
        <v>151</v>
      </c>
      <c r="B10" s="59"/>
      <c r="C10" s="59"/>
      <c r="D10" s="59"/>
      <c r="E10" s="59"/>
      <c r="F10" s="59"/>
      <c r="G10" s="59"/>
      <c r="H10" s="59"/>
      <c r="I10" s="59"/>
    </row>
  </sheetData>
  <sheetProtection algorithmName="SHA-512" hashValue="2SGnic8nL8hfD/EQTU2hBiY0rb+aAR4XDh2GIT12Y31H0kIv66YD6ZpbnathqmeXLpl1d8fSPSGNiCDOZn9K5w==" saltValue="MNsQ14mTVRDVHDFN5iCXRw==" spinCount="100000" sheet="1" objects="1" scenarios="1"/>
  <mergeCells count="2">
    <mergeCell ref="A2:A7"/>
    <mergeCell ref="C2:I3"/>
  </mergeCells>
  <pageMargins left="0.51181102362204722" right="0.51181102362204722" top="0.39370078740157483" bottom="0.39370078740157483" header="0.31496062992125984" footer="0"/>
  <pageSetup paperSize="9" scale="9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5"/>
  <dimension ref="A1:AA64"/>
  <sheetViews>
    <sheetView showGridLines="0" zoomScale="80" zoomScaleNormal="80" workbookViewId="0">
      <selection activeCell="C8" sqref="C8"/>
    </sheetView>
  </sheetViews>
  <sheetFormatPr defaultColWidth="9.25" defaultRowHeight="15.65" x14ac:dyDescent="0.3"/>
  <cols>
    <col min="1" max="1" width="9.25" style="46" customWidth="1"/>
    <col min="2" max="2" width="34.75" style="46" customWidth="1"/>
    <col min="3" max="3" width="9.75" style="56" customWidth="1"/>
    <col min="4" max="4" width="16.75" style="46" customWidth="1"/>
    <col min="5" max="5" width="16.75" style="46" hidden="1" customWidth="1"/>
    <col min="6" max="11" width="16.75" style="46" customWidth="1"/>
    <col min="12" max="12" width="20.75" style="46" customWidth="1"/>
    <col min="13" max="13" width="48.75" style="2" customWidth="1"/>
    <col min="14" max="14" width="9.25" style="59" hidden="1" customWidth="1"/>
    <col min="15" max="15" width="10.125" style="89" hidden="1" customWidth="1"/>
    <col min="16" max="16" width="9" style="89" hidden="1" customWidth="1"/>
    <col min="17" max="17" width="9.625" style="89" hidden="1" customWidth="1"/>
    <col min="18" max="18" width="9" style="89" hidden="1" customWidth="1"/>
    <col min="19" max="19" width="9.625" style="59" hidden="1" customWidth="1"/>
    <col min="20" max="22" width="9.25" style="59" hidden="1" customWidth="1"/>
    <col min="23" max="16384" width="9.25" style="59"/>
  </cols>
  <sheetData>
    <row r="1" spans="1:27" ht="16.3" x14ac:dyDescent="0.3">
      <c r="A1" s="549" t="s">
        <v>20</v>
      </c>
      <c r="B1" s="549"/>
      <c r="C1" s="549"/>
      <c r="D1" s="549"/>
      <c r="E1" s="549"/>
      <c r="F1" s="549"/>
      <c r="G1" s="549"/>
      <c r="H1" s="549"/>
      <c r="I1" s="549"/>
      <c r="J1" s="549"/>
      <c r="K1" s="549"/>
      <c r="L1" s="549"/>
      <c r="M1" s="88"/>
      <c r="N1" s="72"/>
      <c r="O1" s="176"/>
      <c r="V1" s="112" t="str">
        <f>CONCATENATE("A1:L",SUM(U:U)*32)</f>
        <v>A1:L32</v>
      </c>
    </row>
    <row r="2" spans="1:27" x14ac:dyDescent="0.3">
      <c r="A2" s="556" t="str">
        <f>IF(YilDonem&lt;&gt;"",CONCATENATE(YilDonem," dönemi"),"")</f>
        <v/>
      </c>
      <c r="B2" s="556"/>
      <c r="C2" s="556"/>
      <c r="D2" s="556"/>
      <c r="E2" s="556"/>
      <c r="F2" s="556"/>
      <c r="G2" s="556"/>
      <c r="H2" s="556"/>
      <c r="I2" s="556"/>
      <c r="J2" s="556"/>
      <c r="K2" s="556"/>
      <c r="L2" s="556"/>
    </row>
    <row r="3" spans="1:27" ht="16.3" thickBot="1" x14ac:dyDescent="0.35">
      <c r="B3" s="47"/>
      <c r="C3" s="47"/>
      <c r="D3" s="47"/>
      <c r="E3" s="557" t="str">
        <f>IF(YilDonem&lt;&gt;"",CONCATENATE(IF(Dönem=1,"OCAK",IF(Dönem=2,"TEMMUZ","")),"  ayına aittir."),"")</f>
        <v/>
      </c>
      <c r="F3" s="557"/>
      <c r="G3" s="557"/>
      <c r="H3" s="557"/>
      <c r="I3" s="47"/>
      <c r="J3" s="47"/>
      <c r="K3" s="47"/>
      <c r="L3" s="339" t="s">
        <v>28</v>
      </c>
    </row>
    <row r="4" spans="1:27" ht="31.6" customHeight="1" thickBot="1" x14ac:dyDescent="0.35">
      <c r="A4" s="343" t="s">
        <v>212</v>
      </c>
      <c r="B4" s="550" t="str">
        <f>IF(ProjeNo&gt;0,ProjeNo,"")</f>
        <v/>
      </c>
      <c r="C4" s="551"/>
      <c r="D4" s="551"/>
      <c r="E4" s="551"/>
      <c r="F4" s="551"/>
      <c r="G4" s="551"/>
      <c r="H4" s="551"/>
      <c r="I4" s="551"/>
      <c r="J4" s="551"/>
      <c r="K4" s="551"/>
      <c r="L4" s="552"/>
    </row>
    <row r="5" spans="1:27" ht="31.6" customHeight="1" thickBot="1" x14ac:dyDescent="0.35">
      <c r="A5" s="344" t="s">
        <v>213</v>
      </c>
      <c r="B5" s="553" t="str">
        <f>IF(ProjeAdi&gt;0,ProjeAdi,"")</f>
        <v/>
      </c>
      <c r="C5" s="554"/>
      <c r="D5" s="554"/>
      <c r="E5" s="554"/>
      <c r="F5" s="554"/>
      <c r="G5" s="554"/>
      <c r="H5" s="554"/>
      <c r="I5" s="554"/>
      <c r="J5" s="554"/>
      <c r="K5" s="554"/>
      <c r="L5" s="555"/>
    </row>
    <row r="6" spans="1:27" ht="31.6" customHeight="1" thickBot="1" x14ac:dyDescent="0.3">
      <c r="A6" s="541" t="s">
        <v>3</v>
      </c>
      <c r="B6" s="541" t="s">
        <v>4</v>
      </c>
      <c r="C6" s="541" t="s">
        <v>21</v>
      </c>
      <c r="D6" s="541" t="s">
        <v>121</v>
      </c>
      <c r="E6" s="541" t="s">
        <v>22</v>
      </c>
      <c r="F6" s="541" t="s">
        <v>25</v>
      </c>
      <c r="G6" s="544" t="s">
        <v>23</v>
      </c>
      <c r="H6" s="543" t="s">
        <v>144</v>
      </c>
      <c r="I6" s="544"/>
      <c r="J6" s="544"/>
      <c r="K6" s="545"/>
      <c r="L6" s="541" t="s">
        <v>24</v>
      </c>
      <c r="O6" s="548" t="s">
        <v>29</v>
      </c>
      <c r="P6" s="548"/>
      <c r="Q6" s="548" t="s">
        <v>35</v>
      </c>
      <c r="R6" s="548"/>
      <c r="S6" s="548" t="s">
        <v>36</v>
      </c>
      <c r="T6" s="548"/>
    </row>
    <row r="7" spans="1:27" s="90" customFormat="1" ht="94.45" thickBot="1" x14ac:dyDescent="0.3">
      <c r="A7" s="546"/>
      <c r="B7" s="546"/>
      <c r="C7" s="546"/>
      <c r="D7" s="546"/>
      <c r="E7" s="546"/>
      <c r="F7" s="546"/>
      <c r="G7" s="547"/>
      <c r="H7" s="340" t="s">
        <v>118</v>
      </c>
      <c r="I7" s="340" t="s">
        <v>146</v>
      </c>
      <c r="J7" s="340" t="s">
        <v>154</v>
      </c>
      <c r="K7" s="340" t="s">
        <v>155</v>
      </c>
      <c r="L7" s="542"/>
      <c r="M7" s="3"/>
      <c r="N7" s="341" t="s">
        <v>6</v>
      </c>
      <c r="O7" s="342" t="s">
        <v>26</v>
      </c>
      <c r="P7" s="342" t="s">
        <v>27</v>
      </c>
      <c r="Q7" s="342" t="s">
        <v>34</v>
      </c>
      <c r="R7" s="342" t="s">
        <v>23</v>
      </c>
      <c r="S7" s="342" t="s">
        <v>34</v>
      </c>
      <c r="T7" s="342" t="s">
        <v>27</v>
      </c>
      <c r="AA7" s="59"/>
    </row>
    <row r="8" spans="1:27" ht="22.6" customHeight="1" x14ac:dyDescent="0.3">
      <c r="A8" s="345">
        <v>1</v>
      </c>
      <c r="B8" s="165" t="str">
        <f>IF('Proje ve Personel Bilgileri'!C17&gt;0,'Proje ve Personel Bilgileri'!C17,"")</f>
        <v/>
      </c>
      <c r="C8" s="48"/>
      <c r="D8" s="49"/>
      <c r="E8" s="49"/>
      <c r="F8" s="49"/>
      <c r="G8" s="49"/>
      <c r="H8" s="50"/>
      <c r="I8" s="50"/>
      <c r="J8" s="50"/>
      <c r="K8" s="50"/>
      <c r="L8" s="160" t="str">
        <f>IF(B8&lt;&gt;"",IF(OR(F8&gt;S8,G8&gt;T8),0,D8+E8+F8+G8-H8-I8-J8-K8),"")</f>
        <v/>
      </c>
      <c r="M8" s="161" t="str">
        <f t="shared" ref="M8:M27" si="0">IF(OR(F8&gt;S8,G8&gt;T8),"Toplam maliyetin hesaplanabilmesi için SGK işveren payı ve işsizlik sigortası işveren payının tavan değerleri aşmaması gerekmektedir.","")</f>
        <v/>
      </c>
      <c r="N8" s="162">
        <f>'Proje ve Personel Bilgileri'!F17</f>
        <v>0</v>
      </c>
      <c r="O8" s="163">
        <f t="shared" ref="O8:O27" si="1">IFERROR(IF(N8="EVET",VLOOKUP(YilDonem,SGKTAVAN,2,0)*0.2475,VLOOKUP(YilDonem,SGKTAVAN,2,0)*0.2075),0)</f>
        <v>0</v>
      </c>
      <c r="P8" s="163">
        <f t="shared" ref="P8:P27" si="2">IFERROR(IF(N8="EVET",0,VLOOKUP(YilDonem,SGKTAVAN,2,0)*0.02),0)</f>
        <v>0</v>
      </c>
      <c r="Q8" s="163">
        <f t="shared" ref="Q8:Q27" si="3">IF(N8="EVET",(D8+E8)*0.2475,(D8+E8)*0.2075)</f>
        <v>0</v>
      </c>
      <c r="R8" s="163">
        <f t="shared" ref="R8:R27" si="4">IF(N8="EVET",0,(D8+E8)*0.02)</f>
        <v>0</v>
      </c>
      <c r="S8" s="163">
        <f>IF(ISERROR(ROUNDUP(MIN(O8,Q8),0)),0,ROUNDUP(MIN(O8,Q8),0))</f>
        <v>0</v>
      </c>
      <c r="T8" s="163">
        <f>IF(ISERROR(ROUNDUP(MIN(P8,R8),0)),0,ROUNDUP(MIN(P8,R8),0))</f>
        <v>0</v>
      </c>
    </row>
    <row r="9" spans="1:27" ht="22.6" customHeight="1" x14ac:dyDescent="0.3">
      <c r="A9" s="346">
        <v>2</v>
      </c>
      <c r="B9" s="165" t="str">
        <f>IF('Proje ve Personel Bilgileri'!C18&gt;0,'Proje ve Personel Bilgileri'!C18,"")</f>
        <v/>
      </c>
      <c r="C9" s="51"/>
      <c r="D9" s="52"/>
      <c r="E9" s="52"/>
      <c r="F9" s="52"/>
      <c r="G9" s="52"/>
      <c r="H9" s="52"/>
      <c r="I9" s="52"/>
      <c r="J9" s="52"/>
      <c r="K9" s="52"/>
      <c r="L9" s="164" t="str">
        <f t="shared" ref="L9:L27" si="5">IF(B9&lt;&gt;"",IF(OR(F9&gt;S9,G9&gt;T9),0,D9+E9+F9+G9-H9-I9-J9-K9),"")</f>
        <v/>
      </c>
      <c r="M9" s="161" t="str">
        <f t="shared" si="0"/>
        <v/>
      </c>
      <c r="N9" s="162">
        <f>'Proje ve Personel Bilgileri'!F18</f>
        <v>0</v>
      </c>
      <c r="O9" s="163">
        <f t="shared" si="1"/>
        <v>0</v>
      </c>
      <c r="P9" s="163">
        <f t="shared" si="2"/>
        <v>0</v>
      </c>
      <c r="Q9" s="163">
        <f t="shared" si="3"/>
        <v>0</v>
      </c>
      <c r="R9" s="163">
        <f t="shared" si="4"/>
        <v>0</v>
      </c>
      <c r="S9" s="163">
        <f t="shared" ref="S9:S27" si="6">IF(ISERROR(ROUNDUP(MIN(O9,Q9),0)),0,ROUNDUP(MIN(O9,Q9),0))</f>
        <v>0</v>
      </c>
      <c r="T9" s="163">
        <f t="shared" ref="T9:T27" si="7">IF(ISERROR(ROUNDUP(MIN(P9,R9),0)),0,ROUNDUP(MIN(P9,R9),0))</f>
        <v>0</v>
      </c>
    </row>
    <row r="10" spans="1:27" ht="22.6" customHeight="1" x14ac:dyDescent="0.3">
      <c r="A10" s="346">
        <v>3</v>
      </c>
      <c r="B10" s="165" t="str">
        <f>IF('Proje ve Personel Bilgileri'!C19&gt;0,'Proje ve Personel Bilgileri'!C19,"")</f>
        <v/>
      </c>
      <c r="C10" s="51"/>
      <c r="D10" s="52"/>
      <c r="E10" s="52"/>
      <c r="F10" s="52"/>
      <c r="G10" s="52"/>
      <c r="H10" s="52"/>
      <c r="I10" s="52"/>
      <c r="J10" s="52"/>
      <c r="K10" s="52"/>
      <c r="L10" s="164" t="str">
        <f t="shared" si="5"/>
        <v/>
      </c>
      <c r="M10" s="161" t="str">
        <f t="shared" si="0"/>
        <v/>
      </c>
      <c r="N10" s="162">
        <f>'Proje ve Personel Bilgileri'!F19</f>
        <v>0</v>
      </c>
      <c r="O10" s="163">
        <f t="shared" si="1"/>
        <v>0</v>
      </c>
      <c r="P10" s="163">
        <f t="shared" si="2"/>
        <v>0</v>
      </c>
      <c r="Q10" s="163">
        <f t="shared" si="3"/>
        <v>0</v>
      </c>
      <c r="R10" s="163">
        <f t="shared" si="4"/>
        <v>0</v>
      </c>
      <c r="S10" s="163">
        <f t="shared" si="6"/>
        <v>0</v>
      </c>
      <c r="T10" s="163">
        <f t="shared" si="7"/>
        <v>0</v>
      </c>
    </row>
    <row r="11" spans="1:27" ht="22.6" customHeight="1" x14ac:dyDescent="0.3">
      <c r="A11" s="346">
        <v>4</v>
      </c>
      <c r="B11" s="165" t="str">
        <f>IF('Proje ve Personel Bilgileri'!C20&gt;0,'Proje ve Personel Bilgileri'!C20,"")</f>
        <v/>
      </c>
      <c r="C11" s="51"/>
      <c r="D11" s="52"/>
      <c r="E11" s="52"/>
      <c r="F11" s="52"/>
      <c r="G11" s="52"/>
      <c r="H11" s="52"/>
      <c r="I11" s="52"/>
      <c r="J11" s="52"/>
      <c r="K11" s="52"/>
      <c r="L11" s="164" t="str">
        <f t="shared" si="5"/>
        <v/>
      </c>
      <c r="M11" s="161" t="str">
        <f t="shared" si="0"/>
        <v/>
      </c>
      <c r="N11" s="162">
        <f>'Proje ve Personel Bilgileri'!F20</f>
        <v>0</v>
      </c>
      <c r="O11" s="163">
        <f t="shared" si="1"/>
        <v>0</v>
      </c>
      <c r="P11" s="163">
        <f t="shared" si="2"/>
        <v>0</v>
      </c>
      <c r="Q11" s="163">
        <f t="shared" si="3"/>
        <v>0</v>
      </c>
      <c r="R11" s="163">
        <f t="shared" si="4"/>
        <v>0</v>
      </c>
      <c r="S11" s="163">
        <f t="shared" si="6"/>
        <v>0</v>
      </c>
      <c r="T11" s="163">
        <f t="shared" si="7"/>
        <v>0</v>
      </c>
    </row>
    <row r="12" spans="1:27" ht="22.6" customHeight="1" x14ac:dyDescent="0.3">
      <c r="A12" s="346">
        <v>5</v>
      </c>
      <c r="B12" s="165" t="str">
        <f>IF('Proje ve Personel Bilgileri'!C21&gt;0,'Proje ve Personel Bilgileri'!C21,"")</f>
        <v/>
      </c>
      <c r="C12" s="51"/>
      <c r="D12" s="52"/>
      <c r="E12" s="52"/>
      <c r="F12" s="52"/>
      <c r="G12" s="52"/>
      <c r="H12" s="52"/>
      <c r="I12" s="52"/>
      <c r="J12" s="52"/>
      <c r="K12" s="52"/>
      <c r="L12" s="164" t="str">
        <f t="shared" si="5"/>
        <v/>
      </c>
      <c r="M12" s="161" t="str">
        <f t="shared" si="0"/>
        <v/>
      </c>
      <c r="N12" s="162">
        <f>'Proje ve Personel Bilgileri'!F21</f>
        <v>0</v>
      </c>
      <c r="O12" s="163">
        <f t="shared" si="1"/>
        <v>0</v>
      </c>
      <c r="P12" s="163">
        <f t="shared" si="2"/>
        <v>0</v>
      </c>
      <c r="Q12" s="163">
        <f t="shared" si="3"/>
        <v>0</v>
      </c>
      <c r="R12" s="163">
        <f t="shared" si="4"/>
        <v>0</v>
      </c>
      <c r="S12" s="163">
        <f t="shared" si="6"/>
        <v>0</v>
      </c>
      <c r="T12" s="163">
        <f t="shared" si="7"/>
        <v>0</v>
      </c>
    </row>
    <row r="13" spans="1:27" ht="22.6" customHeight="1" x14ac:dyDescent="0.3">
      <c r="A13" s="346">
        <v>6</v>
      </c>
      <c r="B13" s="165" t="str">
        <f>IF('Proje ve Personel Bilgileri'!C22&gt;0,'Proje ve Personel Bilgileri'!C22,"")</f>
        <v/>
      </c>
      <c r="C13" s="51"/>
      <c r="D13" s="52"/>
      <c r="E13" s="52"/>
      <c r="F13" s="52"/>
      <c r="G13" s="52"/>
      <c r="H13" s="52"/>
      <c r="I13" s="52"/>
      <c r="J13" s="52"/>
      <c r="K13" s="52"/>
      <c r="L13" s="164" t="str">
        <f t="shared" si="5"/>
        <v/>
      </c>
      <c r="M13" s="161" t="str">
        <f t="shared" si="0"/>
        <v/>
      </c>
      <c r="N13" s="162">
        <f>'Proje ve Personel Bilgileri'!F22</f>
        <v>0</v>
      </c>
      <c r="O13" s="163">
        <f t="shared" si="1"/>
        <v>0</v>
      </c>
      <c r="P13" s="163">
        <f t="shared" si="2"/>
        <v>0</v>
      </c>
      <c r="Q13" s="163">
        <f t="shared" si="3"/>
        <v>0</v>
      </c>
      <c r="R13" s="163">
        <f t="shared" si="4"/>
        <v>0</v>
      </c>
      <c r="S13" s="163">
        <f t="shared" si="6"/>
        <v>0</v>
      </c>
      <c r="T13" s="163">
        <f t="shared" si="7"/>
        <v>0</v>
      </c>
    </row>
    <row r="14" spans="1:27" ht="22.6" customHeight="1" x14ac:dyDescent="0.3">
      <c r="A14" s="346">
        <v>7</v>
      </c>
      <c r="B14" s="165" t="str">
        <f>IF('Proje ve Personel Bilgileri'!C23&gt;0,'Proje ve Personel Bilgileri'!C23,"")</f>
        <v/>
      </c>
      <c r="C14" s="51"/>
      <c r="D14" s="52"/>
      <c r="E14" s="52"/>
      <c r="F14" s="52"/>
      <c r="G14" s="52"/>
      <c r="H14" s="52"/>
      <c r="I14" s="52"/>
      <c r="J14" s="52"/>
      <c r="K14" s="52"/>
      <c r="L14" s="164" t="str">
        <f t="shared" si="5"/>
        <v/>
      </c>
      <c r="M14" s="161" t="str">
        <f t="shared" si="0"/>
        <v/>
      </c>
      <c r="N14" s="162">
        <f>'Proje ve Personel Bilgileri'!F23</f>
        <v>0</v>
      </c>
      <c r="O14" s="163">
        <f t="shared" si="1"/>
        <v>0</v>
      </c>
      <c r="P14" s="163">
        <f t="shared" si="2"/>
        <v>0</v>
      </c>
      <c r="Q14" s="163">
        <f t="shared" si="3"/>
        <v>0</v>
      </c>
      <c r="R14" s="163">
        <f t="shared" si="4"/>
        <v>0</v>
      </c>
      <c r="S14" s="163">
        <f t="shared" si="6"/>
        <v>0</v>
      </c>
      <c r="T14" s="163">
        <f t="shared" si="7"/>
        <v>0</v>
      </c>
    </row>
    <row r="15" spans="1:27" ht="22.6" customHeight="1" x14ac:dyDescent="0.3">
      <c r="A15" s="346">
        <v>8</v>
      </c>
      <c r="B15" s="165" t="str">
        <f>IF('Proje ve Personel Bilgileri'!C24&gt;0,'Proje ve Personel Bilgileri'!C24,"")</f>
        <v/>
      </c>
      <c r="C15" s="51"/>
      <c r="D15" s="52"/>
      <c r="E15" s="52"/>
      <c r="F15" s="52"/>
      <c r="G15" s="52"/>
      <c r="H15" s="52"/>
      <c r="I15" s="52"/>
      <c r="J15" s="52"/>
      <c r="K15" s="52"/>
      <c r="L15" s="164" t="str">
        <f t="shared" si="5"/>
        <v/>
      </c>
      <c r="M15" s="161" t="str">
        <f t="shared" si="0"/>
        <v/>
      </c>
      <c r="N15" s="162">
        <f>'Proje ve Personel Bilgileri'!F24</f>
        <v>0</v>
      </c>
      <c r="O15" s="163">
        <f t="shared" si="1"/>
        <v>0</v>
      </c>
      <c r="P15" s="163">
        <f t="shared" si="2"/>
        <v>0</v>
      </c>
      <c r="Q15" s="163">
        <f t="shared" si="3"/>
        <v>0</v>
      </c>
      <c r="R15" s="163">
        <f t="shared" si="4"/>
        <v>0</v>
      </c>
      <c r="S15" s="163">
        <f t="shared" si="6"/>
        <v>0</v>
      </c>
      <c r="T15" s="163">
        <f t="shared" si="7"/>
        <v>0</v>
      </c>
    </row>
    <row r="16" spans="1:27" ht="22.6" customHeight="1" x14ac:dyDescent="0.3">
      <c r="A16" s="346">
        <v>9</v>
      </c>
      <c r="B16" s="165" t="str">
        <f>IF('Proje ve Personel Bilgileri'!C25&gt;0,'Proje ve Personel Bilgileri'!C25,"")</f>
        <v/>
      </c>
      <c r="C16" s="51"/>
      <c r="D16" s="52"/>
      <c r="E16" s="52"/>
      <c r="F16" s="52"/>
      <c r="G16" s="52"/>
      <c r="H16" s="52"/>
      <c r="I16" s="52"/>
      <c r="J16" s="52"/>
      <c r="K16" s="52"/>
      <c r="L16" s="164" t="str">
        <f t="shared" si="5"/>
        <v/>
      </c>
      <c r="M16" s="161" t="str">
        <f t="shared" si="0"/>
        <v/>
      </c>
      <c r="N16" s="162">
        <f>'Proje ve Personel Bilgileri'!F25</f>
        <v>0</v>
      </c>
      <c r="O16" s="163">
        <f t="shared" si="1"/>
        <v>0</v>
      </c>
      <c r="P16" s="163">
        <f t="shared" si="2"/>
        <v>0</v>
      </c>
      <c r="Q16" s="163">
        <f t="shared" si="3"/>
        <v>0</v>
      </c>
      <c r="R16" s="163">
        <f t="shared" si="4"/>
        <v>0</v>
      </c>
      <c r="S16" s="163">
        <f t="shared" si="6"/>
        <v>0</v>
      </c>
      <c r="T16" s="163">
        <f t="shared" si="7"/>
        <v>0</v>
      </c>
    </row>
    <row r="17" spans="1:21" ht="22.6" customHeight="1" x14ac:dyDescent="0.3">
      <c r="A17" s="346">
        <v>10</v>
      </c>
      <c r="B17" s="165" t="str">
        <f>IF('Proje ve Personel Bilgileri'!C26&gt;0,'Proje ve Personel Bilgileri'!C26,"")</f>
        <v/>
      </c>
      <c r="C17" s="51"/>
      <c r="D17" s="52"/>
      <c r="E17" s="52"/>
      <c r="F17" s="52"/>
      <c r="G17" s="52"/>
      <c r="H17" s="52"/>
      <c r="I17" s="52"/>
      <c r="J17" s="52"/>
      <c r="K17" s="52"/>
      <c r="L17" s="164" t="str">
        <f t="shared" si="5"/>
        <v/>
      </c>
      <c r="M17" s="161" t="str">
        <f t="shared" si="0"/>
        <v/>
      </c>
      <c r="N17" s="162">
        <f>'Proje ve Personel Bilgileri'!F26</f>
        <v>0</v>
      </c>
      <c r="O17" s="163">
        <f t="shared" si="1"/>
        <v>0</v>
      </c>
      <c r="P17" s="163">
        <f t="shared" si="2"/>
        <v>0</v>
      </c>
      <c r="Q17" s="163">
        <f t="shared" si="3"/>
        <v>0</v>
      </c>
      <c r="R17" s="163">
        <f t="shared" si="4"/>
        <v>0</v>
      </c>
      <c r="S17" s="163">
        <f t="shared" si="6"/>
        <v>0</v>
      </c>
      <c r="T17" s="163">
        <f t="shared" si="7"/>
        <v>0</v>
      </c>
    </row>
    <row r="18" spans="1:21" ht="22.6" customHeight="1" x14ac:dyDescent="0.3">
      <c r="A18" s="346">
        <v>11</v>
      </c>
      <c r="B18" s="165" t="str">
        <f>IF('Proje ve Personel Bilgileri'!C27&gt;0,'Proje ve Personel Bilgileri'!C27,"")</f>
        <v/>
      </c>
      <c r="C18" s="51"/>
      <c r="D18" s="52"/>
      <c r="E18" s="52"/>
      <c r="F18" s="52"/>
      <c r="G18" s="52"/>
      <c r="H18" s="52"/>
      <c r="I18" s="52"/>
      <c r="J18" s="52"/>
      <c r="K18" s="52"/>
      <c r="L18" s="164" t="str">
        <f t="shared" si="5"/>
        <v/>
      </c>
      <c r="M18" s="161" t="str">
        <f t="shared" si="0"/>
        <v/>
      </c>
      <c r="N18" s="162">
        <f>'Proje ve Personel Bilgileri'!F27</f>
        <v>0</v>
      </c>
      <c r="O18" s="163">
        <f t="shared" si="1"/>
        <v>0</v>
      </c>
      <c r="P18" s="163">
        <f t="shared" si="2"/>
        <v>0</v>
      </c>
      <c r="Q18" s="163">
        <f t="shared" si="3"/>
        <v>0</v>
      </c>
      <c r="R18" s="163">
        <f t="shared" si="4"/>
        <v>0</v>
      </c>
      <c r="S18" s="163">
        <f t="shared" si="6"/>
        <v>0</v>
      </c>
      <c r="T18" s="163">
        <f t="shared" si="7"/>
        <v>0</v>
      </c>
    </row>
    <row r="19" spans="1:21" ht="22.6" customHeight="1" x14ac:dyDescent="0.3">
      <c r="A19" s="346">
        <v>12</v>
      </c>
      <c r="B19" s="165" t="str">
        <f>IF('Proje ve Personel Bilgileri'!C28&gt;0,'Proje ve Personel Bilgileri'!C28,"")</f>
        <v/>
      </c>
      <c r="C19" s="51"/>
      <c r="D19" s="52"/>
      <c r="E19" s="52"/>
      <c r="F19" s="52"/>
      <c r="G19" s="52"/>
      <c r="H19" s="52"/>
      <c r="I19" s="52"/>
      <c r="J19" s="52"/>
      <c r="K19" s="52"/>
      <c r="L19" s="164" t="str">
        <f t="shared" si="5"/>
        <v/>
      </c>
      <c r="M19" s="161" t="str">
        <f t="shared" si="0"/>
        <v/>
      </c>
      <c r="N19" s="162">
        <f>'Proje ve Personel Bilgileri'!F28</f>
        <v>0</v>
      </c>
      <c r="O19" s="163">
        <f t="shared" si="1"/>
        <v>0</v>
      </c>
      <c r="P19" s="163">
        <f t="shared" si="2"/>
        <v>0</v>
      </c>
      <c r="Q19" s="163">
        <f t="shared" si="3"/>
        <v>0</v>
      </c>
      <c r="R19" s="163">
        <f t="shared" si="4"/>
        <v>0</v>
      </c>
      <c r="S19" s="163">
        <f t="shared" si="6"/>
        <v>0</v>
      </c>
      <c r="T19" s="163">
        <f t="shared" si="7"/>
        <v>0</v>
      </c>
    </row>
    <row r="20" spans="1:21" ht="22.6" customHeight="1" x14ac:dyDescent="0.3">
      <c r="A20" s="346">
        <v>13</v>
      </c>
      <c r="B20" s="165" t="str">
        <f>IF('Proje ve Personel Bilgileri'!C29&gt;0,'Proje ve Personel Bilgileri'!C29,"")</f>
        <v/>
      </c>
      <c r="C20" s="51"/>
      <c r="D20" s="52"/>
      <c r="E20" s="52"/>
      <c r="F20" s="52"/>
      <c r="G20" s="52"/>
      <c r="H20" s="52"/>
      <c r="I20" s="52"/>
      <c r="J20" s="52"/>
      <c r="K20" s="52"/>
      <c r="L20" s="164" t="str">
        <f t="shared" si="5"/>
        <v/>
      </c>
      <c r="M20" s="161" t="str">
        <f t="shared" si="0"/>
        <v/>
      </c>
      <c r="N20" s="162">
        <f>'Proje ve Personel Bilgileri'!F29</f>
        <v>0</v>
      </c>
      <c r="O20" s="163">
        <f t="shared" si="1"/>
        <v>0</v>
      </c>
      <c r="P20" s="163">
        <f t="shared" si="2"/>
        <v>0</v>
      </c>
      <c r="Q20" s="163">
        <f t="shared" si="3"/>
        <v>0</v>
      </c>
      <c r="R20" s="163">
        <f t="shared" si="4"/>
        <v>0</v>
      </c>
      <c r="S20" s="163">
        <f t="shared" si="6"/>
        <v>0</v>
      </c>
      <c r="T20" s="163">
        <f t="shared" si="7"/>
        <v>0</v>
      </c>
    </row>
    <row r="21" spans="1:21" ht="22.6" customHeight="1" x14ac:dyDescent="0.3">
      <c r="A21" s="346">
        <v>14</v>
      </c>
      <c r="B21" s="165" t="str">
        <f>IF('Proje ve Personel Bilgileri'!C30&gt;0,'Proje ve Personel Bilgileri'!C30,"")</f>
        <v/>
      </c>
      <c r="C21" s="51"/>
      <c r="D21" s="52"/>
      <c r="E21" s="52"/>
      <c r="F21" s="52"/>
      <c r="G21" s="52"/>
      <c r="H21" s="52"/>
      <c r="I21" s="52"/>
      <c r="J21" s="52"/>
      <c r="K21" s="52"/>
      <c r="L21" s="164" t="str">
        <f t="shared" si="5"/>
        <v/>
      </c>
      <c r="M21" s="161" t="str">
        <f t="shared" si="0"/>
        <v/>
      </c>
      <c r="N21" s="162">
        <f>'Proje ve Personel Bilgileri'!F30</f>
        <v>0</v>
      </c>
      <c r="O21" s="163">
        <f t="shared" si="1"/>
        <v>0</v>
      </c>
      <c r="P21" s="163">
        <f t="shared" si="2"/>
        <v>0</v>
      </c>
      <c r="Q21" s="163">
        <f t="shared" si="3"/>
        <v>0</v>
      </c>
      <c r="R21" s="163">
        <f t="shared" si="4"/>
        <v>0</v>
      </c>
      <c r="S21" s="163">
        <f t="shared" si="6"/>
        <v>0</v>
      </c>
      <c r="T21" s="163">
        <f t="shared" si="7"/>
        <v>0</v>
      </c>
    </row>
    <row r="22" spans="1:21" ht="22.6" customHeight="1" x14ac:dyDescent="0.3">
      <c r="A22" s="346">
        <v>15</v>
      </c>
      <c r="B22" s="165" t="str">
        <f>IF('Proje ve Personel Bilgileri'!C31&gt;0,'Proje ve Personel Bilgileri'!C31,"")</f>
        <v/>
      </c>
      <c r="C22" s="51"/>
      <c r="D22" s="52"/>
      <c r="E22" s="52"/>
      <c r="F22" s="52"/>
      <c r="G22" s="52"/>
      <c r="H22" s="52"/>
      <c r="I22" s="52"/>
      <c r="J22" s="52"/>
      <c r="K22" s="52"/>
      <c r="L22" s="164" t="str">
        <f t="shared" si="5"/>
        <v/>
      </c>
      <c r="M22" s="161" t="str">
        <f t="shared" si="0"/>
        <v/>
      </c>
      <c r="N22" s="162">
        <f>'Proje ve Personel Bilgileri'!F31</f>
        <v>0</v>
      </c>
      <c r="O22" s="163">
        <f t="shared" si="1"/>
        <v>0</v>
      </c>
      <c r="P22" s="163">
        <f t="shared" si="2"/>
        <v>0</v>
      </c>
      <c r="Q22" s="163">
        <f t="shared" si="3"/>
        <v>0</v>
      </c>
      <c r="R22" s="163">
        <f t="shared" si="4"/>
        <v>0</v>
      </c>
      <c r="S22" s="163">
        <f t="shared" si="6"/>
        <v>0</v>
      </c>
      <c r="T22" s="163">
        <f t="shared" si="7"/>
        <v>0</v>
      </c>
    </row>
    <row r="23" spans="1:21" ht="22.6" customHeight="1" x14ac:dyDescent="0.3">
      <c r="A23" s="346">
        <v>16</v>
      </c>
      <c r="B23" s="165" t="str">
        <f>IF('Proje ve Personel Bilgileri'!C32&gt;0,'Proje ve Personel Bilgileri'!C32,"")</f>
        <v/>
      </c>
      <c r="C23" s="51"/>
      <c r="D23" s="52"/>
      <c r="E23" s="52"/>
      <c r="F23" s="52"/>
      <c r="G23" s="52"/>
      <c r="H23" s="52"/>
      <c r="I23" s="52"/>
      <c r="J23" s="52"/>
      <c r="K23" s="52"/>
      <c r="L23" s="164" t="str">
        <f t="shared" si="5"/>
        <v/>
      </c>
      <c r="M23" s="161" t="str">
        <f t="shared" si="0"/>
        <v/>
      </c>
      <c r="N23" s="162">
        <f>'Proje ve Personel Bilgileri'!F32</f>
        <v>0</v>
      </c>
      <c r="O23" s="163">
        <f t="shared" si="1"/>
        <v>0</v>
      </c>
      <c r="P23" s="163">
        <f t="shared" si="2"/>
        <v>0</v>
      </c>
      <c r="Q23" s="163">
        <f t="shared" si="3"/>
        <v>0</v>
      </c>
      <c r="R23" s="163">
        <f t="shared" si="4"/>
        <v>0</v>
      </c>
      <c r="S23" s="163">
        <f t="shared" si="6"/>
        <v>0</v>
      </c>
      <c r="T23" s="163">
        <f t="shared" si="7"/>
        <v>0</v>
      </c>
    </row>
    <row r="24" spans="1:21" ht="22.6" customHeight="1" x14ac:dyDescent="0.3">
      <c r="A24" s="346">
        <v>17</v>
      </c>
      <c r="B24" s="165" t="str">
        <f>IF('Proje ve Personel Bilgileri'!C33&gt;0,'Proje ve Personel Bilgileri'!C33,"")</f>
        <v/>
      </c>
      <c r="C24" s="51"/>
      <c r="D24" s="52"/>
      <c r="E24" s="52"/>
      <c r="F24" s="52"/>
      <c r="G24" s="52"/>
      <c r="H24" s="52"/>
      <c r="I24" s="52"/>
      <c r="J24" s="52"/>
      <c r="K24" s="52"/>
      <c r="L24" s="164" t="str">
        <f t="shared" si="5"/>
        <v/>
      </c>
      <c r="M24" s="161" t="str">
        <f t="shared" si="0"/>
        <v/>
      </c>
      <c r="N24" s="162">
        <f>'Proje ve Personel Bilgileri'!F33</f>
        <v>0</v>
      </c>
      <c r="O24" s="163">
        <f t="shared" si="1"/>
        <v>0</v>
      </c>
      <c r="P24" s="163">
        <f t="shared" si="2"/>
        <v>0</v>
      </c>
      <c r="Q24" s="163">
        <f t="shared" si="3"/>
        <v>0</v>
      </c>
      <c r="R24" s="163">
        <f t="shared" si="4"/>
        <v>0</v>
      </c>
      <c r="S24" s="163">
        <f t="shared" si="6"/>
        <v>0</v>
      </c>
      <c r="T24" s="163">
        <f t="shared" si="7"/>
        <v>0</v>
      </c>
    </row>
    <row r="25" spans="1:21" ht="22.6" customHeight="1" x14ac:dyDescent="0.3">
      <c r="A25" s="346">
        <v>18</v>
      </c>
      <c r="B25" s="165" t="str">
        <f>IF('Proje ve Personel Bilgileri'!C34&gt;0,'Proje ve Personel Bilgileri'!C34,"")</f>
        <v/>
      </c>
      <c r="C25" s="51"/>
      <c r="D25" s="52"/>
      <c r="E25" s="52"/>
      <c r="F25" s="52"/>
      <c r="G25" s="52"/>
      <c r="H25" s="52"/>
      <c r="I25" s="52"/>
      <c r="J25" s="52"/>
      <c r="K25" s="52"/>
      <c r="L25" s="164" t="str">
        <f t="shared" si="5"/>
        <v/>
      </c>
      <c r="M25" s="161" t="str">
        <f t="shared" si="0"/>
        <v/>
      </c>
      <c r="N25" s="162">
        <f>'Proje ve Personel Bilgileri'!F34</f>
        <v>0</v>
      </c>
      <c r="O25" s="163">
        <f t="shared" si="1"/>
        <v>0</v>
      </c>
      <c r="P25" s="163">
        <f t="shared" si="2"/>
        <v>0</v>
      </c>
      <c r="Q25" s="163">
        <f t="shared" si="3"/>
        <v>0</v>
      </c>
      <c r="R25" s="163">
        <f t="shared" si="4"/>
        <v>0</v>
      </c>
      <c r="S25" s="163">
        <f t="shared" si="6"/>
        <v>0</v>
      </c>
      <c r="T25" s="163">
        <f t="shared" si="7"/>
        <v>0</v>
      </c>
    </row>
    <row r="26" spans="1:21" ht="22.6" customHeight="1" x14ac:dyDescent="0.3">
      <c r="A26" s="346">
        <v>19</v>
      </c>
      <c r="B26" s="165" t="str">
        <f>IF('Proje ve Personel Bilgileri'!C35&gt;0,'Proje ve Personel Bilgileri'!C35,"")</f>
        <v/>
      </c>
      <c r="C26" s="51"/>
      <c r="D26" s="52"/>
      <c r="E26" s="52"/>
      <c r="F26" s="52"/>
      <c r="G26" s="52"/>
      <c r="H26" s="52"/>
      <c r="I26" s="52"/>
      <c r="J26" s="52"/>
      <c r="K26" s="52"/>
      <c r="L26" s="164" t="str">
        <f t="shared" si="5"/>
        <v/>
      </c>
      <c r="M26" s="161" t="str">
        <f t="shared" si="0"/>
        <v/>
      </c>
      <c r="N26" s="162">
        <f>'Proje ve Personel Bilgileri'!F35</f>
        <v>0</v>
      </c>
      <c r="O26" s="163">
        <f t="shared" si="1"/>
        <v>0</v>
      </c>
      <c r="P26" s="163">
        <f t="shared" si="2"/>
        <v>0</v>
      </c>
      <c r="Q26" s="163">
        <f t="shared" si="3"/>
        <v>0</v>
      </c>
      <c r="R26" s="163">
        <f t="shared" si="4"/>
        <v>0</v>
      </c>
      <c r="S26" s="163">
        <f t="shared" si="6"/>
        <v>0</v>
      </c>
      <c r="T26" s="163">
        <f t="shared" si="7"/>
        <v>0</v>
      </c>
    </row>
    <row r="27" spans="1:21" ht="22.6" customHeight="1" thickBot="1" x14ac:dyDescent="0.35">
      <c r="A27" s="347">
        <v>20</v>
      </c>
      <c r="B27" s="166" t="str">
        <f>IF('Proje ve Personel Bilgileri'!C36&gt;0,'Proje ve Personel Bilgileri'!C36,"")</f>
        <v/>
      </c>
      <c r="C27" s="53"/>
      <c r="D27" s="54"/>
      <c r="E27" s="54"/>
      <c r="F27" s="54"/>
      <c r="G27" s="54"/>
      <c r="H27" s="54"/>
      <c r="I27" s="54"/>
      <c r="J27" s="54"/>
      <c r="K27" s="54"/>
      <c r="L27" s="167" t="str">
        <f t="shared" si="5"/>
        <v/>
      </c>
      <c r="M27" s="161" t="str">
        <f t="shared" si="0"/>
        <v/>
      </c>
      <c r="N27" s="162">
        <f>'Proje ve Personel Bilgileri'!F36</f>
        <v>0</v>
      </c>
      <c r="O27" s="163">
        <f t="shared" si="1"/>
        <v>0</v>
      </c>
      <c r="P27" s="163">
        <f t="shared" si="2"/>
        <v>0</v>
      </c>
      <c r="Q27" s="163">
        <f t="shared" si="3"/>
        <v>0</v>
      </c>
      <c r="R27" s="163">
        <f t="shared" si="4"/>
        <v>0</v>
      </c>
      <c r="S27" s="163">
        <f t="shared" si="6"/>
        <v>0</v>
      </c>
      <c r="T27" s="163">
        <f t="shared" si="7"/>
        <v>0</v>
      </c>
      <c r="U27" s="135">
        <v>1</v>
      </c>
    </row>
    <row r="28" spans="1:21" s="70" customFormat="1" ht="29.25" customHeight="1" thickBot="1" x14ac:dyDescent="0.35">
      <c r="A28" s="539" t="s">
        <v>33</v>
      </c>
      <c r="B28" s="540"/>
      <c r="C28" s="214" t="str">
        <f t="shared" ref="C28:K28" si="8">IF($L$28&gt;0,SUM(C8:C27),"")</f>
        <v/>
      </c>
      <c r="D28" s="169" t="str">
        <f t="shared" si="8"/>
        <v/>
      </c>
      <c r="E28" s="169" t="str">
        <f t="shared" si="8"/>
        <v/>
      </c>
      <c r="F28" s="169" t="str">
        <f t="shared" si="8"/>
        <v/>
      </c>
      <c r="G28" s="169" t="str">
        <f t="shared" si="8"/>
        <v/>
      </c>
      <c r="H28" s="169" t="str">
        <f t="shared" si="8"/>
        <v/>
      </c>
      <c r="I28" s="169" t="str">
        <f t="shared" si="8"/>
        <v/>
      </c>
      <c r="J28" s="169" t="str">
        <f t="shared" si="8"/>
        <v/>
      </c>
      <c r="K28" s="169" t="str">
        <f t="shared" si="8"/>
        <v/>
      </c>
      <c r="L28" s="170">
        <f>SUM(L8:L27)</f>
        <v>0</v>
      </c>
      <c r="M28" s="4"/>
      <c r="N28" s="67"/>
      <c r="O28" s="68"/>
      <c r="P28" s="69"/>
      <c r="Q28" s="67"/>
      <c r="R28" s="67"/>
      <c r="S28" s="67"/>
      <c r="T28" s="67"/>
    </row>
    <row r="29" spans="1:21" x14ac:dyDescent="0.3">
      <c r="A29" s="348" t="s">
        <v>145</v>
      </c>
      <c r="B29" s="55"/>
      <c r="C29" s="55"/>
      <c r="D29" s="55"/>
      <c r="E29" s="55"/>
      <c r="F29" s="55"/>
      <c r="G29" s="55"/>
      <c r="H29" s="55"/>
      <c r="I29" s="55"/>
      <c r="J29" s="55"/>
      <c r="K29" s="55"/>
      <c r="L29" s="55"/>
      <c r="S29" s="89"/>
      <c r="T29" s="89"/>
    </row>
    <row r="31" spans="1:21" ht="19.7" x14ac:dyDescent="0.35">
      <c r="A31" s="349" t="s">
        <v>30</v>
      </c>
      <c r="B31" s="350">
        <f ca="1">imzatarihi</f>
        <v>45653</v>
      </c>
      <c r="C31" s="538" t="s">
        <v>31</v>
      </c>
      <c r="D31" s="538"/>
      <c r="E31" s="349" t="s">
        <v>152</v>
      </c>
      <c r="F31" s="351" t="str">
        <f>IF(kurulusyetkilisi&gt;0,kurulusyetkilisi,"")</f>
        <v/>
      </c>
      <c r="G31" s="209"/>
      <c r="H31" s="210"/>
      <c r="I31" s="208"/>
      <c r="J31" s="208"/>
    </row>
    <row r="32" spans="1:21" ht="19.7" x14ac:dyDescent="0.35">
      <c r="A32" s="211"/>
      <c r="B32" s="211"/>
      <c r="C32" s="538" t="s">
        <v>32</v>
      </c>
      <c r="D32" s="538"/>
      <c r="E32" s="537"/>
      <c r="F32" s="537"/>
      <c r="G32" s="537"/>
      <c r="H32" s="313"/>
      <c r="I32" s="56"/>
      <c r="J32" s="56"/>
    </row>
    <row r="33" spans="1:20" ht="16.3" x14ac:dyDescent="0.3">
      <c r="A33" s="549" t="s">
        <v>20</v>
      </c>
      <c r="B33" s="549"/>
      <c r="C33" s="549"/>
      <c r="D33" s="549"/>
      <c r="E33" s="549"/>
      <c r="F33" s="549"/>
      <c r="G33" s="549"/>
      <c r="H33" s="549"/>
      <c r="I33" s="549"/>
      <c r="J33" s="549"/>
      <c r="K33" s="549"/>
      <c r="L33" s="549"/>
      <c r="M33" s="88"/>
      <c r="N33" s="72"/>
      <c r="O33" s="176"/>
    </row>
    <row r="34" spans="1:20" x14ac:dyDescent="0.3">
      <c r="A34" s="556" t="str">
        <f>IF(YilDonem&lt;&gt;"",CONCATENATE(YilDonem," dönemi"),"")</f>
        <v/>
      </c>
      <c r="B34" s="556"/>
      <c r="C34" s="556"/>
      <c r="D34" s="556"/>
      <c r="E34" s="556"/>
      <c r="F34" s="556"/>
      <c r="G34" s="556"/>
      <c r="H34" s="556"/>
      <c r="I34" s="556"/>
      <c r="J34" s="556"/>
      <c r="K34" s="556"/>
      <c r="L34" s="556"/>
    </row>
    <row r="35" spans="1:20" ht="16.3" thickBot="1" x14ac:dyDescent="0.35">
      <c r="B35" s="47"/>
      <c r="C35" s="47"/>
      <c r="D35" s="47"/>
      <c r="E35" s="557" t="str">
        <f>IF(YilDonem&lt;&gt;"",CONCATENATE(IF(Dönem=1,"OCAK",IF(Dönem=2,"TEMMUZ","")),"  ayına aittir."),"")</f>
        <v/>
      </c>
      <c r="F35" s="557"/>
      <c r="G35" s="557"/>
      <c r="H35" s="557"/>
      <c r="I35" s="47"/>
      <c r="J35" s="47"/>
      <c r="K35" s="47"/>
      <c r="L35" s="339" t="s">
        <v>28</v>
      </c>
    </row>
    <row r="36" spans="1:20" ht="31.6" customHeight="1" thickBot="1" x14ac:dyDescent="0.35">
      <c r="A36" s="343" t="s">
        <v>212</v>
      </c>
      <c r="B36" s="550" t="str">
        <f>IF(ProjeNo&gt;0,ProjeNo,"")</f>
        <v/>
      </c>
      <c r="C36" s="551"/>
      <c r="D36" s="551"/>
      <c r="E36" s="551"/>
      <c r="F36" s="551"/>
      <c r="G36" s="551"/>
      <c r="H36" s="551"/>
      <c r="I36" s="551"/>
      <c r="J36" s="551"/>
      <c r="K36" s="551"/>
      <c r="L36" s="552"/>
    </row>
    <row r="37" spans="1:20" ht="31.6" customHeight="1" thickBot="1" x14ac:dyDescent="0.35">
      <c r="A37" s="344" t="s">
        <v>213</v>
      </c>
      <c r="B37" s="553" t="str">
        <f>IF(ProjeAdi&gt;0,ProjeAdi,"")</f>
        <v/>
      </c>
      <c r="C37" s="554"/>
      <c r="D37" s="554"/>
      <c r="E37" s="554"/>
      <c r="F37" s="554"/>
      <c r="G37" s="554"/>
      <c r="H37" s="554"/>
      <c r="I37" s="554"/>
      <c r="J37" s="554"/>
      <c r="K37" s="554"/>
      <c r="L37" s="555"/>
    </row>
    <row r="38" spans="1:20" ht="31.6" customHeight="1" thickBot="1" x14ac:dyDescent="0.3">
      <c r="A38" s="541" t="s">
        <v>3</v>
      </c>
      <c r="B38" s="541" t="s">
        <v>4</v>
      </c>
      <c r="C38" s="541" t="s">
        <v>21</v>
      </c>
      <c r="D38" s="541" t="s">
        <v>121</v>
      </c>
      <c r="E38" s="541" t="s">
        <v>22</v>
      </c>
      <c r="F38" s="541" t="s">
        <v>25</v>
      </c>
      <c r="G38" s="558" t="s">
        <v>23</v>
      </c>
      <c r="H38" s="560" t="s">
        <v>144</v>
      </c>
      <c r="I38" s="561"/>
      <c r="J38" s="561"/>
      <c r="K38" s="562"/>
      <c r="L38" s="541" t="s">
        <v>24</v>
      </c>
      <c r="O38" s="548" t="s">
        <v>29</v>
      </c>
      <c r="P38" s="548"/>
      <c r="Q38" s="548" t="s">
        <v>35</v>
      </c>
      <c r="R38" s="548"/>
      <c r="S38" s="548" t="s">
        <v>36</v>
      </c>
      <c r="T38" s="548"/>
    </row>
    <row r="39" spans="1:20" s="90" customFormat="1" ht="94.45" thickBot="1" x14ac:dyDescent="0.3">
      <c r="A39" s="546"/>
      <c r="B39" s="546"/>
      <c r="C39" s="546"/>
      <c r="D39" s="546"/>
      <c r="E39" s="546"/>
      <c r="F39" s="546"/>
      <c r="G39" s="559"/>
      <c r="H39" s="340" t="s">
        <v>118</v>
      </c>
      <c r="I39" s="340" t="s">
        <v>146</v>
      </c>
      <c r="J39" s="340" t="s">
        <v>154</v>
      </c>
      <c r="K39" s="340" t="s">
        <v>155</v>
      </c>
      <c r="L39" s="546"/>
      <c r="M39" s="3"/>
      <c r="N39" s="341" t="s">
        <v>6</v>
      </c>
      <c r="O39" s="342" t="s">
        <v>26</v>
      </c>
      <c r="P39" s="342" t="s">
        <v>27</v>
      </c>
      <c r="Q39" s="342" t="s">
        <v>34</v>
      </c>
      <c r="R39" s="342" t="s">
        <v>23</v>
      </c>
      <c r="S39" s="342" t="s">
        <v>34</v>
      </c>
      <c r="T39" s="342" t="s">
        <v>27</v>
      </c>
    </row>
    <row r="40" spans="1:20" ht="22.6" customHeight="1" x14ac:dyDescent="0.3">
      <c r="A40" s="345">
        <v>21</v>
      </c>
      <c r="B40" s="171" t="str">
        <f>IF('Proje ve Personel Bilgileri'!C37&gt;0,'Proje ve Personel Bilgileri'!C37,"")</f>
        <v/>
      </c>
      <c r="C40" s="48"/>
      <c r="D40" s="49"/>
      <c r="E40" s="49"/>
      <c r="F40" s="49"/>
      <c r="G40" s="49"/>
      <c r="H40" s="49"/>
      <c r="I40" s="49"/>
      <c r="J40" s="49"/>
      <c r="K40" s="49"/>
      <c r="L40" s="160" t="str">
        <f>IF(B40&lt;&gt;"",IF(OR(F40&gt;S40,G40&gt;T40),0,D40+E40+F40+G40-H40-I40-J40-K40),"")</f>
        <v/>
      </c>
      <c r="M40" s="161" t="str">
        <f t="shared" ref="M40:M59" si="9">IF(OR(F40&gt;S40,G40&gt;T40),"Toplam maliyetin hesaplanabilmesi için SGK işveren payı ve işsizlik sigortası işveren payının tavan değerleri aşmaması gerekmektedir.","")</f>
        <v/>
      </c>
      <c r="N40" s="162">
        <f>'Proje ve Personel Bilgileri'!F37</f>
        <v>0</v>
      </c>
      <c r="O40" s="163">
        <f t="shared" ref="O40:O59" si="10">IFERROR(IF(N40="EVET",VLOOKUP(YilDonem,SGKTAVAN,2,0)*0.2475,VLOOKUP(YilDonem,SGKTAVAN,2,0)*0.2075),0)</f>
        <v>0</v>
      </c>
      <c r="P40" s="163">
        <f t="shared" ref="P40:P59" si="11">IFERROR(IF(N40="EVET",0,VLOOKUP(YilDonem,SGKTAVAN,2,0)*0.02),0)</f>
        <v>0</v>
      </c>
      <c r="Q40" s="163">
        <f t="shared" ref="Q40:Q59" si="12">IF(N40="EVET",(D40+E40)*0.2475,(D40+E40)*0.2075)</f>
        <v>0</v>
      </c>
      <c r="R40" s="163">
        <f t="shared" ref="R40:R59" si="13">IF(N40="EVET",0,(D40+E40)*0.02)</f>
        <v>0</v>
      </c>
      <c r="S40" s="163">
        <f>IF(ISERROR(ROUNDUP(MIN(O40,Q40),0)),0,ROUNDUP(MIN(O40,Q40),0))</f>
        <v>0</v>
      </c>
      <c r="T40" s="163">
        <f>IF(ISERROR(ROUNDUP(MIN(P40,R40),0)),0,ROUNDUP(MIN(P40,R40),0))</f>
        <v>0</v>
      </c>
    </row>
    <row r="41" spans="1:20" ht="22.6" customHeight="1" x14ac:dyDescent="0.3">
      <c r="A41" s="346">
        <v>22</v>
      </c>
      <c r="B41" s="165" t="str">
        <f>IF('Proje ve Personel Bilgileri'!C38&gt;0,'Proje ve Personel Bilgileri'!C38,"")</f>
        <v/>
      </c>
      <c r="C41" s="51"/>
      <c r="D41" s="52"/>
      <c r="E41" s="52"/>
      <c r="F41" s="52"/>
      <c r="G41" s="52"/>
      <c r="H41" s="52"/>
      <c r="I41" s="52"/>
      <c r="J41" s="52"/>
      <c r="K41" s="52"/>
      <c r="L41" s="164" t="str">
        <f t="shared" ref="L41:L59" si="14">IF(B41&lt;&gt;"",IF(OR(F41&gt;S41,G41&gt;T41),0,D41+E41+F41+G41-H41-I41-J41-K41),"")</f>
        <v/>
      </c>
      <c r="M41" s="161" t="str">
        <f t="shared" si="9"/>
        <v/>
      </c>
      <c r="N41" s="162">
        <f>'Proje ve Personel Bilgileri'!F38</f>
        <v>0</v>
      </c>
      <c r="O41" s="163">
        <f t="shared" si="10"/>
        <v>0</v>
      </c>
      <c r="P41" s="163">
        <f t="shared" si="11"/>
        <v>0</v>
      </c>
      <c r="Q41" s="163">
        <f t="shared" si="12"/>
        <v>0</v>
      </c>
      <c r="R41" s="163">
        <f t="shared" si="13"/>
        <v>0</v>
      </c>
      <c r="S41" s="163">
        <f t="shared" ref="S41:S59" si="15">IF(ISERROR(ROUNDUP(MIN(O41,Q41),0)),0,ROUNDUP(MIN(O41,Q41),0))</f>
        <v>0</v>
      </c>
      <c r="T41" s="163">
        <f t="shared" ref="T41:T59" si="16">IF(ISERROR(ROUNDUP(MIN(P41,R41),0)),0,ROUNDUP(MIN(P41,R41),0))</f>
        <v>0</v>
      </c>
    </row>
    <row r="42" spans="1:20" ht="22.6" customHeight="1" x14ac:dyDescent="0.3">
      <c r="A42" s="346">
        <v>23</v>
      </c>
      <c r="B42" s="165" t="str">
        <f>IF('Proje ve Personel Bilgileri'!C39&gt;0,'Proje ve Personel Bilgileri'!C39,"")</f>
        <v/>
      </c>
      <c r="C42" s="51"/>
      <c r="D42" s="52"/>
      <c r="E42" s="52"/>
      <c r="F42" s="52"/>
      <c r="G42" s="52"/>
      <c r="H42" s="52"/>
      <c r="I42" s="52"/>
      <c r="J42" s="52"/>
      <c r="K42" s="52"/>
      <c r="L42" s="164" t="str">
        <f t="shared" si="14"/>
        <v/>
      </c>
      <c r="M42" s="161" t="str">
        <f t="shared" si="9"/>
        <v/>
      </c>
      <c r="N42" s="162">
        <f>'Proje ve Personel Bilgileri'!F39</f>
        <v>0</v>
      </c>
      <c r="O42" s="163">
        <f t="shared" si="10"/>
        <v>0</v>
      </c>
      <c r="P42" s="163">
        <f t="shared" si="11"/>
        <v>0</v>
      </c>
      <c r="Q42" s="163">
        <f t="shared" si="12"/>
        <v>0</v>
      </c>
      <c r="R42" s="163">
        <f t="shared" si="13"/>
        <v>0</v>
      </c>
      <c r="S42" s="163">
        <f t="shared" si="15"/>
        <v>0</v>
      </c>
      <c r="T42" s="163">
        <f t="shared" si="16"/>
        <v>0</v>
      </c>
    </row>
    <row r="43" spans="1:20" ht="22.6" customHeight="1" x14ac:dyDescent="0.3">
      <c r="A43" s="346">
        <v>24</v>
      </c>
      <c r="B43" s="165" t="str">
        <f>IF('Proje ve Personel Bilgileri'!C40&gt;0,'Proje ve Personel Bilgileri'!C40,"")</f>
        <v/>
      </c>
      <c r="C43" s="51"/>
      <c r="D43" s="52"/>
      <c r="E43" s="52"/>
      <c r="F43" s="52"/>
      <c r="G43" s="52"/>
      <c r="H43" s="52"/>
      <c r="I43" s="52"/>
      <c r="J43" s="52"/>
      <c r="K43" s="52"/>
      <c r="L43" s="164" t="str">
        <f t="shared" si="14"/>
        <v/>
      </c>
      <c r="M43" s="161" t="str">
        <f t="shared" si="9"/>
        <v/>
      </c>
      <c r="N43" s="162">
        <f>'Proje ve Personel Bilgileri'!F40</f>
        <v>0</v>
      </c>
      <c r="O43" s="163">
        <f t="shared" si="10"/>
        <v>0</v>
      </c>
      <c r="P43" s="163">
        <f t="shared" si="11"/>
        <v>0</v>
      </c>
      <c r="Q43" s="163">
        <f t="shared" si="12"/>
        <v>0</v>
      </c>
      <c r="R43" s="163">
        <f t="shared" si="13"/>
        <v>0</v>
      </c>
      <c r="S43" s="163">
        <f t="shared" si="15"/>
        <v>0</v>
      </c>
      <c r="T43" s="163">
        <f t="shared" si="16"/>
        <v>0</v>
      </c>
    </row>
    <row r="44" spans="1:20" ht="22.6" customHeight="1" x14ac:dyDescent="0.3">
      <c r="A44" s="346">
        <v>25</v>
      </c>
      <c r="B44" s="165" t="str">
        <f>IF('Proje ve Personel Bilgileri'!C41&gt;0,'Proje ve Personel Bilgileri'!C41,"")</f>
        <v/>
      </c>
      <c r="C44" s="51"/>
      <c r="D44" s="52"/>
      <c r="E44" s="52"/>
      <c r="F44" s="52"/>
      <c r="G44" s="52"/>
      <c r="H44" s="52"/>
      <c r="I44" s="52"/>
      <c r="J44" s="52"/>
      <c r="K44" s="52"/>
      <c r="L44" s="164" t="str">
        <f t="shared" si="14"/>
        <v/>
      </c>
      <c r="M44" s="161" t="str">
        <f t="shared" si="9"/>
        <v/>
      </c>
      <c r="N44" s="162">
        <f>'Proje ve Personel Bilgileri'!F41</f>
        <v>0</v>
      </c>
      <c r="O44" s="163">
        <f t="shared" si="10"/>
        <v>0</v>
      </c>
      <c r="P44" s="163">
        <f t="shared" si="11"/>
        <v>0</v>
      </c>
      <c r="Q44" s="163">
        <f t="shared" si="12"/>
        <v>0</v>
      </c>
      <c r="R44" s="163">
        <f t="shared" si="13"/>
        <v>0</v>
      </c>
      <c r="S44" s="163">
        <f t="shared" si="15"/>
        <v>0</v>
      </c>
      <c r="T44" s="163">
        <f t="shared" si="16"/>
        <v>0</v>
      </c>
    </row>
    <row r="45" spans="1:20" ht="22.6" customHeight="1" x14ac:dyDescent="0.3">
      <c r="A45" s="346">
        <v>26</v>
      </c>
      <c r="B45" s="165" t="str">
        <f>IF('Proje ve Personel Bilgileri'!C42&gt;0,'Proje ve Personel Bilgileri'!C42,"")</f>
        <v/>
      </c>
      <c r="C45" s="51"/>
      <c r="D45" s="52"/>
      <c r="E45" s="52"/>
      <c r="F45" s="52"/>
      <c r="G45" s="52"/>
      <c r="H45" s="52"/>
      <c r="I45" s="52"/>
      <c r="J45" s="52"/>
      <c r="K45" s="52"/>
      <c r="L45" s="164" t="str">
        <f t="shared" si="14"/>
        <v/>
      </c>
      <c r="M45" s="161" t="str">
        <f t="shared" si="9"/>
        <v/>
      </c>
      <c r="N45" s="162">
        <f>'Proje ve Personel Bilgileri'!F42</f>
        <v>0</v>
      </c>
      <c r="O45" s="163">
        <f t="shared" si="10"/>
        <v>0</v>
      </c>
      <c r="P45" s="163">
        <f t="shared" si="11"/>
        <v>0</v>
      </c>
      <c r="Q45" s="163">
        <f t="shared" si="12"/>
        <v>0</v>
      </c>
      <c r="R45" s="163">
        <f t="shared" si="13"/>
        <v>0</v>
      </c>
      <c r="S45" s="163">
        <f t="shared" si="15"/>
        <v>0</v>
      </c>
      <c r="T45" s="163">
        <f t="shared" si="16"/>
        <v>0</v>
      </c>
    </row>
    <row r="46" spans="1:20" ht="22.6" customHeight="1" x14ac:dyDescent="0.3">
      <c r="A46" s="346">
        <v>27</v>
      </c>
      <c r="B46" s="165" t="str">
        <f>IF('Proje ve Personel Bilgileri'!C43&gt;0,'Proje ve Personel Bilgileri'!C43,"")</f>
        <v/>
      </c>
      <c r="C46" s="51"/>
      <c r="D46" s="52"/>
      <c r="E46" s="52"/>
      <c r="F46" s="52"/>
      <c r="G46" s="52"/>
      <c r="H46" s="52"/>
      <c r="I46" s="52"/>
      <c r="J46" s="52"/>
      <c r="K46" s="52"/>
      <c r="L46" s="164" t="str">
        <f t="shared" si="14"/>
        <v/>
      </c>
      <c r="M46" s="161" t="str">
        <f t="shared" si="9"/>
        <v/>
      </c>
      <c r="N46" s="162">
        <f>'Proje ve Personel Bilgileri'!F43</f>
        <v>0</v>
      </c>
      <c r="O46" s="163">
        <f t="shared" si="10"/>
        <v>0</v>
      </c>
      <c r="P46" s="163">
        <f t="shared" si="11"/>
        <v>0</v>
      </c>
      <c r="Q46" s="163">
        <f t="shared" si="12"/>
        <v>0</v>
      </c>
      <c r="R46" s="163">
        <f t="shared" si="13"/>
        <v>0</v>
      </c>
      <c r="S46" s="163">
        <f t="shared" si="15"/>
        <v>0</v>
      </c>
      <c r="T46" s="163">
        <f t="shared" si="16"/>
        <v>0</v>
      </c>
    </row>
    <row r="47" spans="1:20" ht="22.6" customHeight="1" x14ac:dyDescent="0.3">
      <c r="A47" s="346">
        <v>28</v>
      </c>
      <c r="B47" s="165" t="str">
        <f>IF('Proje ve Personel Bilgileri'!C44&gt;0,'Proje ve Personel Bilgileri'!C44,"")</f>
        <v/>
      </c>
      <c r="C47" s="51"/>
      <c r="D47" s="52"/>
      <c r="E47" s="52"/>
      <c r="F47" s="52"/>
      <c r="G47" s="52"/>
      <c r="H47" s="52"/>
      <c r="I47" s="52"/>
      <c r="J47" s="52"/>
      <c r="K47" s="52"/>
      <c r="L47" s="164" t="str">
        <f t="shared" si="14"/>
        <v/>
      </c>
      <c r="M47" s="161" t="str">
        <f t="shared" si="9"/>
        <v/>
      </c>
      <c r="N47" s="162">
        <f>'Proje ve Personel Bilgileri'!F44</f>
        <v>0</v>
      </c>
      <c r="O47" s="163">
        <f t="shared" si="10"/>
        <v>0</v>
      </c>
      <c r="P47" s="163">
        <f t="shared" si="11"/>
        <v>0</v>
      </c>
      <c r="Q47" s="163">
        <f t="shared" si="12"/>
        <v>0</v>
      </c>
      <c r="R47" s="163">
        <f t="shared" si="13"/>
        <v>0</v>
      </c>
      <c r="S47" s="163">
        <f t="shared" si="15"/>
        <v>0</v>
      </c>
      <c r="T47" s="163">
        <f t="shared" si="16"/>
        <v>0</v>
      </c>
    </row>
    <row r="48" spans="1:20" ht="22.6" customHeight="1" x14ac:dyDescent="0.3">
      <c r="A48" s="346">
        <v>29</v>
      </c>
      <c r="B48" s="165" t="str">
        <f>IF('Proje ve Personel Bilgileri'!C45&gt;0,'Proje ve Personel Bilgileri'!C45,"")</f>
        <v/>
      </c>
      <c r="C48" s="51"/>
      <c r="D48" s="52"/>
      <c r="E48" s="52"/>
      <c r="F48" s="52"/>
      <c r="G48" s="52"/>
      <c r="H48" s="52"/>
      <c r="I48" s="52"/>
      <c r="J48" s="52"/>
      <c r="K48" s="52"/>
      <c r="L48" s="164" t="str">
        <f t="shared" si="14"/>
        <v/>
      </c>
      <c r="M48" s="161" t="str">
        <f t="shared" si="9"/>
        <v/>
      </c>
      <c r="N48" s="162">
        <f>'Proje ve Personel Bilgileri'!F45</f>
        <v>0</v>
      </c>
      <c r="O48" s="163">
        <f t="shared" si="10"/>
        <v>0</v>
      </c>
      <c r="P48" s="163">
        <f t="shared" si="11"/>
        <v>0</v>
      </c>
      <c r="Q48" s="163">
        <f t="shared" si="12"/>
        <v>0</v>
      </c>
      <c r="R48" s="163">
        <f t="shared" si="13"/>
        <v>0</v>
      </c>
      <c r="S48" s="163">
        <f t="shared" si="15"/>
        <v>0</v>
      </c>
      <c r="T48" s="163">
        <f t="shared" si="16"/>
        <v>0</v>
      </c>
    </row>
    <row r="49" spans="1:21" ht="22.6" customHeight="1" x14ac:dyDescent="0.3">
      <c r="A49" s="346">
        <v>30</v>
      </c>
      <c r="B49" s="165" t="str">
        <f>IF('Proje ve Personel Bilgileri'!C46&gt;0,'Proje ve Personel Bilgileri'!C46,"")</f>
        <v/>
      </c>
      <c r="C49" s="51"/>
      <c r="D49" s="52"/>
      <c r="E49" s="52"/>
      <c r="F49" s="52"/>
      <c r="G49" s="52"/>
      <c r="H49" s="52"/>
      <c r="I49" s="52"/>
      <c r="J49" s="52"/>
      <c r="K49" s="52"/>
      <c r="L49" s="164" t="str">
        <f t="shared" si="14"/>
        <v/>
      </c>
      <c r="M49" s="161" t="str">
        <f t="shared" si="9"/>
        <v/>
      </c>
      <c r="N49" s="162">
        <f>'Proje ve Personel Bilgileri'!F46</f>
        <v>0</v>
      </c>
      <c r="O49" s="163">
        <f t="shared" si="10"/>
        <v>0</v>
      </c>
      <c r="P49" s="163">
        <f t="shared" si="11"/>
        <v>0</v>
      </c>
      <c r="Q49" s="163">
        <f t="shared" si="12"/>
        <v>0</v>
      </c>
      <c r="R49" s="163">
        <f t="shared" si="13"/>
        <v>0</v>
      </c>
      <c r="S49" s="163">
        <f t="shared" si="15"/>
        <v>0</v>
      </c>
      <c r="T49" s="163">
        <f t="shared" si="16"/>
        <v>0</v>
      </c>
    </row>
    <row r="50" spans="1:21" ht="22.6" customHeight="1" x14ac:dyDescent="0.3">
      <c r="A50" s="346">
        <v>31</v>
      </c>
      <c r="B50" s="165" t="str">
        <f>IF('Proje ve Personel Bilgileri'!C47&gt;0,'Proje ve Personel Bilgileri'!C47,"")</f>
        <v/>
      </c>
      <c r="C50" s="51"/>
      <c r="D50" s="52"/>
      <c r="E50" s="52"/>
      <c r="F50" s="52"/>
      <c r="G50" s="52"/>
      <c r="H50" s="52"/>
      <c r="I50" s="52"/>
      <c r="J50" s="52"/>
      <c r="K50" s="52"/>
      <c r="L50" s="164" t="str">
        <f t="shared" si="14"/>
        <v/>
      </c>
      <c r="M50" s="161" t="str">
        <f t="shared" si="9"/>
        <v/>
      </c>
      <c r="N50" s="162">
        <f>'Proje ve Personel Bilgileri'!F47</f>
        <v>0</v>
      </c>
      <c r="O50" s="163">
        <f t="shared" si="10"/>
        <v>0</v>
      </c>
      <c r="P50" s="163">
        <f t="shared" si="11"/>
        <v>0</v>
      </c>
      <c r="Q50" s="163">
        <f t="shared" si="12"/>
        <v>0</v>
      </c>
      <c r="R50" s="163">
        <f t="shared" si="13"/>
        <v>0</v>
      </c>
      <c r="S50" s="163">
        <f t="shared" si="15"/>
        <v>0</v>
      </c>
      <c r="T50" s="163">
        <f t="shared" si="16"/>
        <v>0</v>
      </c>
    </row>
    <row r="51" spans="1:21" ht="22.6" customHeight="1" x14ac:dyDescent="0.3">
      <c r="A51" s="346">
        <v>32</v>
      </c>
      <c r="B51" s="165" t="str">
        <f>IF('Proje ve Personel Bilgileri'!C48&gt;0,'Proje ve Personel Bilgileri'!C48,"")</f>
        <v/>
      </c>
      <c r="C51" s="51"/>
      <c r="D51" s="52"/>
      <c r="E51" s="52"/>
      <c r="F51" s="52"/>
      <c r="G51" s="52"/>
      <c r="H51" s="52"/>
      <c r="I51" s="52"/>
      <c r="J51" s="52"/>
      <c r="K51" s="52"/>
      <c r="L51" s="164" t="str">
        <f t="shared" si="14"/>
        <v/>
      </c>
      <c r="M51" s="161" t="str">
        <f t="shared" si="9"/>
        <v/>
      </c>
      <c r="N51" s="162">
        <f>'Proje ve Personel Bilgileri'!F48</f>
        <v>0</v>
      </c>
      <c r="O51" s="163">
        <f t="shared" si="10"/>
        <v>0</v>
      </c>
      <c r="P51" s="163">
        <f t="shared" si="11"/>
        <v>0</v>
      </c>
      <c r="Q51" s="163">
        <f t="shared" si="12"/>
        <v>0</v>
      </c>
      <c r="R51" s="163">
        <f t="shared" si="13"/>
        <v>0</v>
      </c>
      <c r="S51" s="163">
        <f t="shared" si="15"/>
        <v>0</v>
      </c>
      <c r="T51" s="163">
        <f t="shared" si="16"/>
        <v>0</v>
      </c>
    </row>
    <row r="52" spans="1:21" ht="22.6" customHeight="1" x14ac:dyDescent="0.3">
      <c r="A52" s="346">
        <v>33</v>
      </c>
      <c r="B52" s="165" t="str">
        <f>IF('Proje ve Personel Bilgileri'!C49&gt;0,'Proje ve Personel Bilgileri'!C49,"")</f>
        <v/>
      </c>
      <c r="C52" s="51"/>
      <c r="D52" s="52"/>
      <c r="E52" s="52"/>
      <c r="F52" s="52"/>
      <c r="G52" s="52"/>
      <c r="H52" s="52"/>
      <c r="I52" s="52"/>
      <c r="J52" s="52"/>
      <c r="K52" s="52"/>
      <c r="L52" s="164" t="str">
        <f t="shared" si="14"/>
        <v/>
      </c>
      <c r="M52" s="161" t="str">
        <f t="shared" si="9"/>
        <v/>
      </c>
      <c r="N52" s="162">
        <f>'Proje ve Personel Bilgileri'!F49</f>
        <v>0</v>
      </c>
      <c r="O52" s="163">
        <f t="shared" si="10"/>
        <v>0</v>
      </c>
      <c r="P52" s="163">
        <f t="shared" si="11"/>
        <v>0</v>
      </c>
      <c r="Q52" s="163">
        <f t="shared" si="12"/>
        <v>0</v>
      </c>
      <c r="R52" s="163">
        <f t="shared" si="13"/>
        <v>0</v>
      </c>
      <c r="S52" s="163">
        <f t="shared" si="15"/>
        <v>0</v>
      </c>
      <c r="T52" s="163">
        <f t="shared" si="16"/>
        <v>0</v>
      </c>
    </row>
    <row r="53" spans="1:21" ht="22.6" customHeight="1" x14ac:dyDescent="0.3">
      <c r="A53" s="346">
        <v>34</v>
      </c>
      <c r="B53" s="165" t="str">
        <f>IF('Proje ve Personel Bilgileri'!C50&gt;0,'Proje ve Personel Bilgileri'!C50,"")</f>
        <v/>
      </c>
      <c r="C53" s="51"/>
      <c r="D53" s="52"/>
      <c r="E53" s="52"/>
      <c r="F53" s="52"/>
      <c r="G53" s="52"/>
      <c r="H53" s="52"/>
      <c r="I53" s="52"/>
      <c r="J53" s="52"/>
      <c r="K53" s="52"/>
      <c r="L53" s="164" t="str">
        <f t="shared" si="14"/>
        <v/>
      </c>
      <c r="M53" s="161" t="str">
        <f t="shared" si="9"/>
        <v/>
      </c>
      <c r="N53" s="162">
        <f>'Proje ve Personel Bilgileri'!F50</f>
        <v>0</v>
      </c>
      <c r="O53" s="163">
        <f t="shared" si="10"/>
        <v>0</v>
      </c>
      <c r="P53" s="163">
        <f t="shared" si="11"/>
        <v>0</v>
      </c>
      <c r="Q53" s="163">
        <f t="shared" si="12"/>
        <v>0</v>
      </c>
      <c r="R53" s="163">
        <f t="shared" si="13"/>
        <v>0</v>
      </c>
      <c r="S53" s="163">
        <f t="shared" si="15"/>
        <v>0</v>
      </c>
      <c r="T53" s="163">
        <f t="shared" si="16"/>
        <v>0</v>
      </c>
    </row>
    <row r="54" spans="1:21" ht="22.6" customHeight="1" x14ac:dyDescent="0.3">
      <c r="A54" s="346">
        <v>35</v>
      </c>
      <c r="B54" s="165" t="str">
        <f>IF('Proje ve Personel Bilgileri'!C51&gt;0,'Proje ve Personel Bilgileri'!C51,"")</f>
        <v/>
      </c>
      <c r="C54" s="51"/>
      <c r="D54" s="52"/>
      <c r="E54" s="52"/>
      <c r="F54" s="52"/>
      <c r="G54" s="52"/>
      <c r="H54" s="52"/>
      <c r="I54" s="52"/>
      <c r="J54" s="52"/>
      <c r="K54" s="52"/>
      <c r="L54" s="164" t="str">
        <f t="shared" si="14"/>
        <v/>
      </c>
      <c r="M54" s="161" t="str">
        <f t="shared" si="9"/>
        <v/>
      </c>
      <c r="N54" s="162">
        <f>'Proje ve Personel Bilgileri'!F51</f>
        <v>0</v>
      </c>
      <c r="O54" s="163">
        <f t="shared" si="10"/>
        <v>0</v>
      </c>
      <c r="P54" s="163">
        <f t="shared" si="11"/>
        <v>0</v>
      </c>
      <c r="Q54" s="163">
        <f t="shared" si="12"/>
        <v>0</v>
      </c>
      <c r="R54" s="163">
        <f t="shared" si="13"/>
        <v>0</v>
      </c>
      <c r="S54" s="163">
        <f t="shared" si="15"/>
        <v>0</v>
      </c>
      <c r="T54" s="163">
        <f t="shared" si="16"/>
        <v>0</v>
      </c>
    </row>
    <row r="55" spans="1:21" ht="22.6" customHeight="1" x14ac:dyDescent="0.3">
      <c r="A55" s="346">
        <v>36</v>
      </c>
      <c r="B55" s="165" t="str">
        <f>IF('Proje ve Personel Bilgileri'!C52&gt;0,'Proje ve Personel Bilgileri'!C52,"")</f>
        <v/>
      </c>
      <c r="C55" s="51"/>
      <c r="D55" s="52"/>
      <c r="E55" s="52"/>
      <c r="F55" s="52"/>
      <c r="G55" s="52"/>
      <c r="H55" s="52"/>
      <c r="I55" s="52"/>
      <c r="J55" s="52"/>
      <c r="K55" s="52"/>
      <c r="L55" s="164" t="str">
        <f t="shared" si="14"/>
        <v/>
      </c>
      <c r="M55" s="161" t="str">
        <f t="shared" si="9"/>
        <v/>
      </c>
      <c r="N55" s="162">
        <f>'Proje ve Personel Bilgileri'!F52</f>
        <v>0</v>
      </c>
      <c r="O55" s="163">
        <f t="shared" si="10"/>
        <v>0</v>
      </c>
      <c r="P55" s="163">
        <f t="shared" si="11"/>
        <v>0</v>
      </c>
      <c r="Q55" s="163">
        <f t="shared" si="12"/>
        <v>0</v>
      </c>
      <c r="R55" s="163">
        <f t="shared" si="13"/>
        <v>0</v>
      </c>
      <c r="S55" s="163">
        <f t="shared" si="15"/>
        <v>0</v>
      </c>
      <c r="T55" s="163">
        <f t="shared" si="16"/>
        <v>0</v>
      </c>
    </row>
    <row r="56" spans="1:21" ht="22.6" customHeight="1" x14ac:dyDescent="0.3">
      <c r="A56" s="346">
        <v>37</v>
      </c>
      <c r="B56" s="165" t="str">
        <f>IF('Proje ve Personel Bilgileri'!C53&gt;0,'Proje ve Personel Bilgileri'!C53,"")</f>
        <v/>
      </c>
      <c r="C56" s="51"/>
      <c r="D56" s="52"/>
      <c r="E56" s="52"/>
      <c r="F56" s="52"/>
      <c r="G56" s="52"/>
      <c r="H56" s="52"/>
      <c r="I56" s="52"/>
      <c r="J56" s="52"/>
      <c r="K56" s="52"/>
      <c r="L56" s="164" t="str">
        <f t="shared" si="14"/>
        <v/>
      </c>
      <c r="M56" s="161" t="str">
        <f t="shared" si="9"/>
        <v/>
      </c>
      <c r="N56" s="162">
        <f>'Proje ve Personel Bilgileri'!F53</f>
        <v>0</v>
      </c>
      <c r="O56" s="163">
        <f t="shared" si="10"/>
        <v>0</v>
      </c>
      <c r="P56" s="163">
        <f t="shared" si="11"/>
        <v>0</v>
      </c>
      <c r="Q56" s="163">
        <f t="shared" si="12"/>
        <v>0</v>
      </c>
      <c r="R56" s="163">
        <f t="shared" si="13"/>
        <v>0</v>
      </c>
      <c r="S56" s="163">
        <f t="shared" si="15"/>
        <v>0</v>
      </c>
      <c r="T56" s="163">
        <f t="shared" si="16"/>
        <v>0</v>
      </c>
    </row>
    <row r="57" spans="1:21" ht="22.6" customHeight="1" x14ac:dyDescent="0.3">
      <c r="A57" s="346">
        <v>38</v>
      </c>
      <c r="B57" s="165" t="str">
        <f>IF('Proje ve Personel Bilgileri'!C54&gt;0,'Proje ve Personel Bilgileri'!C54,"")</f>
        <v/>
      </c>
      <c r="C57" s="51"/>
      <c r="D57" s="52"/>
      <c r="E57" s="52"/>
      <c r="F57" s="52"/>
      <c r="G57" s="52"/>
      <c r="H57" s="52"/>
      <c r="I57" s="52"/>
      <c r="J57" s="52"/>
      <c r="K57" s="52"/>
      <c r="L57" s="164" t="str">
        <f t="shared" si="14"/>
        <v/>
      </c>
      <c r="M57" s="161" t="str">
        <f t="shared" si="9"/>
        <v/>
      </c>
      <c r="N57" s="162">
        <f>'Proje ve Personel Bilgileri'!F54</f>
        <v>0</v>
      </c>
      <c r="O57" s="163">
        <f t="shared" si="10"/>
        <v>0</v>
      </c>
      <c r="P57" s="163">
        <f t="shared" si="11"/>
        <v>0</v>
      </c>
      <c r="Q57" s="163">
        <f t="shared" si="12"/>
        <v>0</v>
      </c>
      <c r="R57" s="163">
        <f t="shared" si="13"/>
        <v>0</v>
      </c>
      <c r="S57" s="163">
        <f t="shared" si="15"/>
        <v>0</v>
      </c>
      <c r="T57" s="163">
        <f t="shared" si="16"/>
        <v>0</v>
      </c>
    </row>
    <row r="58" spans="1:21" ht="22.6" customHeight="1" x14ac:dyDescent="0.3">
      <c r="A58" s="346">
        <v>39</v>
      </c>
      <c r="B58" s="165" t="str">
        <f>IF('Proje ve Personel Bilgileri'!C55&gt;0,'Proje ve Personel Bilgileri'!C55,"")</f>
        <v/>
      </c>
      <c r="C58" s="51"/>
      <c r="D58" s="52"/>
      <c r="E58" s="52"/>
      <c r="F58" s="52"/>
      <c r="G58" s="52"/>
      <c r="H58" s="52"/>
      <c r="I58" s="52"/>
      <c r="J58" s="52"/>
      <c r="K58" s="52"/>
      <c r="L58" s="164" t="str">
        <f t="shared" si="14"/>
        <v/>
      </c>
      <c r="M58" s="161" t="str">
        <f t="shared" si="9"/>
        <v/>
      </c>
      <c r="N58" s="162">
        <f>'Proje ve Personel Bilgileri'!F55</f>
        <v>0</v>
      </c>
      <c r="O58" s="163">
        <f t="shared" si="10"/>
        <v>0</v>
      </c>
      <c r="P58" s="163">
        <f t="shared" si="11"/>
        <v>0</v>
      </c>
      <c r="Q58" s="163">
        <f t="shared" si="12"/>
        <v>0</v>
      </c>
      <c r="R58" s="163">
        <f t="shared" si="13"/>
        <v>0</v>
      </c>
      <c r="S58" s="163">
        <f t="shared" si="15"/>
        <v>0</v>
      </c>
      <c r="T58" s="163">
        <f t="shared" si="16"/>
        <v>0</v>
      </c>
    </row>
    <row r="59" spans="1:21" ht="22.6" customHeight="1" thickBot="1" x14ac:dyDescent="0.35">
      <c r="A59" s="347">
        <v>40</v>
      </c>
      <c r="B59" s="166" t="str">
        <f>IF('Proje ve Personel Bilgileri'!C56&gt;0,'Proje ve Personel Bilgileri'!C56,"")</f>
        <v/>
      </c>
      <c r="C59" s="53"/>
      <c r="D59" s="54"/>
      <c r="E59" s="54"/>
      <c r="F59" s="54"/>
      <c r="G59" s="54"/>
      <c r="H59" s="54"/>
      <c r="I59" s="54"/>
      <c r="J59" s="54"/>
      <c r="K59" s="54"/>
      <c r="L59" s="167" t="str">
        <f t="shared" si="14"/>
        <v/>
      </c>
      <c r="M59" s="161" t="str">
        <f t="shared" si="9"/>
        <v/>
      </c>
      <c r="N59" s="162">
        <f>'Proje ve Personel Bilgileri'!F56</f>
        <v>0</v>
      </c>
      <c r="O59" s="163">
        <f t="shared" si="10"/>
        <v>0</v>
      </c>
      <c r="P59" s="163">
        <f t="shared" si="11"/>
        <v>0</v>
      </c>
      <c r="Q59" s="163">
        <f t="shared" si="12"/>
        <v>0</v>
      </c>
      <c r="R59" s="163">
        <f t="shared" si="13"/>
        <v>0</v>
      </c>
      <c r="S59" s="163">
        <f t="shared" si="15"/>
        <v>0</v>
      </c>
      <c r="T59" s="163">
        <f t="shared" si="16"/>
        <v>0</v>
      </c>
      <c r="U59" s="135">
        <f>IF(COUNTA(C40:K59)&gt;0,1,0)</f>
        <v>0</v>
      </c>
    </row>
    <row r="60" spans="1:21" s="70" customFormat="1" ht="29.25" customHeight="1" thickBot="1" x14ac:dyDescent="0.35">
      <c r="A60" s="539" t="s">
        <v>33</v>
      </c>
      <c r="B60" s="540"/>
      <c r="C60" s="168" t="str">
        <f t="shared" ref="C60:J60" si="17">IF($L$60&gt;0,SUM(C40:C59),"")</f>
        <v/>
      </c>
      <c r="D60" s="169" t="str">
        <f t="shared" si="17"/>
        <v/>
      </c>
      <c r="E60" s="169" t="str">
        <f t="shared" si="17"/>
        <v/>
      </c>
      <c r="F60" s="169" t="str">
        <f t="shared" si="17"/>
        <v/>
      </c>
      <c r="G60" s="169" t="str">
        <f t="shared" si="17"/>
        <v/>
      </c>
      <c r="H60" s="169" t="str">
        <f t="shared" si="17"/>
        <v/>
      </c>
      <c r="I60" s="169" t="str">
        <f t="shared" si="17"/>
        <v/>
      </c>
      <c r="J60" s="169" t="str">
        <f t="shared" si="17"/>
        <v/>
      </c>
      <c r="K60" s="169" t="str">
        <f>IF($L$60&gt;0,SUM(K40:K59),"")</f>
        <v/>
      </c>
      <c r="L60" s="170">
        <f>SUM(L40:L59)+L28</f>
        <v>0</v>
      </c>
      <c r="M60" s="4"/>
      <c r="N60" s="67"/>
      <c r="O60" s="68"/>
      <c r="P60" s="69"/>
      <c r="Q60" s="67"/>
      <c r="R60" s="67"/>
      <c r="S60" s="67"/>
      <c r="T60" s="67"/>
    </row>
    <row r="61" spans="1:21" x14ac:dyDescent="0.3">
      <c r="A61" s="348" t="s">
        <v>145</v>
      </c>
      <c r="B61" s="55"/>
      <c r="C61" s="55"/>
      <c r="D61" s="55"/>
      <c r="E61" s="55"/>
      <c r="F61" s="55"/>
      <c r="G61" s="55"/>
      <c r="H61" s="55"/>
      <c r="I61" s="55"/>
      <c r="J61" s="55"/>
      <c r="K61" s="55"/>
      <c r="L61" s="55"/>
      <c r="S61" s="89"/>
      <c r="T61" s="89"/>
    </row>
    <row r="63" spans="1:21" ht="19.7" x14ac:dyDescent="0.35">
      <c r="A63" s="349" t="s">
        <v>30</v>
      </c>
      <c r="B63" s="350">
        <f ca="1">imzatarihi</f>
        <v>45653</v>
      </c>
      <c r="C63" s="538" t="s">
        <v>31</v>
      </c>
      <c r="D63" s="538"/>
      <c r="E63" s="349" t="s">
        <v>152</v>
      </c>
      <c r="F63" s="351" t="str">
        <f>IF(kurulusyetkilisi&gt;0,kurulusyetkilisi,"")</f>
        <v/>
      </c>
      <c r="G63" s="209"/>
      <c r="H63" s="208"/>
      <c r="I63" s="208"/>
      <c r="J63" s="208"/>
    </row>
    <row r="64" spans="1:21" ht="19.7" x14ac:dyDescent="0.35">
      <c r="A64" s="211"/>
      <c r="B64" s="211"/>
      <c r="C64" s="538" t="s">
        <v>32</v>
      </c>
      <c r="D64" s="538"/>
      <c r="E64" s="537"/>
      <c r="F64" s="537"/>
      <c r="G64" s="537"/>
      <c r="H64" s="56"/>
      <c r="I64" s="56"/>
      <c r="J64" s="56"/>
    </row>
  </sheetData>
  <sheetProtection algorithmName="SHA-512" hashValue="4mTTDz40qvo4jvfXYvXDpYMMTphrki0IxWRbqnRyPOJYvyqS8sBZe/sR22Ngrpol8v8m5kqsUN1GLcrCAd06HA==" saltValue="ZOnqQDPdgNqm7iF72pAwng==" spinCount="100000" sheet="1" objects="1" scenarios="1"/>
  <mergeCells count="42">
    <mergeCell ref="C63:D63"/>
    <mergeCell ref="C64:D64"/>
    <mergeCell ref="E64:G64"/>
    <mergeCell ref="A33:L33"/>
    <mergeCell ref="A34:L34"/>
    <mergeCell ref="B36:L36"/>
    <mergeCell ref="O38:P38"/>
    <mergeCell ref="Q38:R38"/>
    <mergeCell ref="E35:H35"/>
    <mergeCell ref="S38:T38"/>
    <mergeCell ref="A60:B60"/>
    <mergeCell ref="B37:L37"/>
    <mergeCell ref="A38:A39"/>
    <mergeCell ref="B38:B39"/>
    <mergeCell ref="C38:C39"/>
    <mergeCell ref="D38:D39"/>
    <mergeCell ref="E38:E39"/>
    <mergeCell ref="F38:F39"/>
    <mergeCell ref="G38:G39"/>
    <mergeCell ref="H38:K38"/>
    <mergeCell ref="L38:L39"/>
    <mergeCell ref="O6:P6"/>
    <mergeCell ref="Q6:R6"/>
    <mergeCell ref="S6:T6"/>
    <mergeCell ref="A1:L1"/>
    <mergeCell ref="B4:L4"/>
    <mergeCell ref="B5:L5"/>
    <mergeCell ref="A2:L2"/>
    <mergeCell ref="E3:H3"/>
    <mergeCell ref="E32:G32"/>
    <mergeCell ref="C32:D32"/>
    <mergeCell ref="A28:B28"/>
    <mergeCell ref="C31:D31"/>
    <mergeCell ref="L6:L7"/>
    <mergeCell ref="H6:K6"/>
    <mergeCell ref="A6:A7"/>
    <mergeCell ref="B6:B7"/>
    <mergeCell ref="C6:C7"/>
    <mergeCell ref="D6:D7"/>
    <mergeCell ref="E6:E7"/>
    <mergeCell ref="F6:F7"/>
    <mergeCell ref="G6:G7"/>
  </mergeCells>
  <dataValidations xWindow="675" yWindow="371" count="3">
    <dataValidation type="whole" allowBlank="1" showInputMessage="1" showErrorMessage="1" error="Prim Gün Sayısı en fazla 30 olabilir." sqref="C8:C27 C40:C59" xr:uid="{00000000-0002-0000-06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G40:G59" xr:uid="{00000000-0002-0000-06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xr:uid="{00000000-0002-0000-0600-000002000000}">
      <formula1>0</formula1>
      <formula2>S8</formula2>
    </dataValidation>
  </dataValidations>
  <pageMargins left="0.59055118110236227" right="0.59055118110236227" top="0.74803149606299213" bottom="0.74803149606299213" header="0.31496062992125984" footer="0.31496062992125984"/>
  <pageSetup paperSize="9" scale="63" orientation="landscape" r:id="rId1"/>
  <rowBreaks count="1" manualBreakCount="1">
    <brk id="32" max="16383" man="1"/>
  </rowBreaks>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6"/>
  <dimension ref="A1:AA64"/>
  <sheetViews>
    <sheetView showGridLines="0" zoomScale="80" zoomScaleNormal="80" workbookViewId="0">
      <selection activeCell="C8" sqref="C8"/>
    </sheetView>
  </sheetViews>
  <sheetFormatPr defaultColWidth="9.25" defaultRowHeight="15.65" x14ac:dyDescent="0.3"/>
  <cols>
    <col min="1" max="1" width="9.25" style="46" customWidth="1"/>
    <col min="2" max="2" width="34.75" style="46" customWidth="1"/>
    <col min="3" max="3" width="9.75" style="56" customWidth="1"/>
    <col min="4" max="4" width="16.75" style="46" customWidth="1"/>
    <col min="5" max="5" width="16.75" style="46" hidden="1" customWidth="1"/>
    <col min="6" max="11" width="16.75" style="46" customWidth="1"/>
    <col min="12" max="12" width="20.75" style="46" customWidth="1"/>
    <col min="13" max="13" width="48.75" style="2" customWidth="1"/>
    <col min="14" max="14" width="9.25" style="59" hidden="1" customWidth="1"/>
    <col min="15" max="15" width="9.625" style="89" hidden="1" customWidth="1"/>
    <col min="16" max="16" width="9" style="89" hidden="1" customWidth="1"/>
    <col min="17" max="17" width="9.625" style="89" hidden="1" customWidth="1"/>
    <col min="18" max="18" width="9" style="89" hidden="1" customWidth="1"/>
    <col min="19" max="19" width="9.625" style="59" hidden="1" customWidth="1"/>
    <col min="20" max="22" width="9.25" style="59" hidden="1" customWidth="1"/>
    <col min="23" max="16384" width="9.25" style="59"/>
  </cols>
  <sheetData>
    <row r="1" spans="1:27" ht="16.3" x14ac:dyDescent="0.3">
      <c r="A1" s="549" t="s">
        <v>20</v>
      </c>
      <c r="B1" s="549"/>
      <c r="C1" s="549"/>
      <c r="D1" s="549"/>
      <c r="E1" s="549"/>
      <c r="F1" s="549"/>
      <c r="G1" s="549"/>
      <c r="H1" s="549"/>
      <c r="I1" s="549"/>
      <c r="J1" s="549"/>
      <c r="K1" s="549"/>
      <c r="L1" s="549"/>
      <c r="M1" s="88"/>
      <c r="N1" s="72"/>
      <c r="O1" s="176"/>
      <c r="V1" s="112" t="str">
        <f>CONCATENATE("A1:L",SUM(U:U)*32)</f>
        <v>A1:L32</v>
      </c>
    </row>
    <row r="2" spans="1:27" x14ac:dyDescent="0.3">
      <c r="A2" s="556" t="str">
        <f>IF(YilDonem&lt;&gt;"",CONCATENATE(YilDonem," dönemi"),"")</f>
        <v/>
      </c>
      <c r="B2" s="556"/>
      <c r="C2" s="556"/>
      <c r="D2" s="556"/>
      <c r="E2" s="556"/>
      <c r="F2" s="556"/>
      <c r="G2" s="556"/>
      <c r="H2" s="556"/>
      <c r="I2" s="556"/>
      <c r="J2" s="556"/>
      <c r="K2" s="556"/>
      <c r="L2" s="556"/>
    </row>
    <row r="3" spans="1:27" ht="16.3" thickBot="1" x14ac:dyDescent="0.35">
      <c r="B3" s="47"/>
      <c r="C3" s="47"/>
      <c r="D3" s="47"/>
      <c r="E3" s="557" t="str">
        <f>IF(YilDonem&lt;&gt;"",CONCATENATE(IF(Dönem=1,"ŞUBAT",IF(Dönem=2,"AĞUSTOS","")),"  ayına aittir."),"")</f>
        <v/>
      </c>
      <c r="F3" s="557"/>
      <c r="G3" s="557"/>
      <c r="H3" s="557"/>
      <c r="I3" s="47"/>
      <c r="J3" s="47"/>
      <c r="K3" s="47"/>
      <c r="L3" s="339" t="s">
        <v>28</v>
      </c>
    </row>
    <row r="4" spans="1:27" ht="31.6" customHeight="1" thickBot="1" x14ac:dyDescent="0.35">
      <c r="A4" s="343" t="s">
        <v>212</v>
      </c>
      <c r="B4" s="550" t="str">
        <f>IF(ProjeNo&gt;0,ProjeNo,"")</f>
        <v/>
      </c>
      <c r="C4" s="551"/>
      <c r="D4" s="551"/>
      <c r="E4" s="551"/>
      <c r="F4" s="551"/>
      <c r="G4" s="551"/>
      <c r="H4" s="551"/>
      <c r="I4" s="551"/>
      <c r="J4" s="551"/>
      <c r="K4" s="551"/>
      <c r="L4" s="552"/>
    </row>
    <row r="5" spans="1:27" ht="31.6" customHeight="1" thickBot="1" x14ac:dyDescent="0.35">
      <c r="A5" s="344" t="s">
        <v>213</v>
      </c>
      <c r="B5" s="553" t="str">
        <f>IF(ProjeAdi&gt;0,ProjeAdi,"")</f>
        <v/>
      </c>
      <c r="C5" s="554"/>
      <c r="D5" s="554"/>
      <c r="E5" s="554"/>
      <c r="F5" s="554"/>
      <c r="G5" s="554"/>
      <c r="H5" s="554"/>
      <c r="I5" s="554"/>
      <c r="J5" s="554"/>
      <c r="K5" s="554"/>
      <c r="L5" s="555"/>
    </row>
    <row r="6" spans="1:27" ht="31.6" customHeight="1" thickBot="1" x14ac:dyDescent="0.3">
      <c r="A6" s="541" t="s">
        <v>3</v>
      </c>
      <c r="B6" s="541" t="s">
        <v>4</v>
      </c>
      <c r="C6" s="541" t="s">
        <v>21</v>
      </c>
      <c r="D6" s="541" t="s">
        <v>121</v>
      </c>
      <c r="E6" s="541" t="s">
        <v>22</v>
      </c>
      <c r="F6" s="541" t="s">
        <v>25</v>
      </c>
      <c r="G6" s="544" t="s">
        <v>23</v>
      </c>
      <c r="H6" s="543" t="s">
        <v>144</v>
      </c>
      <c r="I6" s="544"/>
      <c r="J6" s="544"/>
      <c r="K6" s="545"/>
      <c r="L6" s="541" t="s">
        <v>24</v>
      </c>
      <c r="O6" s="548" t="s">
        <v>29</v>
      </c>
      <c r="P6" s="548"/>
      <c r="Q6" s="548" t="s">
        <v>35</v>
      </c>
      <c r="R6" s="548"/>
      <c r="S6" s="548" t="s">
        <v>36</v>
      </c>
      <c r="T6" s="548"/>
    </row>
    <row r="7" spans="1:27" s="90" customFormat="1" ht="94.45" thickBot="1" x14ac:dyDescent="0.3">
      <c r="A7" s="546"/>
      <c r="B7" s="546"/>
      <c r="C7" s="546"/>
      <c r="D7" s="546"/>
      <c r="E7" s="546"/>
      <c r="F7" s="546"/>
      <c r="G7" s="547"/>
      <c r="H7" s="340" t="s">
        <v>118</v>
      </c>
      <c r="I7" s="340" t="s">
        <v>146</v>
      </c>
      <c r="J7" s="340" t="s">
        <v>154</v>
      </c>
      <c r="K7" s="340" t="s">
        <v>155</v>
      </c>
      <c r="L7" s="542"/>
      <c r="M7" s="3"/>
      <c r="N7" s="341" t="s">
        <v>6</v>
      </c>
      <c r="O7" s="342" t="s">
        <v>26</v>
      </c>
      <c r="P7" s="342" t="s">
        <v>27</v>
      </c>
      <c r="Q7" s="342" t="s">
        <v>34</v>
      </c>
      <c r="R7" s="342" t="s">
        <v>23</v>
      </c>
      <c r="S7" s="342" t="s">
        <v>34</v>
      </c>
      <c r="T7" s="342" t="s">
        <v>27</v>
      </c>
      <c r="AA7" s="59"/>
    </row>
    <row r="8" spans="1:27" ht="22.6" customHeight="1" x14ac:dyDescent="0.3">
      <c r="A8" s="345">
        <v>1</v>
      </c>
      <c r="B8" s="165" t="str">
        <f>IF('Proje ve Personel Bilgileri'!C17&gt;0,'Proje ve Personel Bilgileri'!C17,"")</f>
        <v/>
      </c>
      <c r="C8" s="48"/>
      <c r="D8" s="49"/>
      <c r="E8" s="49"/>
      <c r="F8" s="49"/>
      <c r="G8" s="49"/>
      <c r="H8" s="50"/>
      <c r="I8" s="50"/>
      <c r="J8" s="50"/>
      <c r="K8" s="50"/>
      <c r="L8" s="160" t="str">
        <f>IF(B8&lt;&gt;"",IF(OR(F8&gt;S8,G8&gt;T8),0,D8+E8+F8+G8-H8-I8-J8-K8),"")</f>
        <v/>
      </c>
      <c r="M8" s="161" t="str">
        <f t="shared" ref="M8:M27" si="0">IF(OR(F8&gt;S8,G8&gt;T8),"Toplam maliyetin hesaplanabilmesi için SGK işveren payı ve işsizlik sigortası işveren payının tavan değerleri aşmaması gerekmektedir.","")</f>
        <v/>
      </c>
      <c r="N8" s="162">
        <f>'Proje ve Personel Bilgileri'!F17</f>
        <v>0</v>
      </c>
      <c r="O8" s="163">
        <f t="shared" ref="O8:O27" si="1">IFERROR(IF(N8="EVET",VLOOKUP(YilDonem,SGKTAVAN,2,0)*0.2475,VLOOKUP(YilDonem,SGKTAVAN,2,0)*0.2075),0)</f>
        <v>0</v>
      </c>
      <c r="P8" s="163">
        <f t="shared" ref="P8:P27" si="2">IFERROR(IF(N8="EVET",0,VLOOKUP(YilDonem,SGKTAVAN,2,0)*0.02),0)</f>
        <v>0</v>
      </c>
      <c r="Q8" s="163">
        <f t="shared" ref="Q8:Q27" si="3">IF(N8="EVET",(D8+E8)*0.2475,(D8+E8)*0.2075)</f>
        <v>0</v>
      </c>
      <c r="R8" s="163">
        <f t="shared" ref="R8:R27" si="4">IF(N8="EVET",0,(D8+E8)*0.02)</f>
        <v>0</v>
      </c>
      <c r="S8" s="163">
        <f>IF(ISERROR(ROUNDUP(MIN(O8,Q8),0)),0,ROUNDUP(MIN(O8,Q8),0))</f>
        <v>0</v>
      </c>
      <c r="T8" s="163">
        <f>IF(ISERROR(ROUNDUP(MIN(P8,R8),0)),0,ROUNDUP(MIN(P8,R8),0))</f>
        <v>0</v>
      </c>
    </row>
    <row r="9" spans="1:27" ht="22.6" customHeight="1" x14ac:dyDescent="0.3">
      <c r="A9" s="346">
        <v>2</v>
      </c>
      <c r="B9" s="165" t="str">
        <f>IF('Proje ve Personel Bilgileri'!C18&gt;0,'Proje ve Personel Bilgileri'!C18,"")</f>
        <v/>
      </c>
      <c r="C9" s="51"/>
      <c r="D9" s="52"/>
      <c r="E9" s="52"/>
      <c r="F9" s="52"/>
      <c r="G9" s="52"/>
      <c r="H9" s="52"/>
      <c r="I9" s="52"/>
      <c r="J9" s="52"/>
      <c r="K9" s="52"/>
      <c r="L9" s="164" t="str">
        <f t="shared" ref="L9:L27" si="5">IF(B9&lt;&gt;"",IF(OR(F9&gt;S9,G9&gt;T9),0,D9+E9+F9+G9-H9-I9-J9-K9),"")</f>
        <v/>
      </c>
      <c r="M9" s="161" t="str">
        <f t="shared" si="0"/>
        <v/>
      </c>
      <c r="N9" s="162">
        <f>'Proje ve Personel Bilgileri'!F18</f>
        <v>0</v>
      </c>
      <c r="O9" s="163">
        <f t="shared" si="1"/>
        <v>0</v>
      </c>
      <c r="P9" s="163">
        <f t="shared" si="2"/>
        <v>0</v>
      </c>
      <c r="Q9" s="163">
        <f t="shared" si="3"/>
        <v>0</v>
      </c>
      <c r="R9" s="163">
        <f t="shared" si="4"/>
        <v>0</v>
      </c>
      <c r="S9" s="163">
        <f t="shared" ref="S9:T27" si="6">IF(ISERROR(ROUNDUP(MIN(O9,Q9),0)),0,ROUNDUP(MIN(O9,Q9),0))</f>
        <v>0</v>
      </c>
      <c r="T9" s="163">
        <f t="shared" si="6"/>
        <v>0</v>
      </c>
    </row>
    <row r="10" spans="1:27" ht="22.6" customHeight="1" x14ac:dyDescent="0.3">
      <c r="A10" s="346">
        <v>3</v>
      </c>
      <c r="B10" s="165" t="str">
        <f>IF('Proje ve Personel Bilgileri'!C19&gt;0,'Proje ve Personel Bilgileri'!C19,"")</f>
        <v/>
      </c>
      <c r="C10" s="51"/>
      <c r="D10" s="52"/>
      <c r="E10" s="52"/>
      <c r="F10" s="52"/>
      <c r="G10" s="52"/>
      <c r="H10" s="52"/>
      <c r="I10" s="52"/>
      <c r="J10" s="52"/>
      <c r="K10" s="52"/>
      <c r="L10" s="164" t="str">
        <f t="shared" si="5"/>
        <v/>
      </c>
      <c r="M10" s="161" t="str">
        <f t="shared" si="0"/>
        <v/>
      </c>
      <c r="N10" s="162">
        <f>'Proje ve Personel Bilgileri'!F19</f>
        <v>0</v>
      </c>
      <c r="O10" s="163">
        <f t="shared" si="1"/>
        <v>0</v>
      </c>
      <c r="P10" s="163">
        <f t="shared" si="2"/>
        <v>0</v>
      </c>
      <c r="Q10" s="163">
        <f t="shared" si="3"/>
        <v>0</v>
      </c>
      <c r="R10" s="163">
        <f t="shared" si="4"/>
        <v>0</v>
      </c>
      <c r="S10" s="163">
        <f t="shared" si="6"/>
        <v>0</v>
      </c>
      <c r="T10" s="163">
        <f t="shared" si="6"/>
        <v>0</v>
      </c>
    </row>
    <row r="11" spans="1:27" ht="22.6" customHeight="1" x14ac:dyDescent="0.3">
      <c r="A11" s="346">
        <v>4</v>
      </c>
      <c r="B11" s="165" t="str">
        <f>IF('Proje ve Personel Bilgileri'!C20&gt;0,'Proje ve Personel Bilgileri'!C20,"")</f>
        <v/>
      </c>
      <c r="C11" s="51"/>
      <c r="D11" s="52"/>
      <c r="E11" s="52"/>
      <c r="F11" s="52"/>
      <c r="G11" s="52"/>
      <c r="H11" s="52"/>
      <c r="I11" s="52"/>
      <c r="J11" s="52"/>
      <c r="K11" s="52"/>
      <c r="L11" s="164" t="str">
        <f t="shared" si="5"/>
        <v/>
      </c>
      <c r="M11" s="161" t="str">
        <f t="shared" si="0"/>
        <v/>
      </c>
      <c r="N11" s="162">
        <f>'Proje ve Personel Bilgileri'!F20</f>
        <v>0</v>
      </c>
      <c r="O11" s="163">
        <f t="shared" si="1"/>
        <v>0</v>
      </c>
      <c r="P11" s="163">
        <f t="shared" si="2"/>
        <v>0</v>
      </c>
      <c r="Q11" s="163">
        <f t="shared" si="3"/>
        <v>0</v>
      </c>
      <c r="R11" s="163">
        <f t="shared" si="4"/>
        <v>0</v>
      </c>
      <c r="S11" s="163">
        <f t="shared" si="6"/>
        <v>0</v>
      </c>
      <c r="T11" s="163">
        <f t="shared" si="6"/>
        <v>0</v>
      </c>
    </row>
    <row r="12" spans="1:27" ht="22.6" customHeight="1" x14ac:dyDescent="0.3">
      <c r="A12" s="346">
        <v>5</v>
      </c>
      <c r="B12" s="165" t="str">
        <f>IF('Proje ve Personel Bilgileri'!C21&gt;0,'Proje ve Personel Bilgileri'!C21,"")</f>
        <v/>
      </c>
      <c r="C12" s="51"/>
      <c r="D12" s="52"/>
      <c r="E12" s="52"/>
      <c r="F12" s="52"/>
      <c r="G12" s="52"/>
      <c r="H12" s="52"/>
      <c r="I12" s="52"/>
      <c r="J12" s="52"/>
      <c r="K12" s="52"/>
      <c r="L12" s="164" t="str">
        <f t="shared" si="5"/>
        <v/>
      </c>
      <c r="M12" s="161" t="str">
        <f t="shared" si="0"/>
        <v/>
      </c>
      <c r="N12" s="162">
        <f>'Proje ve Personel Bilgileri'!F21</f>
        <v>0</v>
      </c>
      <c r="O12" s="163">
        <f t="shared" si="1"/>
        <v>0</v>
      </c>
      <c r="P12" s="163">
        <f t="shared" si="2"/>
        <v>0</v>
      </c>
      <c r="Q12" s="163">
        <f t="shared" si="3"/>
        <v>0</v>
      </c>
      <c r="R12" s="163">
        <f t="shared" si="4"/>
        <v>0</v>
      </c>
      <c r="S12" s="163">
        <f t="shared" si="6"/>
        <v>0</v>
      </c>
      <c r="T12" s="163">
        <f t="shared" si="6"/>
        <v>0</v>
      </c>
    </row>
    <row r="13" spans="1:27" ht="22.6" customHeight="1" x14ac:dyDescent="0.3">
      <c r="A13" s="346">
        <v>6</v>
      </c>
      <c r="B13" s="165" t="str">
        <f>IF('Proje ve Personel Bilgileri'!C22&gt;0,'Proje ve Personel Bilgileri'!C22,"")</f>
        <v/>
      </c>
      <c r="C13" s="51"/>
      <c r="D13" s="52"/>
      <c r="E13" s="52"/>
      <c r="F13" s="52"/>
      <c r="G13" s="52"/>
      <c r="H13" s="52"/>
      <c r="I13" s="52"/>
      <c r="J13" s="52"/>
      <c r="K13" s="52"/>
      <c r="L13" s="164" t="str">
        <f t="shared" si="5"/>
        <v/>
      </c>
      <c r="M13" s="161" t="str">
        <f t="shared" si="0"/>
        <v/>
      </c>
      <c r="N13" s="162">
        <f>'Proje ve Personel Bilgileri'!F22</f>
        <v>0</v>
      </c>
      <c r="O13" s="163">
        <f t="shared" si="1"/>
        <v>0</v>
      </c>
      <c r="P13" s="163">
        <f t="shared" si="2"/>
        <v>0</v>
      </c>
      <c r="Q13" s="163">
        <f t="shared" si="3"/>
        <v>0</v>
      </c>
      <c r="R13" s="163">
        <f t="shared" si="4"/>
        <v>0</v>
      </c>
      <c r="S13" s="163">
        <f t="shared" si="6"/>
        <v>0</v>
      </c>
      <c r="T13" s="163">
        <f t="shared" si="6"/>
        <v>0</v>
      </c>
    </row>
    <row r="14" spans="1:27" ht="22.6" customHeight="1" x14ac:dyDescent="0.3">
      <c r="A14" s="346">
        <v>7</v>
      </c>
      <c r="B14" s="165" t="str">
        <f>IF('Proje ve Personel Bilgileri'!C23&gt;0,'Proje ve Personel Bilgileri'!C23,"")</f>
        <v/>
      </c>
      <c r="C14" s="51"/>
      <c r="D14" s="52"/>
      <c r="E14" s="52"/>
      <c r="F14" s="52"/>
      <c r="G14" s="52"/>
      <c r="H14" s="52"/>
      <c r="I14" s="52"/>
      <c r="J14" s="52"/>
      <c r="K14" s="52"/>
      <c r="L14" s="164" t="str">
        <f t="shared" si="5"/>
        <v/>
      </c>
      <c r="M14" s="161" t="str">
        <f t="shared" si="0"/>
        <v/>
      </c>
      <c r="N14" s="162">
        <f>'Proje ve Personel Bilgileri'!F23</f>
        <v>0</v>
      </c>
      <c r="O14" s="163">
        <f t="shared" si="1"/>
        <v>0</v>
      </c>
      <c r="P14" s="163">
        <f t="shared" si="2"/>
        <v>0</v>
      </c>
      <c r="Q14" s="163">
        <f t="shared" si="3"/>
        <v>0</v>
      </c>
      <c r="R14" s="163">
        <f t="shared" si="4"/>
        <v>0</v>
      </c>
      <c r="S14" s="163">
        <f t="shared" si="6"/>
        <v>0</v>
      </c>
      <c r="T14" s="163">
        <f t="shared" si="6"/>
        <v>0</v>
      </c>
    </row>
    <row r="15" spans="1:27" ht="22.6" customHeight="1" x14ac:dyDescent="0.3">
      <c r="A15" s="346">
        <v>8</v>
      </c>
      <c r="B15" s="165" t="str">
        <f>IF('Proje ve Personel Bilgileri'!C24&gt;0,'Proje ve Personel Bilgileri'!C24,"")</f>
        <v/>
      </c>
      <c r="C15" s="51"/>
      <c r="D15" s="52"/>
      <c r="E15" s="52"/>
      <c r="F15" s="52"/>
      <c r="G15" s="52"/>
      <c r="H15" s="52"/>
      <c r="I15" s="52"/>
      <c r="J15" s="52"/>
      <c r="K15" s="52"/>
      <c r="L15" s="164" t="str">
        <f t="shared" si="5"/>
        <v/>
      </c>
      <c r="M15" s="161" t="str">
        <f t="shared" si="0"/>
        <v/>
      </c>
      <c r="N15" s="162">
        <f>'Proje ve Personel Bilgileri'!F24</f>
        <v>0</v>
      </c>
      <c r="O15" s="163">
        <f t="shared" si="1"/>
        <v>0</v>
      </c>
      <c r="P15" s="163">
        <f t="shared" si="2"/>
        <v>0</v>
      </c>
      <c r="Q15" s="163">
        <f t="shared" si="3"/>
        <v>0</v>
      </c>
      <c r="R15" s="163">
        <f t="shared" si="4"/>
        <v>0</v>
      </c>
      <c r="S15" s="163">
        <f t="shared" si="6"/>
        <v>0</v>
      </c>
      <c r="T15" s="163">
        <f t="shared" si="6"/>
        <v>0</v>
      </c>
    </row>
    <row r="16" spans="1:27" ht="22.6" customHeight="1" x14ac:dyDescent="0.3">
      <c r="A16" s="346">
        <v>9</v>
      </c>
      <c r="B16" s="165" t="str">
        <f>IF('Proje ve Personel Bilgileri'!C25&gt;0,'Proje ve Personel Bilgileri'!C25,"")</f>
        <v/>
      </c>
      <c r="C16" s="51"/>
      <c r="D16" s="52"/>
      <c r="E16" s="52"/>
      <c r="F16" s="52"/>
      <c r="G16" s="52"/>
      <c r="H16" s="52"/>
      <c r="I16" s="52"/>
      <c r="J16" s="52"/>
      <c r="K16" s="52"/>
      <c r="L16" s="164" t="str">
        <f t="shared" si="5"/>
        <v/>
      </c>
      <c r="M16" s="161" t="str">
        <f t="shared" si="0"/>
        <v/>
      </c>
      <c r="N16" s="162">
        <f>'Proje ve Personel Bilgileri'!F25</f>
        <v>0</v>
      </c>
      <c r="O16" s="163">
        <f t="shared" si="1"/>
        <v>0</v>
      </c>
      <c r="P16" s="163">
        <f t="shared" si="2"/>
        <v>0</v>
      </c>
      <c r="Q16" s="163">
        <f t="shared" si="3"/>
        <v>0</v>
      </c>
      <c r="R16" s="163">
        <f t="shared" si="4"/>
        <v>0</v>
      </c>
      <c r="S16" s="163">
        <f t="shared" si="6"/>
        <v>0</v>
      </c>
      <c r="T16" s="163">
        <f t="shared" si="6"/>
        <v>0</v>
      </c>
    </row>
    <row r="17" spans="1:21" ht="22.6" customHeight="1" x14ac:dyDescent="0.3">
      <c r="A17" s="346">
        <v>10</v>
      </c>
      <c r="B17" s="165" t="str">
        <f>IF('Proje ve Personel Bilgileri'!C26&gt;0,'Proje ve Personel Bilgileri'!C26,"")</f>
        <v/>
      </c>
      <c r="C17" s="51"/>
      <c r="D17" s="52"/>
      <c r="E17" s="52"/>
      <c r="F17" s="52"/>
      <c r="G17" s="52"/>
      <c r="H17" s="52"/>
      <c r="I17" s="52"/>
      <c r="J17" s="52"/>
      <c r="K17" s="52"/>
      <c r="L17" s="164" t="str">
        <f t="shared" si="5"/>
        <v/>
      </c>
      <c r="M17" s="161" t="str">
        <f t="shared" si="0"/>
        <v/>
      </c>
      <c r="N17" s="162">
        <f>'Proje ve Personel Bilgileri'!F26</f>
        <v>0</v>
      </c>
      <c r="O17" s="163">
        <f t="shared" si="1"/>
        <v>0</v>
      </c>
      <c r="P17" s="163">
        <f t="shared" si="2"/>
        <v>0</v>
      </c>
      <c r="Q17" s="163">
        <f t="shared" si="3"/>
        <v>0</v>
      </c>
      <c r="R17" s="163">
        <f t="shared" si="4"/>
        <v>0</v>
      </c>
      <c r="S17" s="163">
        <f t="shared" si="6"/>
        <v>0</v>
      </c>
      <c r="T17" s="163">
        <f t="shared" si="6"/>
        <v>0</v>
      </c>
    </row>
    <row r="18" spans="1:21" ht="22.6" customHeight="1" x14ac:dyDescent="0.3">
      <c r="A18" s="346">
        <v>11</v>
      </c>
      <c r="B18" s="165" t="str">
        <f>IF('Proje ve Personel Bilgileri'!C27&gt;0,'Proje ve Personel Bilgileri'!C27,"")</f>
        <v/>
      </c>
      <c r="C18" s="51"/>
      <c r="D18" s="52"/>
      <c r="E18" s="52"/>
      <c r="F18" s="52"/>
      <c r="G18" s="52"/>
      <c r="H18" s="52"/>
      <c r="I18" s="52"/>
      <c r="J18" s="52"/>
      <c r="K18" s="52"/>
      <c r="L18" s="164" t="str">
        <f t="shared" si="5"/>
        <v/>
      </c>
      <c r="M18" s="161" t="str">
        <f t="shared" si="0"/>
        <v/>
      </c>
      <c r="N18" s="162">
        <f>'Proje ve Personel Bilgileri'!F27</f>
        <v>0</v>
      </c>
      <c r="O18" s="163">
        <f t="shared" si="1"/>
        <v>0</v>
      </c>
      <c r="P18" s="163">
        <f t="shared" si="2"/>
        <v>0</v>
      </c>
      <c r="Q18" s="163">
        <f t="shared" si="3"/>
        <v>0</v>
      </c>
      <c r="R18" s="163">
        <f t="shared" si="4"/>
        <v>0</v>
      </c>
      <c r="S18" s="163">
        <f t="shared" si="6"/>
        <v>0</v>
      </c>
      <c r="T18" s="163">
        <f t="shared" si="6"/>
        <v>0</v>
      </c>
    </row>
    <row r="19" spans="1:21" ht="22.6" customHeight="1" x14ac:dyDescent="0.3">
      <c r="A19" s="346">
        <v>12</v>
      </c>
      <c r="B19" s="165" t="str">
        <f>IF('Proje ve Personel Bilgileri'!C28&gt;0,'Proje ve Personel Bilgileri'!C28,"")</f>
        <v/>
      </c>
      <c r="C19" s="51"/>
      <c r="D19" s="52"/>
      <c r="E19" s="52"/>
      <c r="F19" s="52"/>
      <c r="G19" s="52"/>
      <c r="H19" s="52"/>
      <c r="I19" s="52"/>
      <c r="J19" s="52"/>
      <c r="K19" s="52"/>
      <c r="L19" s="164" t="str">
        <f t="shared" si="5"/>
        <v/>
      </c>
      <c r="M19" s="161" t="str">
        <f t="shared" si="0"/>
        <v/>
      </c>
      <c r="N19" s="162">
        <f>'Proje ve Personel Bilgileri'!F28</f>
        <v>0</v>
      </c>
      <c r="O19" s="163">
        <f t="shared" si="1"/>
        <v>0</v>
      </c>
      <c r="P19" s="163">
        <f t="shared" si="2"/>
        <v>0</v>
      </c>
      <c r="Q19" s="163">
        <f t="shared" si="3"/>
        <v>0</v>
      </c>
      <c r="R19" s="163">
        <f t="shared" si="4"/>
        <v>0</v>
      </c>
      <c r="S19" s="163">
        <f t="shared" si="6"/>
        <v>0</v>
      </c>
      <c r="T19" s="163">
        <f t="shared" si="6"/>
        <v>0</v>
      </c>
    </row>
    <row r="20" spans="1:21" ht="22.6" customHeight="1" x14ac:dyDescent="0.3">
      <c r="A20" s="346">
        <v>13</v>
      </c>
      <c r="B20" s="165" t="str">
        <f>IF('Proje ve Personel Bilgileri'!C29&gt;0,'Proje ve Personel Bilgileri'!C29,"")</f>
        <v/>
      </c>
      <c r="C20" s="51"/>
      <c r="D20" s="52"/>
      <c r="E20" s="52"/>
      <c r="F20" s="52"/>
      <c r="G20" s="52"/>
      <c r="H20" s="52"/>
      <c r="I20" s="52"/>
      <c r="J20" s="52"/>
      <c r="K20" s="52"/>
      <c r="L20" s="164" t="str">
        <f t="shared" si="5"/>
        <v/>
      </c>
      <c r="M20" s="161" t="str">
        <f t="shared" si="0"/>
        <v/>
      </c>
      <c r="N20" s="162">
        <f>'Proje ve Personel Bilgileri'!F29</f>
        <v>0</v>
      </c>
      <c r="O20" s="163">
        <f t="shared" si="1"/>
        <v>0</v>
      </c>
      <c r="P20" s="163">
        <f t="shared" si="2"/>
        <v>0</v>
      </c>
      <c r="Q20" s="163">
        <f t="shared" si="3"/>
        <v>0</v>
      </c>
      <c r="R20" s="163">
        <f t="shared" si="4"/>
        <v>0</v>
      </c>
      <c r="S20" s="163">
        <f t="shared" si="6"/>
        <v>0</v>
      </c>
      <c r="T20" s="163">
        <f t="shared" si="6"/>
        <v>0</v>
      </c>
    </row>
    <row r="21" spans="1:21" ht="22.6" customHeight="1" x14ac:dyDescent="0.3">
      <c r="A21" s="346">
        <v>14</v>
      </c>
      <c r="B21" s="165" t="str">
        <f>IF('Proje ve Personel Bilgileri'!C30&gt;0,'Proje ve Personel Bilgileri'!C30,"")</f>
        <v/>
      </c>
      <c r="C21" s="51"/>
      <c r="D21" s="52"/>
      <c r="E21" s="52"/>
      <c r="F21" s="52"/>
      <c r="G21" s="52"/>
      <c r="H21" s="52"/>
      <c r="I21" s="52"/>
      <c r="J21" s="52"/>
      <c r="K21" s="52"/>
      <c r="L21" s="164" t="str">
        <f t="shared" si="5"/>
        <v/>
      </c>
      <c r="M21" s="161" t="str">
        <f t="shared" si="0"/>
        <v/>
      </c>
      <c r="N21" s="162">
        <f>'Proje ve Personel Bilgileri'!F30</f>
        <v>0</v>
      </c>
      <c r="O21" s="163">
        <f t="shared" si="1"/>
        <v>0</v>
      </c>
      <c r="P21" s="163">
        <f t="shared" si="2"/>
        <v>0</v>
      </c>
      <c r="Q21" s="163">
        <f t="shared" si="3"/>
        <v>0</v>
      </c>
      <c r="R21" s="163">
        <f t="shared" si="4"/>
        <v>0</v>
      </c>
      <c r="S21" s="163">
        <f t="shared" si="6"/>
        <v>0</v>
      </c>
      <c r="T21" s="163">
        <f t="shared" si="6"/>
        <v>0</v>
      </c>
    </row>
    <row r="22" spans="1:21" ht="22.6" customHeight="1" x14ac:dyDescent="0.3">
      <c r="A22" s="346">
        <v>15</v>
      </c>
      <c r="B22" s="165" t="str">
        <f>IF('Proje ve Personel Bilgileri'!C31&gt;0,'Proje ve Personel Bilgileri'!C31,"")</f>
        <v/>
      </c>
      <c r="C22" s="51"/>
      <c r="D22" s="52"/>
      <c r="E22" s="52"/>
      <c r="F22" s="52"/>
      <c r="G22" s="52"/>
      <c r="H22" s="52"/>
      <c r="I22" s="52"/>
      <c r="J22" s="52"/>
      <c r="K22" s="52"/>
      <c r="L22" s="164" t="str">
        <f t="shared" si="5"/>
        <v/>
      </c>
      <c r="M22" s="161" t="str">
        <f t="shared" si="0"/>
        <v/>
      </c>
      <c r="N22" s="162">
        <f>'Proje ve Personel Bilgileri'!F31</f>
        <v>0</v>
      </c>
      <c r="O22" s="163">
        <f t="shared" si="1"/>
        <v>0</v>
      </c>
      <c r="P22" s="163">
        <f t="shared" si="2"/>
        <v>0</v>
      </c>
      <c r="Q22" s="163">
        <f t="shared" si="3"/>
        <v>0</v>
      </c>
      <c r="R22" s="163">
        <f t="shared" si="4"/>
        <v>0</v>
      </c>
      <c r="S22" s="163">
        <f t="shared" si="6"/>
        <v>0</v>
      </c>
      <c r="T22" s="163">
        <f t="shared" si="6"/>
        <v>0</v>
      </c>
    </row>
    <row r="23" spans="1:21" ht="22.6" customHeight="1" x14ac:dyDescent="0.3">
      <c r="A23" s="346">
        <v>16</v>
      </c>
      <c r="B23" s="165" t="str">
        <f>IF('Proje ve Personel Bilgileri'!C32&gt;0,'Proje ve Personel Bilgileri'!C32,"")</f>
        <v/>
      </c>
      <c r="C23" s="51"/>
      <c r="D23" s="52"/>
      <c r="E23" s="52"/>
      <c r="F23" s="52"/>
      <c r="G23" s="52"/>
      <c r="H23" s="52"/>
      <c r="I23" s="52"/>
      <c r="J23" s="52"/>
      <c r="K23" s="52"/>
      <c r="L23" s="164" t="str">
        <f t="shared" si="5"/>
        <v/>
      </c>
      <c r="M23" s="161" t="str">
        <f t="shared" si="0"/>
        <v/>
      </c>
      <c r="N23" s="162">
        <f>'Proje ve Personel Bilgileri'!F32</f>
        <v>0</v>
      </c>
      <c r="O23" s="163">
        <f t="shared" si="1"/>
        <v>0</v>
      </c>
      <c r="P23" s="163">
        <f t="shared" si="2"/>
        <v>0</v>
      </c>
      <c r="Q23" s="163">
        <f t="shared" si="3"/>
        <v>0</v>
      </c>
      <c r="R23" s="163">
        <f t="shared" si="4"/>
        <v>0</v>
      </c>
      <c r="S23" s="163">
        <f t="shared" si="6"/>
        <v>0</v>
      </c>
      <c r="T23" s="163">
        <f t="shared" si="6"/>
        <v>0</v>
      </c>
    </row>
    <row r="24" spans="1:21" ht="22.6" customHeight="1" x14ac:dyDescent="0.3">
      <c r="A24" s="346">
        <v>17</v>
      </c>
      <c r="B24" s="165" t="str">
        <f>IF('Proje ve Personel Bilgileri'!C33&gt;0,'Proje ve Personel Bilgileri'!C33,"")</f>
        <v/>
      </c>
      <c r="C24" s="51"/>
      <c r="D24" s="52"/>
      <c r="E24" s="52"/>
      <c r="F24" s="52"/>
      <c r="G24" s="52"/>
      <c r="H24" s="52"/>
      <c r="I24" s="52"/>
      <c r="J24" s="52"/>
      <c r="K24" s="52"/>
      <c r="L24" s="164" t="str">
        <f t="shared" si="5"/>
        <v/>
      </c>
      <c r="M24" s="161" t="str">
        <f t="shared" si="0"/>
        <v/>
      </c>
      <c r="N24" s="162">
        <f>'Proje ve Personel Bilgileri'!F33</f>
        <v>0</v>
      </c>
      <c r="O24" s="163">
        <f t="shared" si="1"/>
        <v>0</v>
      </c>
      <c r="P24" s="163">
        <f t="shared" si="2"/>
        <v>0</v>
      </c>
      <c r="Q24" s="163">
        <f t="shared" si="3"/>
        <v>0</v>
      </c>
      <c r="R24" s="163">
        <f t="shared" si="4"/>
        <v>0</v>
      </c>
      <c r="S24" s="163">
        <f t="shared" si="6"/>
        <v>0</v>
      </c>
      <c r="T24" s="163">
        <f t="shared" si="6"/>
        <v>0</v>
      </c>
    </row>
    <row r="25" spans="1:21" ht="22.6" customHeight="1" x14ac:dyDescent="0.3">
      <c r="A25" s="346">
        <v>18</v>
      </c>
      <c r="B25" s="165" t="str">
        <f>IF('Proje ve Personel Bilgileri'!C34&gt;0,'Proje ve Personel Bilgileri'!C34,"")</f>
        <v/>
      </c>
      <c r="C25" s="51"/>
      <c r="D25" s="52"/>
      <c r="E25" s="52"/>
      <c r="F25" s="52"/>
      <c r="G25" s="52"/>
      <c r="H25" s="52"/>
      <c r="I25" s="52"/>
      <c r="J25" s="52"/>
      <c r="K25" s="52"/>
      <c r="L25" s="164" t="str">
        <f t="shared" si="5"/>
        <v/>
      </c>
      <c r="M25" s="161" t="str">
        <f t="shared" si="0"/>
        <v/>
      </c>
      <c r="N25" s="162">
        <f>'Proje ve Personel Bilgileri'!F34</f>
        <v>0</v>
      </c>
      <c r="O25" s="163">
        <f t="shared" si="1"/>
        <v>0</v>
      </c>
      <c r="P25" s="163">
        <f t="shared" si="2"/>
        <v>0</v>
      </c>
      <c r="Q25" s="163">
        <f t="shared" si="3"/>
        <v>0</v>
      </c>
      <c r="R25" s="163">
        <f t="shared" si="4"/>
        <v>0</v>
      </c>
      <c r="S25" s="163">
        <f t="shared" si="6"/>
        <v>0</v>
      </c>
      <c r="T25" s="163">
        <f t="shared" si="6"/>
        <v>0</v>
      </c>
    </row>
    <row r="26" spans="1:21" ht="22.6" customHeight="1" x14ac:dyDescent="0.3">
      <c r="A26" s="346">
        <v>19</v>
      </c>
      <c r="B26" s="165" t="str">
        <f>IF('Proje ve Personel Bilgileri'!C35&gt;0,'Proje ve Personel Bilgileri'!C35,"")</f>
        <v/>
      </c>
      <c r="C26" s="51"/>
      <c r="D26" s="52"/>
      <c r="E26" s="52"/>
      <c r="F26" s="52"/>
      <c r="G26" s="52"/>
      <c r="H26" s="52"/>
      <c r="I26" s="52"/>
      <c r="J26" s="52"/>
      <c r="K26" s="52"/>
      <c r="L26" s="164" t="str">
        <f t="shared" si="5"/>
        <v/>
      </c>
      <c r="M26" s="161" t="str">
        <f t="shared" si="0"/>
        <v/>
      </c>
      <c r="N26" s="162">
        <f>'Proje ve Personel Bilgileri'!F35</f>
        <v>0</v>
      </c>
      <c r="O26" s="163">
        <f t="shared" si="1"/>
        <v>0</v>
      </c>
      <c r="P26" s="163">
        <f t="shared" si="2"/>
        <v>0</v>
      </c>
      <c r="Q26" s="163">
        <f t="shared" si="3"/>
        <v>0</v>
      </c>
      <c r="R26" s="163">
        <f t="shared" si="4"/>
        <v>0</v>
      </c>
      <c r="S26" s="163">
        <f t="shared" si="6"/>
        <v>0</v>
      </c>
      <c r="T26" s="163">
        <f t="shared" si="6"/>
        <v>0</v>
      </c>
    </row>
    <row r="27" spans="1:21" ht="22.6" customHeight="1" thickBot="1" x14ac:dyDescent="0.35">
      <c r="A27" s="347">
        <v>20</v>
      </c>
      <c r="B27" s="166" t="str">
        <f>IF('Proje ve Personel Bilgileri'!C36&gt;0,'Proje ve Personel Bilgileri'!C36,"")</f>
        <v/>
      </c>
      <c r="C27" s="53"/>
      <c r="D27" s="54"/>
      <c r="E27" s="54"/>
      <c r="F27" s="54"/>
      <c r="G27" s="54"/>
      <c r="H27" s="54"/>
      <c r="I27" s="54"/>
      <c r="J27" s="54"/>
      <c r="K27" s="54"/>
      <c r="L27" s="167" t="str">
        <f t="shared" si="5"/>
        <v/>
      </c>
      <c r="M27" s="161" t="str">
        <f t="shared" si="0"/>
        <v/>
      </c>
      <c r="N27" s="162">
        <f>'Proje ve Personel Bilgileri'!F36</f>
        <v>0</v>
      </c>
      <c r="O27" s="163">
        <f t="shared" si="1"/>
        <v>0</v>
      </c>
      <c r="P27" s="163">
        <f t="shared" si="2"/>
        <v>0</v>
      </c>
      <c r="Q27" s="163">
        <f t="shared" si="3"/>
        <v>0</v>
      </c>
      <c r="R27" s="163">
        <f t="shared" si="4"/>
        <v>0</v>
      </c>
      <c r="S27" s="163">
        <f t="shared" si="6"/>
        <v>0</v>
      </c>
      <c r="T27" s="163">
        <f t="shared" si="6"/>
        <v>0</v>
      </c>
      <c r="U27" s="135">
        <v>1</v>
      </c>
    </row>
    <row r="28" spans="1:21" s="70" customFormat="1" ht="29.25" customHeight="1" thickBot="1" x14ac:dyDescent="0.35">
      <c r="A28" s="539" t="s">
        <v>33</v>
      </c>
      <c r="B28" s="540"/>
      <c r="C28" s="214" t="str">
        <f t="shared" ref="C28:K28" si="7">IF($L$28&gt;0,SUM(C8:C27),"")</f>
        <v/>
      </c>
      <c r="D28" s="169" t="str">
        <f t="shared" si="7"/>
        <v/>
      </c>
      <c r="E28" s="169" t="str">
        <f t="shared" si="7"/>
        <v/>
      </c>
      <c r="F28" s="169" t="str">
        <f t="shared" si="7"/>
        <v/>
      </c>
      <c r="G28" s="169" t="str">
        <f t="shared" si="7"/>
        <v/>
      </c>
      <c r="H28" s="169" t="str">
        <f t="shared" si="7"/>
        <v/>
      </c>
      <c r="I28" s="169" t="str">
        <f t="shared" si="7"/>
        <v/>
      </c>
      <c r="J28" s="169" t="str">
        <f t="shared" si="7"/>
        <v/>
      </c>
      <c r="K28" s="169" t="str">
        <f t="shared" si="7"/>
        <v/>
      </c>
      <c r="L28" s="170">
        <f>SUM(L8:L27)</f>
        <v>0</v>
      </c>
      <c r="M28" s="4"/>
      <c r="N28" s="67"/>
      <c r="O28" s="68"/>
      <c r="P28" s="69"/>
      <c r="Q28" s="67"/>
      <c r="R28" s="67"/>
      <c r="S28" s="67"/>
      <c r="T28" s="67"/>
    </row>
    <row r="29" spans="1:21" x14ac:dyDescent="0.3">
      <c r="A29" s="348" t="s">
        <v>145</v>
      </c>
      <c r="B29" s="55"/>
      <c r="C29" s="55"/>
      <c r="D29" s="55"/>
      <c r="E29" s="55"/>
      <c r="F29" s="55"/>
      <c r="G29" s="55"/>
      <c r="H29" s="55"/>
      <c r="I29" s="55"/>
      <c r="J29" s="55"/>
      <c r="K29" s="55"/>
      <c r="L29" s="55"/>
      <c r="S29" s="89"/>
      <c r="T29" s="89"/>
    </row>
    <row r="31" spans="1:21" ht="19.7" x14ac:dyDescent="0.35">
      <c r="A31" s="349" t="s">
        <v>30</v>
      </c>
      <c r="B31" s="350">
        <f ca="1">imzatarihi</f>
        <v>45653</v>
      </c>
      <c r="C31" s="538" t="s">
        <v>31</v>
      </c>
      <c r="D31" s="538"/>
      <c r="E31" s="349" t="s">
        <v>152</v>
      </c>
      <c r="F31" s="351" t="str">
        <f>IF(kurulusyetkilisi&gt;0,kurulusyetkilisi,"")</f>
        <v/>
      </c>
      <c r="G31" s="209"/>
      <c r="H31" s="210"/>
      <c r="I31" s="208"/>
      <c r="J31" s="208"/>
    </row>
    <row r="32" spans="1:21" ht="19.7" x14ac:dyDescent="0.35">
      <c r="A32" s="211"/>
      <c r="B32" s="211"/>
      <c r="C32" s="538" t="s">
        <v>32</v>
      </c>
      <c r="D32" s="538"/>
      <c r="E32" s="537"/>
      <c r="F32" s="537"/>
      <c r="G32" s="537"/>
      <c r="H32" s="313"/>
      <c r="I32" s="56"/>
      <c r="J32" s="56"/>
    </row>
    <row r="33" spans="1:20" ht="16.3" x14ac:dyDescent="0.3">
      <c r="A33" s="549" t="s">
        <v>20</v>
      </c>
      <c r="B33" s="549"/>
      <c r="C33" s="549"/>
      <c r="D33" s="549"/>
      <c r="E33" s="549"/>
      <c r="F33" s="549"/>
      <c r="G33" s="549"/>
      <c r="H33" s="549"/>
      <c r="I33" s="549"/>
      <c r="J33" s="549"/>
      <c r="K33" s="549"/>
      <c r="L33" s="549"/>
      <c r="M33" s="88"/>
      <c r="N33" s="72"/>
      <c r="O33" s="176"/>
    </row>
    <row r="34" spans="1:20" x14ac:dyDescent="0.3">
      <c r="A34" s="556" t="str">
        <f>IF(YilDonem&lt;&gt;"",CONCATENATE(YilDonem," dönemi"),"")</f>
        <v/>
      </c>
      <c r="B34" s="556"/>
      <c r="C34" s="556"/>
      <c r="D34" s="556"/>
      <c r="E34" s="556"/>
      <c r="F34" s="556"/>
      <c r="G34" s="556"/>
      <c r="H34" s="556"/>
      <c r="I34" s="556"/>
      <c r="J34" s="556"/>
      <c r="K34" s="556"/>
      <c r="L34" s="556"/>
    </row>
    <row r="35" spans="1:20" ht="16.3" thickBot="1" x14ac:dyDescent="0.35">
      <c r="B35" s="47"/>
      <c r="C35" s="47"/>
      <c r="D35" s="47"/>
      <c r="E35" s="557" t="str">
        <f>IF(YilDonem&lt;&gt;"",CONCATENATE(IF(Dönem=1,"ŞUBAT",IF(Dönem=2,"AĞUSTOS","")),"  ayına aittir."),"")</f>
        <v/>
      </c>
      <c r="F35" s="557"/>
      <c r="G35" s="557"/>
      <c r="H35" s="557"/>
      <c r="I35" s="47"/>
      <c r="J35" s="47"/>
      <c r="K35" s="47"/>
      <c r="L35" s="339" t="s">
        <v>28</v>
      </c>
    </row>
    <row r="36" spans="1:20" ht="31.6" customHeight="1" thickBot="1" x14ac:dyDescent="0.35">
      <c r="A36" s="343" t="s">
        <v>212</v>
      </c>
      <c r="B36" s="550" t="str">
        <f>IF(ProjeNo&gt;0,ProjeNo,"")</f>
        <v/>
      </c>
      <c r="C36" s="551"/>
      <c r="D36" s="551"/>
      <c r="E36" s="551"/>
      <c r="F36" s="551"/>
      <c r="G36" s="551"/>
      <c r="H36" s="551"/>
      <c r="I36" s="551"/>
      <c r="J36" s="551"/>
      <c r="K36" s="551"/>
      <c r="L36" s="552"/>
    </row>
    <row r="37" spans="1:20" ht="31.6" customHeight="1" thickBot="1" x14ac:dyDescent="0.35">
      <c r="A37" s="344" t="s">
        <v>213</v>
      </c>
      <c r="B37" s="553" t="str">
        <f>IF(ProjeAdi&gt;0,ProjeAdi,"")</f>
        <v/>
      </c>
      <c r="C37" s="554"/>
      <c r="D37" s="554"/>
      <c r="E37" s="554"/>
      <c r="F37" s="554"/>
      <c r="G37" s="554"/>
      <c r="H37" s="554"/>
      <c r="I37" s="554"/>
      <c r="J37" s="554"/>
      <c r="K37" s="554"/>
      <c r="L37" s="555"/>
    </row>
    <row r="38" spans="1:20" ht="31.6" customHeight="1" thickBot="1" x14ac:dyDescent="0.3">
      <c r="A38" s="541" t="s">
        <v>3</v>
      </c>
      <c r="B38" s="541" t="s">
        <v>4</v>
      </c>
      <c r="C38" s="541" t="s">
        <v>21</v>
      </c>
      <c r="D38" s="541" t="s">
        <v>121</v>
      </c>
      <c r="E38" s="541" t="s">
        <v>22</v>
      </c>
      <c r="F38" s="541" t="s">
        <v>25</v>
      </c>
      <c r="G38" s="558" t="s">
        <v>23</v>
      </c>
      <c r="H38" s="560" t="s">
        <v>144</v>
      </c>
      <c r="I38" s="561"/>
      <c r="J38" s="561"/>
      <c r="K38" s="562"/>
      <c r="L38" s="541" t="s">
        <v>24</v>
      </c>
      <c r="O38" s="548" t="s">
        <v>29</v>
      </c>
      <c r="P38" s="548"/>
      <c r="Q38" s="548" t="s">
        <v>35</v>
      </c>
      <c r="R38" s="548"/>
      <c r="S38" s="548" t="s">
        <v>36</v>
      </c>
      <c r="T38" s="548"/>
    </row>
    <row r="39" spans="1:20" s="90" customFormat="1" ht="94.45" thickBot="1" x14ac:dyDescent="0.3">
      <c r="A39" s="546"/>
      <c r="B39" s="546"/>
      <c r="C39" s="546"/>
      <c r="D39" s="546"/>
      <c r="E39" s="546"/>
      <c r="F39" s="546"/>
      <c r="G39" s="559"/>
      <c r="H39" s="340" t="s">
        <v>118</v>
      </c>
      <c r="I39" s="340" t="s">
        <v>146</v>
      </c>
      <c r="J39" s="340" t="s">
        <v>154</v>
      </c>
      <c r="K39" s="340" t="s">
        <v>155</v>
      </c>
      <c r="L39" s="546"/>
      <c r="M39" s="3"/>
      <c r="N39" s="341" t="s">
        <v>6</v>
      </c>
      <c r="O39" s="342" t="s">
        <v>26</v>
      </c>
      <c r="P39" s="342" t="s">
        <v>27</v>
      </c>
      <c r="Q39" s="342" t="s">
        <v>34</v>
      </c>
      <c r="R39" s="342" t="s">
        <v>23</v>
      </c>
      <c r="S39" s="342" t="s">
        <v>34</v>
      </c>
      <c r="T39" s="342" t="s">
        <v>27</v>
      </c>
    </row>
    <row r="40" spans="1:20" ht="22.6" customHeight="1" x14ac:dyDescent="0.3">
      <c r="A40" s="345">
        <v>21</v>
      </c>
      <c r="B40" s="171" t="str">
        <f>IF('Proje ve Personel Bilgileri'!C37&gt;0,'Proje ve Personel Bilgileri'!C37,"")</f>
        <v/>
      </c>
      <c r="C40" s="48"/>
      <c r="D40" s="49"/>
      <c r="E40" s="49"/>
      <c r="F40" s="49"/>
      <c r="G40" s="49"/>
      <c r="H40" s="49"/>
      <c r="I40" s="49"/>
      <c r="J40" s="49"/>
      <c r="K40" s="49"/>
      <c r="L40" s="160" t="str">
        <f>IF(B40&lt;&gt;"",IF(OR(F40&gt;S40,G40&gt;T40),0,D40+E40+F40+G40-H40-I40-J40-K40),"")</f>
        <v/>
      </c>
      <c r="M40" s="161" t="str">
        <f t="shared" ref="M40:M59" si="8">IF(OR(F40&gt;S40,G40&gt;T40),"Toplam maliyetin hesaplanabilmesi için SGK işveren payı ve işsizlik sigortası işveren payının tavan değerleri aşmaması gerekmektedir.","")</f>
        <v/>
      </c>
      <c r="N40" s="162">
        <f>'Proje ve Personel Bilgileri'!F37</f>
        <v>0</v>
      </c>
      <c r="O40" s="163">
        <f t="shared" ref="O40:O59" si="9">IFERROR(IF(N40="EVET",VLOOKUP(YilDonem,SGKTAVAN,2,0)*0.2475,VLOOKUP(YilDonem,SGKTAVAN,2,0)*0.2075),0)</f>
        <v>0</v>
      </c>
      <c r="P40" s="163">
        <f t="shared" ref="P40:P59" si="10">IFERROR(IF(N40="EVET",0,VLOOKUP(YilDonem,SGKTAVAN,2,0)*0.02),0)</f>
        <v>0</v>
      </c>
      <c r="Q40" s="163">
        <f t="shared" ref="Q40:Q59" si="11">IF(N40="EVET",(D40+E40)*0.2475,(D40+E40)*0.2075)</f>
        <v>0</v>
      </c>
      <c r="R40" s="163">
        <f t="shared" ref="R40:R59" si="12">IF(N40="EVET",0,(D40+E40)*0.02)</f>
        <v>0</v>
      </c>
      <c r="S40" s="163">
        <f>IF(ISERROR(ROUNDUP(MIN(O40,Q40),0)),0,ROUNDUP(MIN(O40,Q40),0))</f>
        <v>0</v>
      </c>
      <c r="T40" s="163">
        <f>IF(ISERROR(ROUNDUP(MIN(P40,R40),0)),0,ROUNDUP(MIN(P40,R40),0))</f>
        <v>0</v>
      </c>
    </row>
    <row r="41" spans="1:20" ht="22.6" customHeight="1" x14ac:dyDescent="0.3">
      <c r="A41" s="346">
        <v>22</v>
      </c>
      <c r="B41" s="165" t="str">
        <f>IF('Proje ve Personel Bilgileri'!C38&gt;0,'Proje ve Personel Bilgileri'!C38,"")</f>
        <v/>
      </c>
      <c r="C41" s="51"/>
      <c r="D41" s="52"/>
      <c r="E41" s="52"/>
      <c r="F41" s="52"/>
      <c r="G41" s="52"/>
      <c r="H41" s="52"/>
      <c r="I41" s="52"/>
      <c r="J41" s="52"/>
      <c r="K41" s="52"/>
      <c r="L41" s="164" t="str">
        <f t="shared" ref="L41:L59" si="13">IF(B41&lt;&gt;"",IF(OR(F41&gt;S41,G41&gt;T41),0,D41+E41+F41+G41-H41-I41-J41-K41),"")</f>
        <v/>
      </c>
      <c r="M41" s="161" t="str">
        <f t="shared" si="8"/>
        <v/>
      </c>
      <c r="N41" s="162">
        <f>'Proje ve Personel Bilgileri'!F38</f>
        <v>0</v>
      </c>
      <c r="O41" s="163">
        <f t="shared" si="9"/>
        <v>0</v>
      </c>
      <c r="P41" s="163">
        <f t="shared" si="10"/>
        <v>0</v>
      </c>
      <c r="Q41" s="163">
        <f t="shared" si="11"/>
        <v>0</v>
      </c>
      <c r="R41" s="163">
        <f t="shared" si="12"/>
        <v>0</v>
      </c>
      <c r="S41" s="163">
        <f t="shared" ref="S41:T59" si="14">IF(ISERROR(ROUNDUP(MIN(O41,Q41),0)),0,ROUNDUP(MIN(O41,Q41),0))</f>
        <v>0</v>
      </c>
      <c r="T41" s="163">
        <f t="shared" si="14"/>
        <v>0</v>
      </c>
    </row>
    <row r="42" spans="1:20" ht="22.6" customHeight="1" x14ac:dyDescent="0.3">
      <c r="A42" s="346">
        <v>23</v>
      </c>
      <c r="B42" s="165" t="str">
        <f>IF('Proje ve Personel Bilgileri'!C39&gt;0,'Proje ve Personel Bilgileri'!C39,"")</f>
        <v/>
      </c>
      <c r="C42" s="51"/>
      <c r="D42" s="52"/>
      <c r="E42" s="52"/>
      <c r="F42" s="52"/>
      <c r="G42" s="52"/>
      <c r="H42" s="52"/>
      <c r="I42" s="52"/>
      <c r="J42" s="52"/>
      <c r="K42" s="52"/>
      <c r="L42" s="164" t="str">
        <f t="shared" si="13"/>
        <v/>
      </c>
      <c r="M42" s="161" t="str">
        <f t="shared" si="8"/>
        <v/>
      </c>
      <c r="N42" s="162">
        <f>'Proje ve Personel Bilgileri'!F39</f>
        <v>0</v>
      </c>
      <c r="O42" s="163">
        <f t="shared" si="9"/>
        <v>0</v>
      </c>
      <c r="P42" s="163">
        <f t="shared" si="10"/>
        <v>0</v>
      </c>
      <c r="Q42" s="163">
        <f t="shared" si="11"/>
        <v>0</v>
      </c>
      <c r="R42" s="163">
        <f t="shared" si="12"/>
        <v>0</v>
      </c>
      <c r="S42" s="163">
        <f t="shared" si="14"/>
        <v>0</v>
      </c>
      <c r="T42" s="163">
        <f t="shared" si="14"/>
        <v>0</v>
      </c>
    </row>
    <row r="43" spans="1:20" ht="22.6" customHeight="1" x14ac:dyDescent="0.3">
      <c r="A43" s="346">
        <v>24</v>
      </c>
      <c r="B43" s="165" t="str">
        <f>IF('Proje ve Personel Bilgileri'!C40&gt;0,'Proje ve Personel Bilgileri'!C40,"")</f>
        <v/>
      </c>
      <c r="C43" s="51"/>
      <c r="D43" s="52"/>
      <c r="E43" s="52"/>
      <c r="F43" s="52"/>
      <c r="G43" s="52"/>
      <c r="H43" s="52"/>
      <c r="I43" s="52"/>
      <c r="J43" s="52"/>
      <c r="K43" s="52"/>
      <c r="L43" s="164" t="str">
        <f t="shared" si="13"/>
        <v/>
      </c>
      <c r="M43" s="161" t="str">
        <f t="shared" si="8"/>
        <v/>
      </c>
      <c r="N43" s="162">
        <f>'Proje ve Personel Bilgileri'!F40</f>
        <v>0</v>
      </c>
      <c r="O43" s="163">
        <f t="shared" si="9"/>
        <v>0</v>
      </c>
      <c r="P43" s="163">
        <f t="shared" si="10"/>
        <v>0</v>
      </c>
      <c r="Q43" s="163">
        <f t="shared" si="11"/>
        <v>0</v>
      </c>
      <c r="R43" s="163">
        <f t="shared" si="12"/>
        <v>0</v>
      </c>
      <c r="S43" s="163">
        <f t="shared" si="14"/>
        <v>0</v>
      </c>
      <c r="T43" s="163">
        <f t="shared" si="14"/>
        <v>0</v>
      </c>
    </row>
    <row r="44" spans="1:20" ht="22.6" customHeight="1" x14ac:dyDescent="0.3">
      <c r="A44" s="346">
        <v>25</v>
      </c>
      <c r="B44" s="165" t="str">
        <f>IF('Proje ve Personel Bilgileri'!C41&gt;0,'Proje ve Personel Bilgileri'!C41,"")</f>
        <v/>
      </c>
      <c r="C44" s="51"/>
      <c r="D44" s="52"/>
      <c r="E44" s="52"/>
      <c r="F44" s="52"/>
      <c r="G44" s="52"/>
      <c r="H44" s="52"/>
      <c r="I44" s="52"/>
      <c r="J44" s="52"/>
      <c r="K44" s="52"/>
      <c r="L44" s="164" t="str">
        <f t="shared" si="13"/>
        <v/>
      </c>
      <c r="M44" s="161" t="str">
        <f t="shared" si="8"/>
        <v/>
      </c>
      <c r="N44" s="162">
        <f>'Proje ve Personel Bilgileri'!F41</f>
        <v>0</v>
      </c>
      <c r="O44" s="163">
        <f t="shared" si="9"/>
        <v>0</v>
      </c>
      <c r="P44" s="163">
        <f t="shared" si="10"/>
        <v>0</v>
      </c>
      <c r="Q44" s="163">
        <f t="shared" si="11"/>
        <v>0</v>
      </c>
      <c r="R44" s="163">
        <f t="shared" si="12"/>
        <v>0</v>
      </c>
      <c r="S44" s="163">
        <f t="shared" si="14"/>
        <v>0</v>
      </c>
      <c r="T44" s="163">
        <f t="shared" si="14"/>
        <v>0</v>
      </c>
    </row>
    <row r="45" spans="1:20" ht="22.6" customHeight="1" x14ac:dyDescent="0.3">
      <c r="A45" s="346">
        <v>26</v>
      </c>
      <c r="B45" s="165" t="str">
        <f>IF('Proje ve Personel Bilgileri'!C42&gt;0,'Proje ve Personel Bilgileri'!C42,"")</f>
        <v/>
      </c>
      <c r="C45" s="51"/>
      <c r="D45" s="52"/>
      <c r="E45" s="52"/>
      <c r="F45" s="52"/>
      <c r="G45" s="52"/>
      <c r="H45" s="52"/>
      <c r="I45" s="52"/>
      <c r="J45" s="52"/>
      <c r="K45" s="52"/>
      <c r="L45" s="164" t="str">
        <f t="shared" si="13"/>
        <v/>
      </c>
      <c r="M45" s="161" t="str">
        <f t="shared" si="8"/>
        <v/>
      </c>
      <c r="N45" s="162">
        <f>'Proje ve Personel Bilgileri'!F42</f>
        <v>0</v>
      </c>
      <c r="O45" s="163">
        <f t="shared" si="9"/>
        <v>0</v>
      </c>
      <c r="P45" s="163">
        <f t="shared" si="10"/>
        <v>0</v>
      </c>
      <c r="Q45" s="163">
        <f t="shared" si="11"/>
        <v>0</v>
      </c>
      <c r="R45" s="163">
        <f t="shared" si="12"/>
        <v>0</v>
      </c>
      <c r="S45" s="163">
        <f t="shared" si="14"/>
        <v>0</v>
      </c>
      <c r="T45" s="163">
        <f t="shared" si="14"/>
        <v>0</v>
      </c>
    </row>
    <row r="46" spans="1:20" ht="22.6" customHeight="1" x14ac:dyDescent="0.3">
      <c r="A46" s="346">
        <v>27</v>
      </c>
      <c r="B46" s="165" t="str">
        <f>IF('Proje ve Personel Bilgileri'!C43&gt;0,'Proje ve Personel Bilgileri'!C43,"")</f>
        <v/>
      </c>
      <c r="C46" s="51"/>
      <c r="D46" s="52"/>
      <c r="E46" s="52"/>
      <c r="F46" s="52"/>
      <c r="G46" s="52"/>
      <c r="H46" s="52"/>
      <c r="I46" s="52"/>
      <c r="J46" s="52"/>
      <c r="K46" s="52"/>
      <c r="L46" s="164" t="str">
        <f t="shared" si="13"/>
        <v/>
      </c>
      <c r="M46" s="161" t="str">
        <f t="shared" si="8"/>
        <v/>
      </c>
      <c r="N46" s="162">
        <f>'Proje ve Personel Bilgileri'!F43</f>
        <v>0</v>
      </c>
      <c r="O46" s="163">
        <f t="shared" si="9"/>
        <v>0</v>
      </c>
      <c r="P46" s="163">
        <f t="shared" si="10"/>
        <v>0</v>
      </c>
      <c r="Q46" s="163">
        <f t="shared" si="11"/>
        <v>0</v>
      </c>
      <c r="R46" s="163">
        <f t="shared" si="12"/>
        <v>0</v>
      </c>
      <c r="S46" s="163">
        <f t="shared" si="14"/>
        <v>0</v>
      </c>
      <c r="T46" s="163">
        <f t="shared" si="14"/>
        <v>0</v>
      </c>
    </row>
    <row r="47" spans="1:20" ht="22.6" customHeight="1" x14ac:dyDescent="0.3">
      <c r="A47" s="346">
        <v>28</v>
      </c>
      <c r="B47" s="165" t="str">
        <f>IF('Proje ve Personel Bilgileri'!C44&gt;0,'Proje ve Personel Bilgileri'!C44,"")</f>
        <v/>
      </c>
      <c r="C47" s="51"/>
      <c r="D47" s="52"/>
      <c r="E47" s="52"/>
      <c r="F47" s="52"/>
      <c r="G47" s="52"/>
      <c r="H47" s="52"/>
      <c r="I47" s="52"/>
      <c r="J47" s="52"/>
      <c r="K47" s="52"/>
      <c r="L47" s="164" t="str">
        <f t="shared" si="13"/>
        <v/>
      </c>
      <c r="M47" s="161" t="str">
        <f t="shared" si="8"/>
        <v/>
      </c>
      <c r="N47" s="162">
        <f>'Proje ve Personel Bilgileri'!F44</f>
        <v>0</v>
      </c>
      <c r="O47" s="163">
        <f t="shared" si="9"/>
        <v>0</v>
      </c>
      <c r="P47" s="163">
        <f t="shared" si="10"/>
        <v>0</v>
      </c>
      <c r="Q47" s="163">
        <f t="shared" si="11"/>
        <v>0</v>
      </c>
      <c r="R47" s="163">
        <f t="shared" si="12"/>
        <v>0</v>
      </c>
      <c r="S47" s="163">
        <f t="shared" si="14"/>
        <v>0</v>
      </c>
      <c r="T47" s="163">
        <f t="shared" si="14"/>
        <v>0</v>
      </c>
    </row>
    <row r="48" spans="1:20" ht="22.6" customHeight="1" x14ac:dyDescent="0.3">
      <c r="A48" s="346">
        <v>29</v>
      </c>
      <c r="B48" s="165" t="str">
        <f>IF('Proje ve Personel Bilgileri'!C45&gt;0,'Proje ve Personel Bilgileri'!C45,"")</f>
        <v/>
      </c>
      <c r="C48" s="51"/>
      <c r="D48" s="52"/>
      <c r="E48" s="52"/>
      <c r="F48" s="52"/>
      <c r="G48" s="52"/>
      <c r="H48" s="52"/>
      <c r="I48" s="52"/>
      <c r="J48" s="52"/>
      <c r="K48" s="52"/>
      <c r="L48" s="164" t="str">
        <f t="shared" si="13"/>
        <v/>
      </c>
      <c r="M48" s="161" t="str">
        <f t="shared" si="8"/>
        <v/>
      </c>
      <c r="N48" s="162">
        <f>'Proje ve Personel Bilgileri'!F45</f>
        <v>0</v>
      </c>
      <c r="O48" s="163">
        <f t="shared" si="9"/>
        <v>0</v>
      </c>
      <c r="P48" s="163">
        <f t="shared" si="10"/>
        <v>0</v>
      </c>
      <c r="Q48" s="163">
        <f t="shared" si="11"/>
        <v>0</v>
      </c>
      <c r="R48" s="163">
        <f t="shared" si="12"/>
        <v>0</v>
      </c>
      <c r="S48" s="163">
        <f t="shared" si="14"/>
        <v>0</v>
      </c>
      <c r="T48" s="163">
        <f t="shared" si="14"/>
        <v>0</v>
      </c>
    </row>
    <row r="49" spans="1:21" ht="22.6" customHeight="1" x14ac:dyDescent="0.3">
      <c r="A49" s="346">
        <v>30</v>
      </c>
      <c r="B49" s="165" t="str">
        <f>IF('Proje ve Personel Bilgileri'!C46&gt;0,'Proje ve Personel Bilgileri'!C46,"")</f>
        <v/>
      </c>
      <c r="C49" s="51"/>
      <c r="D49" s="52"/>
      <c r="E49" s="52"/>
      <c r="F49" s="52"/>
      <c r="G49" s="52"/>
      <c r="H49" s="52"/>
      <c r="I49" s="52"/>
      <c r="J49" s="52"/>
      <c r="K49" s="52"/>
      <c r="L49" s="164" t="str">
        <f t="shared" si="13"/>
        <v/>
      </c>
      <c r="M49" s="161" t="str">
        <f t="shared" si="8"/>
        <v/>
      </c>
      <c r="N49" s="162">
        <f>'Proje ve Personel Bilgileri'!F46</f>
        <v>0</v>
      </c>
      <c r="O49" s="163">
        <f t="shared" si="9"/>
        <v>0</v>
      </c>
      <c r="P49" s="163">
        <f t="shared" si="10"/>
        <v>0</v>
      </c>
      <c r="Q49" s="163">
        <f t="shared" si="11"/>
        <v>0</v>
      </c>
      <c r="R49" s="163">
        <f t="shared" si="12"/>
        <v>0</v>
      </c>
      <c r="S49" s="163">
        <f t="shared" si="14"/>
        <v>0</v>
      </c>
      <c r="T49" s="163">
        <f t="shared" si="14"/>
        <v>0</v>
      </c>
    </row>
    <row r="50" spans="1:21" ht="22.6" customHeight="1" x14ac:dyDescent="0.3">
      <c r="A50" s="346">
        <v>31</v>
      </c>
      <c r="B50" s="165" t="str">
        <f>IF('Proje ve Personel Bilgileri'!C47&gt;0,'Proje ve Personel Bilgileri'!C47,"")</f>
        <v/>
      </c>
      <c r="C50" s="51"/>
      <c r="D50" s="52"/>
      <c r="E50" s="52"/>
      <c r="F50" s="52"/>
      <c r="G50" s="52"/>
      <c r="H50" s="52"/>
      <c r="I50" s="52"/>
      <c r="J50" s="52"/>
      <c r="K50" s="52"/>
      <c r="L50" s="164" t="str">
        <f t="shared" si="13"/>
        <v/>
      </c>
      <c r="M50" s="161" t="str">
        <f t="shared" si="8"/>
        <v/>
      </c>
      <c r="N50" s="162">
        <f>'Proje ve Personel Bilgileri'!F47</f>
        <v>0</v>
      </c>
      <c r="O50" s="163">
        <f t="shared" si="9"/>
        <v>0</v>
      </c>
      <c r="P50" s="163">
        <f t="shared" si="10"/>
        <v>0</v>
      </c>
      <c r="Q50" s="163">
        <f t="shared" si="11"/>
        <v>0</v>
      </c>
      <c r="R50" s="163">
        <f t="shared" si="12"/>
        <v>0</v>
      </c>
      <c r="S50" s="163">
        <f t="shared" si="14"/>
        <v>0</v>
      </c>
      <c r="T50" s="163">
        <f t="shared" si="14"/>
        <v>0</v>
      </c>
    </row>
    <row r="51" spans="1:21" ht="22.6" customHeight="1" x14ac:dyDescent="0.3">
      <c r="A51" s="346">
        <v>32</v>
      </c>
      <c r="B51" s="165" t="str">
        <f>IF('Proje ve Personel Bilgileri'!C48&gt;0,'Proje ve Personel Bilgileri'!C48,"")</f>
        <v/>
      </c>
      <c r="C51" s="51"/>
      <c r="D51" s="52"/>
      <c r="E51" s="52"/>
      <c r="F51" s="52"/>
      <c r="G51" s="52"/>
      <c r="H51" s="52"/>
      <c r="I51" s="52"/>
      <c r="J51" s="52"/>
      <c r="K51" s="52"/>
      <c r="L51" s="164" t="str">
        <f t="shared" si="13"/>
        <v/>
      </c>
      <c r="M51" s="161" t="str">
        <f t="shared" si="8"/>
        <v/>
      </c>
      <c r="N51" s="162">
        <f>'Proje ve Personel Bilgileri'!F48</f>
        <v>0</v>
      </c>
      <c r="O51" s="163">
        <f t="shared" si="9"/>
        <v>0</v>
      </c>
      <c r="P51" s="163">
        <f t="shared" si="10"/>
        <v>0</v>
      </c>
      <c r="Q51" s="163">
        <f t="shared" si="11"/>
        <v>0</v>
      </c>
      <c r="R51" s="163">
        <f t="shared" si="12"/>
        <v>0</v>
      </c>
      <c r="S51" s="163">
        <f t="shared" si="14"/>
        <v>0</v>
      </c>
      <c r="T51" s="163">
        <f t="shared" si="14"/>
        <v>0</v>
      </c>
    </row>
    <row r="52" spans="1:21" ht="22.6" customHeight="1" x14ac:dyDescent="0.3">
      <c r="A52" s="346">
        <v>33</v>
      </c>
      <c r="B52" s="165" t="str">
        <f>IF('Proje ve Personel Bilgileri'!C49&gt;0,'Proje ve Personel Bilgileri'!C49,"")</f>
        <v/>
      </c>
      <c r="C52" s="51"/>
      <c r="D52" s="52"/>
      <c r="E52" s="52"/>
      <c r="F52" s="52"/>
      <c r="G52" s="52"/>
      <c r="H52" s="52"/>
      <c r="I52" s="52"/>
      <c r="J52" s="52"/>
      <c r="K52" s="52"/>
      <c r="L52" s="164" t="str">
        <f t="shared" si="13"/>
        <v/>
      </c>
      <c r="M52" s="161" t="str">
        <f t="shared" si="8"/>
        <v/>
      </c>
      <c r="N52" s="162">
        <f>'Proje ve Personel Bilgileri'!F49</f>
        <v>0</v>
      </c>
      <c r="O52" s="163">
        <f t="shared" si="9"/>
        <v>0</v>
      </c>
      <c r="P52" s="163">
        <f t="shared" si="10"/>
        <v>0</v>
      </c>
      <c r="Q52" s="163">
        <f t="shared" si="11"/>
        <v>0</v>
      </c>
      <c r="R52" s="163">
        <f t="shared" si="12"/>
        <v>0</v>
      </c>
      <c r="S52" s="163">
        <f t="shared" si="14"/>
        <v>0</v>
      </c>
      <c r="T52" s="163">
        <f t="shared" si="14"/>
        <v>0</v>
      </c>
    </row>
    <row r="53" spans="1:21" ht="22.6" customHeight="1" x14ac:dyDescent="0.3">
      <c r="A53" s="346">
        <v>34</v>
      </c>
      <c r="B53" s="165" t="str">
        <f>IF('Proje ve Personel Bilgileri'!C50&gt;0,'Proje ve Personel Bilgileri'!C50,"")</f>
        <v/>
      </c>
      <c r="C53" s="51"/>
      <c r="D53" s="52"/>
      <c r="E53" s="52"/>
      <c r="F53" s="52"/>
      <c r="G53" s="52"/>
      <c r="H53" s="52"/>
      <c r="I53" s="52"/>
      <c r="J53" s="52"/>
      <c r="K53" s="52"/>
      <c r="L53" s="164" t="str">
        <f t="shared" si="13"/>
        <v/>
      </c>
      <c r="M53" s="161" t="str">
        <f t="shared" si="8"/>
        <v/>
      </c>
      <c r="N53" s="162">
        <f>'Proje ve Personel Bilgileri'!F50</f>
        <v>0</v>
      </c>
      <c r="O53" s="163">
        <f t="shared" si="9"/>
        <v>0</v>
      </c>
      <c r="P53" s="163">
        <f t="shared" si="10"/>
        <v>0</v>
      </c>
      <c r="Q53" s="163">
        <f t="shared" si="11"/>
        <v>0</v>
      </c>
      <c r="R53" s="163">
        <f t="shared" si="12"/>
        <v>0</v>
      </c>
      <c r="S53" s="163">
        <f t="shared" si="14"/>
        <v>0</v>
      </c>
      <c r="T53" s="163">
        <f t="shared" si="14"/>
        <v>0</v>
      </c>
    </row>
    <row r="54" spans="1:21" ht="22.6" customHeight="1" x14ac:dyDescent="0.3">
      <c r="A54" s="346">
        <v>35</v>
      </c>
      <c r="B54" s="165" t="str">
        <f>IF('Proje ve Personel Bilgileri'!C51&gt;0,'Proje ve Personel Bilgileri'!C51,"")</f>
        <v/>
      </c>
      <c r="C54" s="51"/>
      <c r="D54" s="52"/>
      <c r="E54" s="52"/>
      <c r="F54" s="52"/>
      <c r="G54" s="52"/>
      <c r="H54" s="52"/>
      <c r="I54" s="52"/>
      <c r="J54" s="52"/>
      <c r="K54" s="52"/>
      <c r="L54" s="164" t="str">
        <f t="shared" si="13"/>
        <v/>
      </c>
      <c r="M54" s="161" t="str">
        <f t="shared" si="8"/>
        <v/>
      </c>
      <c r="N54" s="162">
        <f>'Proje ve Personel Bilgileri'!F51</f>
        <v>0</v>
      </c>
      <c r="O54" s="163">
        <f t="shared" si="9"/>
        <v>0</v>
      </c>
      <c r="P54" s="163">
        <f t="shared" si="10"/>
        <v>0</v>
      </c>
      <c r="Q54" s="163">
        <f t="shared" si="11"/>
        <v>0</v>
      </c>
      <c r="R54" s="163">
        <f t="shared" si="12"/>
        <v>0</v>
      </c>
      <c r="S54" s="163">
        <f t="shared" si="14"/>
        <v>0</v>
      </c>
      <c r="T54" s="163">
        <f t="shared" si="14"/>
        <v>0</v>
      </c>
    </row>
    <row r="55" spans="1:21" ht="22.6" customHeight="1" x14ac:dyDescent="0.3">
      <c r="A55" s="346">
        <v>36</v>
      </c>
      <c r="B55" s="165" t="str">
        <f>IF('Proje ve Personel Bilgileri'!C52&gt;0,'Proje ve Personel Bilgileri'!C52,"")</f>
        <v/>
      </c>
      <c r="C55" s="51"/>
      <c r="D55" s="52"/>
      <c r="E55" s="52"/>
      <c r="F55" s="52"/>
      <c r="G55" s="52"/>
      <c r="H55" s="52"/>
      <c r="I55" s="52"/>
      <c r="J55" s="52"/>
      <c r="K55" s="52"/>
      <c r="L55" s="164" t="str">
        <f t="shared" si="13"/>
        <v/>
      </c>
      <c r="M55" s="161" t="str">
        <f t="shared" si="8"/>
        <v/>
      </c>
      <c r="N55" s="162">
        <f>'Proje ve Personel Bilgileri'!F52</f>
        <v>0</v>
      </c>
      <c r="O55" s="163">
        <f t="shared" si="9"/>
        <v>0</v>
      </c>
      <c r="P55" s="163">
        <f t="shared" si="10"/>
        <v>0</v>
      </c>
      <c r="Q55" s="163">
        <f t="shared" si="11"/>
        <v>0</v>
      </c>
      <c r="R55" s="163">
        <f t="shared" si="12"/>
        <v>0</v>
      </c>
      <c r="S55" s="163">
        <f t="shared" si="14"/>
        <v>0</v>
      </c>
      <c r="T55" s="163">
        <f t="shared" si="14"/>
        <v>0</v>
      </c>
    </row>
    <row r="56" spans="1:21" ht="22.6" customHeight="1" x14ac:dyDescent="0.3">
      <c r="A56" s="346">
        <v>37</v>
      </c>
      <c r="B56" s="165" t="str">
        <f>IF('Proje ve Personel Bilgileri'!C53&gt;0,'Proje ve Personel Bilgileri'!C53,"")</f>
        <v/>
      </c>
      <c r="C56" s="51"/>
      <c r="D56" s="52"/>
      <c r="E56" s="52"/>
      <c r="F56" s="52"/>
      <c r="G56" s="52"/>
      <c r="H56" s="52"/>
      <c r="I56" s="52"/>
      <c r="J56" s="52"/>
      <c r="K56" s="52"/>
      <c r="L56" s="164" t="str">
        <f t="shared" si="13"/>
        <v/>
      </c>
      <c r="M56" s="161" t="str">
        <f t="shared" si="8"/>
        <v/>
      </c>
      <c r="N56" s="162">
        <f>'Proje ve Personel Bilgileri'!F53</f>
        <v>0</v>
      </c>
      <c r="O56" s="163">
        <f t="shared" si="9"/>
        <v>0</v>
      </c>
      <c r="P56" s="163">
        <f t="shared" si="10"/>
        <v>0</v>
      </c>
      <c r="Q56" s="163">
        <f t="shared" si="11"/>
        <v>0</v>
      </c>
      <c r="R56" s="163">
        <f t="shared" si="12"/>
        <v>0</v>
      </c>
      <c r="S56" s="163">
        <f t="shared" si="14"/>
        <v>0</v>
      </c>
      <c r="T56" s="163">
        <f t="shared" si="14"/>
        <v>0</v>
      </c>
    </row>
    <row r="57" spans="1:21" ht="22.6" customHeight="1" x14ac:dyDescent="0.3">
      <c r="A57" s="346">
        <v>38</v>
      </c>
      <c r="B57" s="165" t="str">
        <f>IF('Proje ve Personel Bilgileri'!C54&gt;0,'Proje ve Personel Bilgileri'!C54,"")</f>
        <v/>
      </c>
      <c r="C57" s="51"/>
      <c r="D57" s="52"/>
      <c r="E57" s="52"/>
      <c r="F57" s="52"/>
      <c r="G57" s="52"/>
      <c r="H57" s="52"/>
      <c r="I57" s="52"/>
      <c r="J57" s="52"/>
      <c r="K57" s="52"/>
      <c r="L57" s="164" t="str">
        <f t="shared" si="13"/>
        <v/>
      </c>
      <c r="M57" s="161" t="str">
        <f t="shared" si="8"/>
        <v/>
      </c>
      <c r="N57" s="162">
        <f>'Proje ve Personel Bilgileri'!F54</f>
        <v>0</v>
      </c>
      <c r="O57" s="163">
        <f t="shared" si="9"/>
        <v>0</v>
      </c>
      <c r="P57" s="163">
        <f t="shared" si="10"/>
        <v>0</v>
      </c>
      <c r="Q57" s="163">
        <f t="shared" si="11"/>
        <v>0</v>
      </c>
      <c r="R57" s="163">
        <f t="shared" si="12"/>
        <v>0</v>
      </c>
      <c r="S57" s="163">
        <f t="shared" si="14"/>
        <v>0</v>
      </c>
      <c r="T57" s="163">
        <f t="shared" si="14"/>
        <v>0</v>
      </c>
    </row>
    <row r="58" spans="1:21" ht="22.6" customHeight="1" x14ac:dyDescent="0.3">
      <c r="A58" s="346">
        <v>39</v>
      </c>
      <c r="B58" s="165" t="str">
        <f>IF('Proje ve Personel Bilgileri'!C55&gt;0,'Proje ve Personel Bilgileri'!C55,"")</f>
        <v/>
      </c>
      <c r="C58" s="51"/>
      <c r="D58" s="52"/>
      <c r="E58" s="52"/>
      <c r="F58" s="52"/>
      <c r="G58" s="52"/>
      <c r="H58" s="52"/>
      <c r="I58" s="52"/>
      <c r="J58" s="52"/>
      <c r="K58" s="52"/>
      <c r="L58" s="164" t="str">
        <f t="shared" si="13"/>
        <v/>
      </c>
      <c r="M58" s="161" t="str">
        <f t="shared" si="8"/>
        <v/>
      </c>
      <c r="N58" s="162">
        <f>'Proje ve Personel Bilgileri'!F55</f>
        <v>0</v>
      </c>
      <c r="O58" s="163">
        <f t="shared" si="9"/>
        <v>0</v>
      </c>
      <c r="P58" s="163">
        <f t="shared" si="10"/>
        <v>0</v>
      </c>
      <c r="Q58" s="163">
        <f t="shared" si="11"/>
        <v>0</v>
      </c>
      <c r="R58" s="163">
        <f t="shared" si="12"/>
        <v>0</v>
      </c>
      <c r="S58" s="163">
        <f t="shared" si="14"/>
        <v>0</v>
      </c>
      <c r="T58" s="163">
        <f t="shared" si="14"/>
        <v>0</v>
      </c>
    </row>
    <row r="59" spans="1:21" ht="22.6" customHeight="1" thickBot="1" x14ac:dyDescent="0.35">
      <c r="A59" s="347">
        <v>40</v>
      </c>
      <c r="B59" s="166" t="str">
        <f>IF('Proje ve Personel Bilgileri'!C56&gt;0,'Proje ve Personel Bilgileri'!C56,"")</f>
        <v/>
      </c>
      <c r="C59" s="53"/>
      <c r="D59" s="54"/>
      <c r="E59" s="54"/>
      <c r="F59" s="54"/>
      <c r="G59" s="54"/>
      <c r="H59" s="54"/>
      <c r="I59" s="54"/>
      <c r="J59" s="54"/>
      <c r="K59" s="54"/>
      <c r="L59" s="167" t="str">
        <f t="shared" si="13"/>
        <v/>
      </c>
      <c r="M59" s="161" t="str">
        <f t="shared" si="8"/>
        <v/>
      </c>
      <c r="N59" s="162">
        <f>'Proje ve Personel Bilgileri'!F56</f>
        <v>0</v>
      </c>
      <c r="O59" s="163">
        <f t="shared" si="9"/>
        <v>0</v>
      </c>
      <c r="P59" s="163">
        <f t="shared" si="10"/>
        <v>0</v>
      </c>
      <c r="Q59" s="163">
        <f t="shared" si="11"/>
        <v>0</v>
      </c>
      <c r="R59" s="163">
        <f t="shared" si="12"/>
        <v>0</v>
      </c>
      <c r="S59" s="163">
        <f t="shared" si="14"/>
        <v>0</v>
      </c>
      <c r="T59" s="163">
        <f t="shared" si="14"/>
        <v>0</v>
      </c>
      <c r="U59" s="135">
        <f>IF(COUNTA(C40:K59)&gt;0,1,0)</f>
        <v>0</v>
      </c>
    </row>
    <row r="60" spans="1:21" s="70" customFormat="1" ht="29.25" customHeight="1" thickBot="1" x14ac:dyDescent="0.35">
      <c r="A60" s="539" t="s">
        <v>33</v>
      </c>
      <c r="B60" s="540"/>
      <c r="C60" s="168" t="str">
        <f t="shared" ref="C60:J60" si="15">IF($L$60&gt;0,SUM(C40:C59),"")</f>
        <v/>
      </c>
      <c r="D60" s="169" t="str">
        <f t="shared" si="15"/>
        <v/>
      </c>
      <c r="E60" s="169" t="str">
        <f t="shared" si="15"/>
        <v/>
      </c>
      <c r="F60" s="169" t="str">
        <f t="shared" si="15"/>
        <v/>
      </c>
      <c r="G60" s="169" t="str">
        <f t="shared" si="15"/>
        <v/>
      </c>
      <c r="H60" s="169" t="str">
        <f t="shared" si="15"/>
        <v/>
      </c>
      <c r="I60" s="169" t="str">
        <f t="shared" si="15"/>
        <v/>
      </c>
      <c r="J60" s="169" t="str">
        <f t="shared" si="15"/>
        <v/>
      </c>
      <c r="K60" s="169" t="str">
        <f>IF($L$60&gt;0,SUM(K40:K59),"")</f>
        <v/>
      </c>
      <c r="L60" s="170">
        <f>SUM(L40:L59)+L28</f>
        <v>0</v>
      </c>
      <c r="M60" s="4"/>
      <c r="N60" s="67"/>
      <c r="O60" s="68"/>
      <c r="P60" s="69"/>
      <c r="Q60" s="67"/>
      <c r="R60" s="67"/>
      <c r="S60" s="67"/>
      <c r="T60" s="67"/>
    </row>
    <row r="61" spans="1:21" x14ac:dyDescent="0.3">
      <c r="A61" s="348" t="s">
        <v>145</v>
      </c>
      <c r="B61" s="55"/>
      <c r="C61" s="55"/>
      <c r="D61" s="55"/>
      <c r="E61" s="55"/>
      <c r="F61" s="55"/>
      <c r="G61" s="55"/>
      <c r="H61" s="55"/>
      <c r="I61" s="55"/>
      <c r="J61" s="55"/>
      <c r="K61" s="55"/>
      <c r="L61" s="55"/>
      <c r="S61" s="89"/>
      <c r="T61" s="89"/>
    </row>
    <row r="63" spans="1:21" ht="19.7" x14ac:dyDescent="0.35">
      <c r="A63" s="349" t="s">
        <v>30</v>
      </c>
      <c r="B63" s="350">
        <f ca="1">imzatarihi</f>
        <v>45653</v>
      </c>
      <c r="C63" s="538" t="s">
        <v>31</v>
      </c>
      <c r="D63" s="538"/>
      <c r="E63" s="349" t="s">
        <v>152</v>
      </c>
      <c r="F63" s="351" t="str">
        <f>IF(kurulusyetkilisi&gt;0,kurulusyetkilisi,"")</f>
        <v/>
      </c>
      <c r="G63" s="209"/>
      <c r="H63" s="208"/>
      <c r="I63" s="208"/>
      <c r="J63" s="208"/>
    </row>
    <row r="64" spans="1:21" ht="19.7" x14ac:dyDescent="0.35">
      <c r="A64" s="211"/>
      <c r="B64" s="211"/>
      <c r="C64" s="538" t="s">
        <v>32</v>
      </c>
      <c r="D64" s="538"/>
      <c r="E64" s="537"/>
      <c r="F64" s="537"/>
      <c r="G64" s="537"/>
      <c r="H64" s="56"/>
      <c r="I64" s="56"/>
      <c r="J64" s="56"/>
    </row>
  </sheetData>
  <sheetProtection algorithmName="SHA-512" hashValue="o1s10kRnVhyX+WNNawiztbGNue8L7CVT2NwoDnTK15u+IH48CxIZDoMxNr98lpCpXdYWq9QvGow6CADWcbhDEw==" saltValue="LvQp0IRiibn1tL6M+9T8QQ==" spinCount="100000" sheet="1" objects="1" scenarios="1"/>
  <mergeCells count="42">
    <mergeCell ref="C63:D63"/>
    <mergeCell ref="C64:D64"/>
    <mergeCell ref="E64:G64"/>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 ref="A1:L1"/>
    <mergeCell ref="A2:L2"/>
    <mergeCell ref="B4:L4"/>
    <mergeCell ref="B5:L5"/>
    <mergeCell ref="H6:K6"/>
    <mergeCell ref="E3:H3"/>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xr:uid="{00000000-0002-0000-07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G40:G59" xr:uid="{00000000-0002-0000-0700-000001000000}">
      <formula1>0</formula1>
      <formula2>T8</formula2>
    </dataValidation>
    <dataValidation type="whole" allowBlank="1" showInputMessage="1" showErrorMessage="1" error="Prim Gün Sayısı en fazla 30 olabilir." sqref="C8:C27 C40:C59" xr:uid="{00000000-0002-0000-0700-000002000000}">
      <formula1>0</formula1>
      <formula2>30</formula2>
    </dataValidation>
  </dataValidations>
  <pageMargins left="0.59055118110236227" right="0.59055118110236227" top="0.74803149606299213" bottom="0.74803149606299213" header="0.31496062992125984" footer="0.31496062992125984"/>
  <pageSetup paperSize="9" scale="61" orientation="landscape" r:id="rId1"/>
  <rowBreaks count="1" manualBreakCount="1">
    <brk id="32" max="10" man="1"/>
  </rowBreaks>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7"/>
  <dimension ref="A1:AA64"/>
  <sheetViews>
    <sheetView showGridLines="0" zoomScale="80" zoomScaleNormal="80" workbookViewId="0">
      <selection activeCell="C8" sqref="C8"/>
    </sheetView>
  </sheetViews>
  <sheetFormatPr defaultColWidth="9.25" defaultRowHeight="15.65" x14ac:dyDescent="0.3"/>
  <cols>
    <col min="1" max="1" width="9.25" style="46" customWidth="1"/>
    <col min="2" max="2" width="34.75" style="46" customWidth="1"/>
    <col min="3" max="3" width="9.75" style="56" customWidth="1"/>
    <col min="4" max="4" width="16.75" style="46" customWidth="1"/>
    <col min="5" max="5" width="16.75" style="46" hidden="1" customWidth="1"/>
    <col min="6" max="11" width="16.75" style="46" customWidth="1"/>
    <col min="12" max="12" width="20.75" style="46" customWidth="1"/>
    <col min="13" max="13" width="48.75" style="2" customWidth="1"/>
    <col min="14" max="14" width="9.25" style="59" hidden="1" customWidth="1"/>
    <col min="15" max="15" width="9.625" style="89" hidden="1" customWidth="1"/>
    <col min="16" max="16" width="9" style="89" hidden="1" customWidth="1"/>
    <col min="17" max="17" width="9.625" style="89" hidden="1" customWidth="1"/>
    <col min="18" max="18" width="9" style="89" hidden="1" customWidth="1"/>
    <col min="19" max="19" width="9.625" style="59" hidden="1" customWidth="1"/>
    <col min="20" max="22" width="9.25" style="59" hidden="1" customWidth="1"/>
    <col min="23" max="16384" width="9.25" style="59"/>
  </cols>
  <sheetData>
    <row r="1" spans="1:27" ht="16.3" x14ac:dyDescent="0.3">
      <c r="A1" s="549" t="s">
        <v>20</v>
      </c>
      <c r="B1" s="549"/>
      <c r="C1" s="549"/>
      <c r="D1" s="549"/>
      <c r="E1" s="549"/>
      <c r="F1" s="549"/>
      <c r="G1" s="549"/>
      <c r="H1" s="549"/>
      <c r="I1" s="549"/>
      <c r="J1" s="549"/>
      <c r="K1" s="549"/>
      <c r="L1" s="549"/>
      <c r="M1" s="88"/>
      <c r="N1" s="72"/>
      <c r="O1" s="176"/>
      <c r="V1" s="112" t="str">
        <f>CONCATENATE("A1:L",SUM(U:U)*32)</f>
        <v>A1:L32</v>
      </c>
    </row>
    <row r="2" spans="1:27" x14ac:dyDescent="0.3">
      <c r="A2" s="556" t="str">
        <f>IF(YilDonem&lt;&gt;"",CONCATENATE(YilDonem," dönemi"),"")</f>
        <v/>
      </c>
      <c r="B2" s="556"/>
      <c r="C2" s="556"/>
      <c r="D2" s="556"/>
      <c r="E2" s="556"/>
      <c r="F2" s="556"/>
      <c r="G2" s="556"/>
      <c r="H2" s="556"/>
      <c r="I2" s="556"/>
      <c r="J2" s="556"/>
      <c r="K2" s="556"/>
      <c r="L2" s="556"/>
    </row>
    <row r="3" spans="1:27" ht="16.3" thickBot="1" x14ac:dyDescent="0.35">
      <c r="B3" s="47"/>
      <c r="C3" s="47"/>
      <c r="D3" s="47"/>
      <c r="E3" s="557" t="str">
        <f>IF(YilDonem&lt;&gt;"",CONCATENATE(IF(Dönem=1,"MART",IF(Dönem=2,"EYLÜL","")),"  ayına aittir."),"")</f>
        <v/>
      </c>
      <c r="F3" s="557"/>
      <c r="G3" s="557"/>
      <c r="H3" s="557"/>
      <c r="I3" s="47"/>
      <c r="J3" s="47"/>
      <c r="K3" s="47"/>
      <c r="L3" s="339" t="s">
        <v>28</v>
      </c>
    </row>
    <row r="4" spans="1:27" ht="31.6" customHeight="1" thickBot="1" x14ac:dyDescent="0.35">
      <c r="A4" s="343" t="s">
        <v>212</v>
      </c>
      <c r="B4" s="550" t="str">
        <f>IF(ProjeNo&gt;0,ProjeNo,"")</f>
        <v/>
      </c>
      <c r="C4" s="551"/>
      <c r="D4" s="551"/>
      <c r="E4" s="551"/>
      <c r="F4" s="551"/>
      <c r="G4" s="551"/>
      <c r="H4" s="551"/>
      <c r="I4" s="551"/>
      <c r="J4" s="551"/>
      <c r="K4" s="551"/>
      <c r="L4" s="552"/>
    </row>
    <row r="5" spans="1:27" ht="31.6" customHeight="1" thickBot="1" x14ac:dyDescent="0.35">
      <c r="A5" s="344" t="s">
        <v>213</v>
      </c>
      <c r="B5" s="553" t="str">
        <f>IF(ProjeAdi&gt;0,ProjeAdi,"")</f>
        <v/>
      </c>
      <c r="C5" s="554"/>
      <c r="D5" s="554"/>
      <c r="E5" s="554"/>
      <c r="F5" s="554"/>
      <c r="G5" s="554"/>
      <c r="H5" s="554"/>
      <c r="I5" s="554"/>
      <c r="J5" s="554"/>
      <c r="K5" s="554"/>
      <c r="L5" s="555"/>
    </row>
    <row r="6" spans="1:27" ht="31.6" customHeight="1" thickBot="1" x14ac:dyDescent="0.3">
      <c r="A6" s="541" t="s">
        <v>3</v>
      </c>
      <c r="B6" s="541" t="s">
        <v>4</v>
      </c>
      <c r="C6" s="541" t="s">
        <v>21</v>
      </c>
      <c r="D6" s="541" t="s">
        <v>121</v>
      </c>
      <c r="E6" s="541" t="s">
        <v>22</v>
      </c>
      <c r="F6" s="541" t="s">
        <v>25</v>
      </c>
      <c r="G6" s="544" t="s">
        <v>23</v>
      </c>
      <c r="H6" s="543" t="s">
        <v>144</v>
      </c>
      <c r="I6" s="544"/>
      <c r="J6" s="544"/>
      <c r="K6" s="545"/>
      <c r="L6" s="541" t="s">
        <v>24</v>
      </c>
      <c r="O6" s="548" t="s">
        <v>29</v>
      </c>
      <c r="P6" s="548"/>
      <c r="Q6" s="548" t="s">
        <v>35</v>
      </c>
      <c r="R6" s="548"/>
      <c r="S6" s="548" t="s">
        <v>36</v>
      </c>
      <c r="T6" s="548"/>
    </row>
    <row r="7" spans="1:27" s="90" customFormat="1" ht="94.45" thickBot="1" x14ac:dyDescent="0.3">
      <c r="A7" s="546"/>
      <c r="B7" s="546"/>
      <c r="C7" s="546"/>
      <c r="D7" s="546"/>
      <c r="E7" s="546"/>
      <c r="F7" s="546"/>
      <c r="G7" s="547"/>
      <c r="H7" s="340" t="s">
        <v>118</v>
      </c>
      <c r="I7" s="340" t="s">
        <v>146</v>
      </c>
      <c r="J7" s="340" t="s">
        <v>154</v>
      </c>
      <c r="K7" s="340" t="s">
        <v>155</v>
      </c>
      <c r="L7" s="542"/>
      <c r="M7" s="3"/>
      <c r="N7" s="341" t="s">
        <v>6</v>
      </c>
      <c r="O7" s="342" t="s">
        <v>26</v>
      </c>
      <c r="P7" s="342" t="s">
        <v>27</v>
      </c>
      <c r="Q7" s="342" t="s">
        <v>34</v>
      </c>
      <c r="R7" s="342" t="s">
        <v>23</v>
      </c>
      <c r="S7" s="342" t="s">
        <v>34</v>
      </c>
      <c r="T7" s="342" t="s">
        <v>27</v>
      </c>
      <c r="AA7" s="59"/>
    </row>
    <row r="8" spans="1:27" ht="22.6" customHeight="1" x14ac:dyDescent="0.3">
      <c r="A8" s="345">
        <v>1</v>
      </c>
      <c r="B8" s="165" t="str">
        <f>IF('Proje ve Personel Bilgileri'!C17&gt;0,'Proje ve Personel Bilgileri'!C17,"")</f>
        <v/>
      </c>
      <c r="C8" s="48"/>
      <c r="D8" s="49"/>
      <c r="E8" s="49"/>
      <c r="F8" s="49"/>
      <c r="G8" s="49"/>
      <c r="H8" s="50"/>
      <c r="I8" s="50"/>
      <c r="J8" s="50"/>
      <c r="K8" s="50"/>
      <c r="L8" s="160" t="str">
        <f>IF(B8&lt;&gt;"",IF(OR(F8&gt;S8,G8&gt;T8),0,D8+E8+F8+G8-H8-I8-J8-K8),"")</f>
        <v/>
      </c>
      <c r="M8" s="161" t="str">
        <f t="shared" ref="M8:M27" si="0">IF(OR(F8&gt;S8,G8&gt;T8),"Toplam maliyetin hesaplanabilmesi için SGK işveren payı ve işsizlik sigortası işveren payının tavan değerleri aşmaması gerekmektedir.","")</f>
        <v/>
      </c>
      <c r="N8" s="162">
        <f>'Proje ve Personel Bilgileri'!F17</f>
        <v>0</v>
      </c>
      <c r="O8" s="163">
        <f t="shared" ref="O8:O27" si="1">IFERROR(IF(N8="EVET",VLOOKUP(YilDonem,SGKTAVAN,2,0)*0.2475,VLOOKUP(YilDonem,SGKTAVAN,2,0)*0.2075),0)</f>
        <v>0</v>
      </c>
      <c r="P8" s="163">
        <f t="shared" ref="P8:P27" si="2">IFERROR(IF(N8="EVET",0,VLOOKUP(YilDonem,SGKTAVAN,2,0)*0.02),0)</f>
        <v>0</v>
      </c>
      <c r="Q8" s="163">
        <f t="shared" ref="Q8:Q27" si="3">IF(N8="EVET",(D8+E8)*0.2475,(D8+E8)*0.2075)</f>
        <v>0</v>
      </c>
      <c r="R8" s="163">
        <f t="shared" ref="R8:R27" si="4">IF(N8="EVET",0,(D8+E8)*0.02)</f>
        <v>0</v>
      </c>
      <c r="S8" s="163">
        <f>IF(ISERROR(ROUNDUP(MIN(O8,Q8),0)),0,ROUNDUP(MIN(O8,Q8),0))</f>
        <v>0</v>
      </c>
      <c r="T8" s="163">
        <f>IF(ISERROR(ROUNDUP(MIN(P8,R8),0)),0,ROUNDUP(MIN(P8,R8),0))</f>
        <v>0</v>
      </c>
    </row>
    <row r="9" spans="1:27" ht="22.6" customHeight="1" x14ac:dyDescent="0.3">
      <c r="A9" s="346">
        <v>2</v>
      </c>
      <c r="B9" s="165" t="str">
        <f>IF('Proje ve Personel Bilgileri'!C18&gt;0,'Proje ve Personel Bilgileri'!C18,"")</f>
        <v/>
      </c>
      <c r="C9" s="51"/>
      <c r="D9" s="52"/>
      <c r="E9" s="52"/>
      <c r="F9" s="52"/>
      <c r="G9" s="52"/>
      <c r="H9" s="52"/>
      <c r="I9" s="52"/>
      <c r="J9" s="52"/>
      <c r="K9" s="52"/>
      <c r="L9" s="164" t="str">
        <f t="shared" ref="L9:L27" si="5">IF(B9&lt;&gt;"",IF(OR(F9&gt;S9,G9&gt;T9),0,D9+E9+F9+G9-H9-I9-J9-K9),"")</f>
        <v/>
      </c>
      <c r="M9" s="161" t="str">
        <f t="shared" si="0"/>
        <v/>
      </c>
      <c r="N9" s="162">
        <f>'Proje ve Personel Bilgileri'!F18</f>
        <v>0</v>
      </c>
      <c r="O9" s="163">
        <f t="shared" si="1"/>
        <v>0</v>
      </c>
      <c r="P9" s="163">
        <f t="shared" si="2"/>
        <v>0</v>
      </c>
      <c r="Q9" s="163">
        <f t="shared" si="3"/>
        <v>0</v>
      </c>
      <c r="R9" s="163">
        <f t="shared" si="4"/>
        <v>0</v>
      </c>
      <c r="S9" s="163">
        <f t="shared" ref="S9:T27" si="6">IF(ISERROR(ROUNDUP(MIN(O9,Q9),0)),0,ROUNDUP(MIN(O9,Q9),0))</f>
        <v>0</v>
      </c>
      <c r="T9" s="163">
        <f t="shared" si="6"/>
        <v>0</v>
      </c>
    </row>
    <row r="10" spans="1:27" ht="22.6" customHeight="1" x14ac:dyDescent="0.3">
      <c r="A10" s="346">
        <v>3</v>
      </c>
      <c r="B10" s="165" t="str">
        <f>IF('Proje ve Personel Bilgileri'!C19&gt;0,'Proje ve Personel Bilgileri'!C19,"")</f>
        <v/>
      </c>
      <c r="C10" s="51"/>
      <c r="D10" s="52"/>
      <c r="E10" s="52"/>
      <c r="F10" s="52"/>
      <c r="G10" s="52"/>
      <c r="H10" s="52"/>
      <c r="I10" s="52"/>
      <c r="J10" s="52"/>
      <c r="K10" s="52"/>
      <c r="L10" s="164" t="str">
        <f t="shared" si="5"/>
        <v/>
      </c>
      <c r="M10" s="161" t="str">
        <f t="shared" si="0"/>
        <v/>
      </c>
      <c r="N10" s="162">
        <f>'Proje ve Personel Bilgileri'!F19</f>
        <v>0</v>
      </c>
      <c r="O10" s="163">
        <f t="shared" si="1"/>
        <v>0</v>
      </c>
      <c r="P10" s="163">
        <f t="shared" si="2"/>
        <v>0</v>
      </c>
      <c r="Q10" s="163">
        <f t="shared" si="3"/>
        <v>0</v>
      </c>
      <c r="R10" s="163">
        <f t="shared" si="4"/>
        <v>0</v>
      </c>
      <c r="S10" s="163">
        <f t="shared" si="6"/>
        <v>0</v>
      </c>
      <c r="T10" s="163">
        <f t="shared" si="6"/>
        <v>0</v>
      </c>
    </row>
    <row r="11" spans="1:27" ht="22.6" customHeight="1" x14ac:dyDescent="0.3">
      <c r="A11" s="346">
        <v>4</v>
      </c>
      <c r="B11" s="165" t="str">
        <f>IF('Proje ve Personel Bilgileri'!C20&gt;0,'Proje ve Personel Bilgileri'!C20,"")</f>
        <v/>
      </c>
      <c r="C11" s="51"/>
      <c r="D11" s="52"/>
      <c r="E11" s="52"/>
      <c r="F11" s="52"/>
      <c r="G11" s="52"/>
      <c r="H11" s="52"/>
      <c r="I11" s="52"/>
      <c r="J11" s="52"/>
      <c r="K11" s="52"/>
      <c r="L11" s="164" t="str">
        <f t="shared" si="5"/>
        <v/>
      </c>
      <c r="M11" s="161" t="str">
        <f t="shared" si="0"/>
        <v/>
      </c>
      <c r="N11" s="162">
        <f>'Proje ve Personel Bilgileri'!F20</f>
        <v>0</v>
      </c>
      <c r="O11" s="163">
        <f t="shared" si="1"/>
        <v>0</v>
      </c>
      <c r="P11" s="163">
        <f t="shared" si="2"/>
        <v>0</v>
      </c>
      <c r="Q11" s="163">
        <f t="shared" si="3"/>
        <v>0</v>
      </c>
      <c r="R11" s="163">
        <f t="shared" si="4"/>
        <v>0</v>
      </c>
      <c r="S11" s="163">
        <f t="shared" si="6"/>
        <v>0</v>
      </c>
      <c r="T11" s="163">
        <f t="shared" si="6"/>
        <v>0</v>
      </c>
    </row>
    <row r="12" spans="1:27" ht="22.6" customHeight="1" x14ac:dyDescent="0.3">
      <c r="A12" s="346">
        <v>5</v>
      </c>
      <c r="B12" s="165" t="str">
        <f>IF('Proje ve Personel Bilgileri'!C21&gt;0,'Proje ve Personel Bilgileri'!C21,"")</f>
        <v/>
      </c>
      <c r="C12" s="51"/>
      <c r="D12" s="52"/>
      <c r="E12" s="52"/>
      <c r="F12" s="52"/>
      <c r="G12" s="52"/>
      <c r="H12" s="52"/>
      <c r="I12" s="52"/>
      <c r="J12" s="52"/>
      <c r="K12" s="52"/>
      <c r="L12" s="164" t="str">
        <f t="shared" si="5"/>
        <v/>
      </c>
      <c r="M12" s="161" t="str">
        <f t="shared" si="0"/>
        <v/>
      </c>
      <c r="N12" s="162">
        <f>'Proje ve Personel Bilgileri'!F21</f>
        <v>0</v>
      </c>
      <c r="O12" s="163">
        <f t="shared" si="1"/>
        <v>0</v>
      </c>
      <c r="P12" s="163">
        <f t="shared" si="2"/>
        <v>0</v>
      </c>
      <c r="Q12" s="163">
        <f t="shared" si="3"/>
        <v>0</v>
      </c>
      <c r="R12" s="163">
        <f t="shared" si="4"/>
        <v>0</v>
      </c>
      <c r="S12" s="163">
        <f t="shared" si="6"/>
        <v>0</v>
      </c>
      <c r="T12" s="163">
        <f t="shared" si="6"/>
        <v>0</v>
      </c>
    </row>
    <row r="13" spans="1:27" ht="22.6" customHeight="1" x14ac:dyDescent="0.3">
      <c r="A13" s="346">
        <v>6</v>
      </c>
      <c r="B13" s="165" t="str">
        <f>IF('Proje ve Personel Bilgileri'!C22&gt;0,'Proje ve Personel Bilgileri'!C22,"")</f>
        <v/>
      </c>
      <c r="C13" s="51"/>
      <c r="D13" s="52"/>
      <c r="E13" s="52"/>
      <c r="F13" s="52"/>
      <c r="G13" s="52"/>
      <c r="H13" s="52"/>
      <c r="I13" s="52"/>
      <c r="J13" s="52"/>
      <c r="K13" s="52"/>
      <c r="L13" s="164" t="str">
        <f t="shared" si="5"/>
        <v/>
      </c>
      <c r="M13" s="161" t="str">
        <f t="shared" si="0"/>
        <v/>
      </c>
      <c r="N13" s="162">
        <f>'Proje ve Personel Bilgileri'!F22</f>
        <v>0</v>
      </c>
      <c r="O13" s="163">
        <f t="shared" si="1"/>
        <v>0</v>
      </c>
      <c r="P13" s="163">
        <f t="shared" si="2"/>
        <v>0</v>
      </c>
      <c r="Q13" s="163">
        <f t="shared" si="3"/>
        <v>0</v>
      </c>
      <c r="R13" s="163">
        <f t="shared" si="4"/>
        <v>0</v>
      </c>
      <c r="S13" s="163">
        <f t="shared" si="6"/>
        <v>0</v>
      </c>
      <c r="T13" s="163">
        <f t="shared" si="6"/>
        <v>0</v>
      </c>
    </row>
    <row r="14" spans="1:27" ht="22.6" customHeight="1" x14ac:dyDescent="0.3">
      <c r="A14" s="346">
        <v>7</v>
      </c>
      <c r="B14" s="165" t="str">
        <f>IF('Proje ve Personel Bilgileri'!C23&gt;0,'Proje ve Personel Bilgileri'!C23,"")</f>
        <v/>
      </c>
      <c r="C14" s="51"/>
      <c r="D14" s="52"/>
      <c r="E14" s="52"/>
      <c r="F14" s="52"/>
      <c r="G14" s="52"/>
      <c r="H14" s="52"/>
      <c r="I14" s="52"/>
      <c r="J14" s="52"/>
      <c r="K14" s="52"/>
      <c r="L14" s="164" t="str">
        <f t="shared" si="5"/>
        <v/>
      </c>
      <c r="M14" s="161" t="str">
        <f t="shared" si="0"/>
        <v/>
      </c>
      <c r="N14" s="162">
        <f>'Proje ve Personel Bilgileri'!F23</f>
        <v>0</v>
      </c>
      <c r="O14" s="163">
        <f t="shared" si="1"/>
        <v>0</v>
      </c>
      <c r="P14" s="163">
        <f t="shared" si="2"/>
        <v>0</v>
      </c>
      <c r="Q14" s="163">
        <f t="shared" si="3"/>
        <v>0</v>
      </c>
      <c r="R14" s="163">
        <f t="shared" si="4"/>
        <v>0</v>
      </c>
      <c r="S14" s="163">
        <f t="shared" si="6"/>
        <v>0</v>
      </c>
      <c r="T14" s="163">
        <f t="shared" si="6"/>
        <v>0</v>
      </c>
    </row>
    <row r="15" spans="1:27" ht="22.6" customHeight="1" x14ac:dyDescent="0.3">
      <c r="A15" s="346">
        <v>8</v>
      </c>
      <c r="B15" s="165" t="str">
        <f>IF('Proje ve Personel Bilgileri'!C24&gt;0,'Proje ve Personel Bilgileri'!C24,"")</f>
        <v/>
      </c>
      <c r="C15" s="51"/>
      <c r="D15" s="52"/>
      <c r="E15" s="52"/>
      <c r="F15" s="52"/>
      <c r="G15" s="52"/>
      <c r="H15" s="52"/>
      <c r="I15" s="52"/>
      <c r="J15" s="52"/>
      <c r="K15" s="52"/>
      <c r="L15" s="164" t="str">
        <f t="shared" si="5"/>
        <v/>
      </c>
      <c r="M15" s="161" t="str">
        <f t="shared" si="0"/>
        <v/>
      </c>
      <c r="N15" s="162">
        <f>'Proje ve Personel Bilgileri'!F24</f>
        <v>0</v>
      </c>
      <c r="O15" s="163">
        <f t="shared" si="1"/>
        <v>0</v>
      </c>
      <c r="P15" s="163">
        <f t="shared" si="2"/>
        <v>0</v>
      </c>
      <c r="Q15" s="163">
        <f t="shared" si="3"/>
        <v>0</v>
      </c>
      <c r="R15" s="163">
        <f t="shared" si="4"/>
        <v>0</v>
      </c>
      <c r="S15" s="163">
        <f t="shared" si="6"/>
        <v>0</v>
      </c>
      <c r="T15" s="163">
        <f t="shared" si="6"/>
        <v>0</v>
      </c>
    </row>
    <row r="16" spans="1:27" ht="22.6" customHeight="1" x14ac:dyDescent="0.3">
      <c r="A16" s="346">
        <v>9</v>
      </c>
      <c r="B16" s="165" t="str">
        <f>IF('Proje ve Personel Bilgileri'!C25&gt;0,'Proje ve Personel Bilgileri'!C25,"")</f>
        <v/>
      </c>
      <c r="C16" s="51"/>
      <c r="D16" s="52"/>
      <c r="E16" s="52"/>
      <c r="F16" s="52"/>
      <c r="G16" s="52"/>
      <c r="H16" s="52"/>
      <c r="I16" s="52"/>
      <c r="J16" s="52"/>
      <c r="K16" s="52"/>
      <c r="L16" s="164" t="str">
        <f t="shared" si="5"/>
        <v/>
      </c>
      <c r="M16" s="161" t="str">
        <f t="shared" si="0"/>
        <v/>
      </c>
      <c r="N16" s="162">
        <f>'Proje ve Personel Bilgileri'!F25</f>
        <v>0</v>
      </c>
      <c r="O16" s="163">
        <f t="shared" si="1"/>
        <v>0</v>
      </c>
      <c r="P16" s="163">
        <f t="shared" si="2"/>
        <v>0</v>
      </c>
      <c r="Q16" s="163">
        <f t="shared" si="3"/>
        <v>0</v>
      </c>
      <c r="R16" s="163">
        <f t="shared" si="4"/>
        <v>0</v>
      </c>
      <c r="S16" s="163">
        <f t="shared" si="6"/>
        <v>0</v>
      </c>
      <c r="T16" s="163">
        <f t="shared" si="6"/>
        <v>0</v>
      </c>
    </row>
    <row r="17" spans="1:21" ht="22.6" customHeight="1" x14ac:dyDescent="0.3">
      <c r="A17" s="346">
        <v>10</v>
      </c>
      <c r="B17" s="165" t="str">
        <f>IF('Proje ve Personel Bilgileri'!C26&gt;0,'Proje ve Personel Bilgileri'!C26,"")</f>
        <v/>
      </c>
      <c r="C17" s="51"/>
      <c r="D17" s="52"/>
      <c r="E17" s="52"/>
      <c r="F17" s="52"/>
      <c r="G17" s="52"/>
      <c r="H17" s="52"/>
      <c r="I17" s="52"/>
      <c r="J17" s="52"/>
      <c r="K17" s="52"/>
      <c r="L17" s="164" t="str">
        <f t="shared" si="5"/>
        <v/>
      </c>
      <c r="M17" s="161" t="str">
        <f t="shared" si="0"/>
        <v/>
      </c>
      <c r="N17" s="162">
        <f>'Proje ve Personel Bilgileri'!F26</f>
        <v>0</v>
      </c>
      <c r="O17" s="163">
        <f t="shared" si="1"/>
        <v>0</v>
      </c>
      <c r="P17" s="163">
        <f t="shared" si="2"/>
        <v>0</v>
      </c>
      <c r="Q17" s="163">
        <f t="shared" si="3"/>
        <v>0</v>
      </c>
      <c r="R17" s="163">
        <f t="shared" si="4"/>
        <v>0</v>
      </c>
      <c r="S17" s="163">
        <f t="shared" si="6"/>
        <v>0</v>
      </c>
      <c r="T17" s="163">
        <f t="shared" si="6"/>
        <v>0</v>
      </c>
    </row>
    <row r="18" spans="1:21" ht="22.6" customHeight="1" x14ac:dyDescent="0.3">
      <c r="A18" s="346">
        <v>11</v>
      </c>
      <c r="B18" s="165" t="str">
        <f>IF('Proje ve Personel Bilgileri'!C27&gt;0,'Proje ve Personel Bilgileri'!C27,"")</f>
        <v/>
      </c>
      <c r="C18" s="51"/>
      <c r="D18" s="52"/>
      <c r="E18" s="52"/>
      <c r="F18" s="52"/>
      <c r="G18" s="52"/>
      <c r="H18" s="52"/>
      <c r="I18" s="52"/>
      <c r="J18" s="52"/>
      <c r="K18" s="52"/>
      <c r="L18" s="164" t="str">
        <f t="shared" si="5"/>
        <v/>
      </c>
      <c r="M18" s="161" t="str">
        <f t="shared" si="0"/>
        <v/>
      </c>
      <c r="N18" s="162">
        <f>'Proje ve Personel Bilgileri'!F27</f>
        <v>0</v>
      </c>
      <c r="O18" s="163">
        <f t="shared" si="1"/>
        <v>0</v>
      </c>
      <c r="P18" s="163">
        <f t="shared" si="2"/>
        <v>0</v>
      </c>
      <c r="Q18" s="163">
        <f t="shared" si="3"/>
        <v>0</v>
      </c>
      <c r="R18" s="163">
        <f t="shared" si="4"/>
        <v>0</v>
      </c>
      <c r="S18" s="163">
        <f t="shared" si="6"/>
        <v>0</v>
      </c>
      <c r="T18" s="163">
        <f t="shared" si="6"/>
        <v>0</v>
      </c>
    </row>
    <row r="19" spans="1:21" ht="22.6" customHeight="1" x14ac:dyDescent="0.3">
      <c r="A19" s="346">
        <v>12</v>
      </c>
      <c r="B19" s="165" t="str">
        <f>IF('Proje ve Personel Bilgileri'!C28&gt;0,'Proje ve Personel Bilgileri'!C28,"")</f>
        <v/>
      </c>
      <c r="C19" s="51"/>
      <c r="D19" s="52"/>
      <c r="E19" s="52"/>
      <c r="F19" s="52"/>
      <c r="G19" s="52"/>
      <c r="H19" s="52"/>
      <c r="I19" s="52"/>
      <c r="J19" s="52"/>
      <c r="K19" s="52"/>
      <c r="L19" s="164" t="str">
        <f t="shared" si="5"/>
        <v/>
      </c>
      <c r="M19" s="161" t="str">
        <f t="shared" si="0"/>
        <v/>
      </c>
      <c r="N19" s="162">
        <f>'Proje ve Personel Bilgileri'!F28</f>
        <v>0</v>
      </c>
      <c r="O19" s="163">
        <f t="shared" si="1"/>
        <v>0</v>
      </c>
      <c r="P19" s="163">
        <f t="shared" si="2"/>
        <v>0</v>
      </c>
      <c r="Q19" s="163">
        <f t="shared" si="3"/>
        <v>0</v>
      </c>
      <c r="R19" s="163">
        <f t="shared" si="4"/>
        <v>0</v>
      </c>
      <c r="S19" s="163">
        <f t="shared" si="6"/>
        <v>0</v>
      </c>
      <c r="T19" s="163">
        <f t="shared" si="6"/>
        <v>0</v>
      </c>
    </row>
    <row r="20" spans="1:21" ht="22.6" customHeight="1" x14ac:dyDescent="0.3">
      <c r="A20" s="346">
        <v>13</v>
      </c>
      <c r="B20" s="165" t="str">
        <f>IF('Proje ve Personel Bilgileri'!C29&gt;0,'Proje ve Personel Bilgileri'!C29,"")</f>
        <v/>
      </c>
      <c r="C20" s="51"/>
      <c r="D20" s="52"/>
      <c r="E20" s="52"/>
      <c r="F20" s="52"/>
      <c r="G20" s="52"/>
      <c r="H20" s="52"/>
      <c r="I20" s="52"/>
      <c r="J20" s="52"/>
      <c r="K20" s="52"/>
      <c r="L20" s="164" t="str">
        <f t="shared" si="5"/>
        <v/>
      </c>
      <c r="M20" s="161" t="str">
        <f t="shared" si="0"/>
        <v/>
      </c>
      <c r="N20" s="162">
        <f>'Proje ve Personel Bilgileri'!F29</f>
        <v>0</v>
      </c>
      <c r="O20" s="163">
        <f t="shared" si="1"/>
        <v>0</v>
      </c>
      <c r="P20" s="163">
        <f t="shared" si="2"/>
        <v>0</v>
      </c>
      <c r="Q20" s="163">
        <f t="shared" si="3"/>
        <v>0</v>
      </c>
      <c r="R20" s="163">
        <f t="shared" si="4"/>
        <v>0</v>
      </c>
      <c r="S20" s="163">
        <f t="shared" si="6"/>
        <v>0</v>
      </c>
      <c r="T20" s="163">
        <f t="shared" si="6"/>
        <v>0</v>
      </c>
    </row>
    <row r="21" spans="1:21" ht="22.6" customHeight="1" x14ac:dyDescent="0.3">
      <c r="A21" s="346">
        <v>14</v>
      </c>
      <c r="B21" s="165" t="str">
        <f>IF('Proje ve Personel Bilgileri'!C30&gt;0,'Proje ve Personel Bilgileri'!C30,"")</f>
        <v/>
      </c>
      <c r="C21" s="51"/>
      <c r="D21" s="52"/>
      <c r="E21" s="52"/>
      <c r="F21" s="52"/>
      <c r="G21" s="52"/>
      <c r="H21" s="52"/>
      <c r="I21" s="52"/>
      <c r="J21" s="52"/>
      <c r="K21" s="52"/>
      <c r="L21" s="164" t="str">
        <f t="shared" si="5"/>
        <v/>
      </c>
      <c r="M21" s="161" t="str">
        <f t="shared" si="0"/>
        <v/>
      </c>
      <c r="N21" s="162">
        <f>'Proje ve Personel Bilgileri'!F30</f>
        <v>0</v>
      </c>
      <c r="O21" s="163">
        <f t="shared" si="1"/>
        <v>0</v>
      </c>
      <c r="P21" s="163">
        <f t="shared" si="2"/>
        <v>0</v>
      </c>
      <c r="Q21" s="163">
        <f t="shared" si="3"/>
        <v>0</v>
      </c>
      <c r="R21" s="163">
        <f t="shared" si="4"/>
        <v>0</v>
      </c>
      <c r="S21" s="163">
        <f t="shared" si="6"/>
        <v>0</v>
      </c>
      <c r="T21" s="163">
        <f t="shared" si="6"/>
        <v>0</v>
      </c>
    </row>
    <row r="22" spans="1:21" ht="22.6" customHeight="1" x14ac:dyDescent="0.3">
      <c r="A22" s="346">
        <v>15</v>
      </c>
      <c r="B22" s="165" t="str">
        <f>IF('Proje ve Personel Bilgileri'!C31&gt;0,'Proje ve Personel Bilgileri'!C31,"")</f>
        <v/>
      </c>
      <c r="C22" s="51"/>
      <c r="D22" s="52"/>
      <c r="E22" s="52"/>
      <c r="F22" s="52"/>
      <c r="G22" s="52"/>
      <c r="H22" s="52"/>
      <c r="I22" s="52"/>
      <c r="J22" s="52"/>
      <c r="K22" s="52"/>
      <c r="L22" s="164" t="str">
        <f t="shared" si="5"/>
        <v/>
      </c>
      <c r="M22" s="161" t="str">
        <f t="shared" si="0"/>
        <v/>
      </c>
      <c r="N22" s="162">
        <f>'Proje ve Personel Bilgileri'!F31</f>
        <v>0</v>
      </c>
      <c r="O22" s="163">
        <f t="shared" si="1"/>
        <v>0</v>
      </c>
      <c r="P22" s="163">
        <f t="shared" si="2"/>
        <v>0</v>
      </c>
      <c r="Q22" s="163">
        <f t="shared" si="3"/>
        <v>0</v>
      </c>
      <c r="R22" s="163">
        <f t="shared" si="4"/>
        <v>0</v>
      </c>
      <c r="S22" s="163">
        <f t="shared" si="6"/>
        <v>0</v>
      </c>
      <c r="T22" s="163">
        <f t="shared" si="6"/>
        <v>0</v>
      </c>
    </row>
    <row r="23" spans="1:21" ht="22.6" customHeight="1" x14ac:dyDescent="0.3">
      <c r="A23" s="346">
        <v>16</v>
      </c>
      <c r="B23" s="165" t="str">
        <f>IF('Proje ve Personel Bilgileri'!C32&gt;0,'Proje ve Personel Bilgileri'!C32,"")</f>
        <v/>
      </c>
      <c r="C23" s="51"/>
      <c r="D23" s="52"/>
      <c r="E23" s="52"/>
      <c r="F23" s="52"/>
      <c r="G23" s="52"/>
      <c r="H23" s="52"/>
      <c r="I23" s="52"/>
      <c r="J23" s="52"/>
      <c r="K23" s="52"/>
      <c r="L23" s="164" t="str">
        <f t="shared" si="5"/>
        <v/>
      </c>
      <c r="M23" s="161" t="str">
        <f t="shared" si="0"/>
        <v/>
      </c>
      <c r="N23" s="162">
        <f>'Proje ve Personel Bilgileri'!F32</f>
        <v>0</v>
      </c>
      <c r="O23" s="163">
        <f t="shared" si="1"/>
        <v>0</v>
      </c>
      <c r="P23" s="163">
        <f t="shared" si="2"/>
        <v>0</v>
      </c>
      <c r="Q23" s="163">
        <f t="shared" si="3"/>
        <v>0</v>
      </c>
      <c r="R23" s="163">
        <f t="shared" si="4"/>
        <v>0</v>
      </c>
      <c r="S23" s="163">
        <f t="shared" si="6"/>
        <v>0</v>
      </c>
      <c r="T23" s="163">
        <f t="shared" si="6"/>
        <v>0</v>
      </c>
    </row>
    <row r="24" spans="1:21" ht="22.6" customHeight="1" x14ac:dyDescent="0.3">
      <c r="A24" s="346">
        <v>17</v>
      </c>
      <c r="B24" s="165" t="str">
        <f>IF('Proje ve Personel Bilgileri'!C33&gt;0,'Proje ve Personel Bilgileri'!C33,"")</f>
        <v/>
      </c>
      <c r="C24" s="51"/>
      <c r="D24" s="52"/>
      <c r="E24" s="52"/>
      <c r="F24" s="52"/>
      <c r="G24" s="52"/>
      <c r="H24" s="52"/>
      <c r="I24" s="52"/>
      <c r="J24" s="52"/>
      <c r="K24" s="52"/>
      <c r="L24" s="164" t="str">
        <f t="shared" si="5"/>
        <v/>
      </c>
      <c r="M24" s="161" t="str">
        <f t="shared" si="0"/>
        <v/>
      </c>
      <c r="N24" s="162">
        <f>'Proje ve Personel Bilgileri'!F33</f>
        <v>0</v>
      </c>
      <c r="O24" s="163">
        <f t="shared" si="1"/>
        <v>0</v>
      </c>
      <c r="P24" s="163">
        <f t="shared" si="2"/>
        <v>0</v>
      </c>
      <c r="Q24" s="163">
        <f t="shared" si="3"/>
        <v>0</v>
      </c>
      <c r="R24" s="163">
        <f t="shared" si="4"/>
        <v>0</v>
      </c>
      <c r="S24" s="163">
        <f t="shared" si="6"/>
        <v>0</v>
      </c>
      <c r="T24" s="163">
        <f t="shared" si="6"/>
        <v>0</v>
      </c>
    </row>
    <row r="25" spans="1:21" ht="22.6" customHeight="1" x14ac:dyDescent="0.3">
      <c r="A25" s="346">
        <v>18</v>
      </c>
      <c r="B25" s="165" t="str">
        <f>IF('Proje ve Personel Bilgileri'!C34&gt;0,'Proje ve Personel Bilgileri'!C34,"")</f>
        <v/>
      </c>
      <c r="C25" s="51"/>
      <c r="D25" s="52"/>
      <c r="E25" s="52"/>
      <c r="F25" s="52"/>
      <c r="G25" s="52"/>
      <c r="H25" s="52"/>
      <c r="I25" s="52"/>
      <c r="J25" s="52"/>
      <c r="K25" s="52"/>
      <c r="L25" s="164" t="str">
        <f t="shared" si="5"/>
        <v/>
      </c>
      <c r="M25" s="161" t="str">
        <f t="shared" si="0"/>
        <v/>
      </c>
      <c r="N25" s="162">
        <f>'Proje ve Personel Bilgileri'!F34</f>
        <v>0</v>
      </c>
      <c r="O25" s="163">
        <f t="shared" si="1"/>
        <v>0</v>
      </c>
      <c r="P25" s="163">
        <f t="shared" si="2"/>
        <v>0</v>
      </c>
      <c r="Q25" s="163">
        <f t="shared" si="3"/>
        <v>0</v>
      </c>
      <c r="R25" s="163">
        <f t="shared" si="4"/>
        <v>0</v>
      </c>
      <c r="S25" s="163">
        <f t="shared" si="6"/>
        <v>0</v>
      </c>
      <c r="T25" s="163">
        <f t="shared" si="6"/>
        <v>0</v>
      </c>
    </row>
    <row r="26" spans="1:21" ht="22.6" customHeight="1" x14ac:dyDescent="0.3">
      <c r="A26" s="346">
        <v>19</v>
      </c>
      <c r="B26" s="165" t="str">
        <f>IF('Proje ve Personel Bilgileri'!C35&gt;0,'Proje ve Personel Bilgileri'!C35,"")</f>
        <v/>
      </c>
      <c r="C26" s="51"/>
      <c r="D26" s="52"/>
      <c r="E26" s="52"/>
      <c r="F26" s="52"/>
      <c r="G26" s="52"/>
      <c r="H26" s="52"/>
      <c r="I26" s="52"/>
      <c r="J26" s="52"/>
      <c r="K26" s="52"/>
      <c r="L26" s="164" t="str">
        <f t="shared" si="5"/>
        <v/>
      </c>
      <c r="M26" s="161" t="str">
        <f t="shared" si="0"/>
        <v/>
      </c>
      <c r="N26" s="162">
        <f>'Proje ve Personel Bilgileri'!F35</f>
        <v>0</v>
      </c>
      <c r="O26" s="163">
        <f t="shared" si="1"/>
        <v>0</v>
      </c>
      <c r="P26" s="163">
        <f t="shared" si="2"/>
        <v>0</v>
      </c>
      <c r="Q26" s="163">
        <f t="shared" si="3"/>
        <v>0</v>
      </c>
      <c r="R26" s="163">
        <f t="shared" si="4"/>
        <v>0</v>
      </c>
      <c r="S26" s="163">
        <f t="shared" si="6"/>
        <v>0</v>
      </c>
      <c r="T26" s="163">
        <f t="shared" si="6"/>
        <v>0</v>
      </c>
    </row>
    <row r="27" spans="1:21" ht="22.6" customHeight="1" thickBot="1" x14ac:dyDescent="0.35">
      <c r="A27" s="347">
        <v>20</v>
      </c>
      <c r="B27" s="166" t="str">
        <f>IF('Proje ve Personel Bilgileri'!C36&gt;0,'Proje ve Personel Bilgileri'!C36,"")</f>
        <v/>
      </c>
      <c r="C27" s="53"/>
      <c r="D27" s="54"/>
      <c r="E27" s="54"/>
      <c r="F27" s="54"/>
      <c r="G27" s="54"/>
      <c r="H27" s="54"/>
      <c r="I27" s="54"/>
      <c r="J27" s="54"/>
      <c r="K27" s="54"/>
      <c r="L27" s="167" t="str">
        <f t="shared" si="5"/>
        <v/>
      </c>
      <c r="M27" s="161" t="str">
        <f t="shared" si="0"/>
        <v/>
      </c>
      <c r="N27" s="162">
        <f>'Proje ve Personel Bilgileri'!F36</f>
        <v>0</v>
      </c>
      <c r="O27" s="163">
        <f t="shared" si="1"/>
        <v>0</v>
      </c>
      <c r="P27" s="163">
        <f t="shared" si="2"/>
        <v>0</v>
      </c>
      <c r="Q27" s="163">
        <f t="shared" si="3"/>
        <v>0</v>
      </c>
      <c r="R27" s="163">
        <f t="shared" si="4"/>
        <v>0</v>
      </c>
      <c r="S27" s="163">
        <f t="shared" si="6"/>
        <v>0</v>
      </c>
      <c r="T27" s="163">
        <f t="shared" si="6"/>
        <v>0</v>
      </c>
      <c r="U27" s="135">
        <v>1</v>
      </c>
    </row>
    <row r="28" spans="1:21" s="70" customFormat="1" ht="29.25" customHeight="1" thickBot="1" x14ac:dyDescent="0.35">
      <c r="A28" s="539" t="s">
        <v>33</v>
      </c>
      <c r="B28" s="540"/>
      <c r="C28" s="214" t="str">
        <f t="shared" ref="C28:K28" si="7">IF($L$28&gt;0,SUM(C8:C27),"")</f>
        <v/>
      </c>
      <c r="D28" s="169" t="str">
        <f t="shared" si="7"/>
        <v/>
      </c>
      <c r="E28" s="169" t="str">
        <f t="shared" si="7"/>
        <v/>
      </c>
      <c r="F28" s="169" t="str">
        <f t="shared" si="7"/>
        <v/>
      </c>
      <c r="G28" s="169" t="str">
        <f t="shared" si="7"/>
        <v/>
      </c>
      <c r="H28" s="169" t="str">
        <f t="shared" si="7"/>
        <v/>
      </c>
      <c r="I28" s="169" t="str">
        <f t="shared" si="7"/>
        <v/>
      </c>
      <c r="J28" s="169" t="str">
        <f t="shared" si="7"/>
        <v/>
      </c>
      <c r="K28" s="169" t="str">
        <f t="shared" si="7"/>
        <v/>
      </c>
      <c r="L28" s="170">
        <f>SUM(L8:L27)</f>
        <v>0</v>
      </c>
      <c r="M28" s="4"/>
      <c r="N28" s="67"/>
      <c r="O28" s="68"/>
      <c r="P28" s="69"/>
      <c r="Q28" s="67"/>
      <c r="R28" s="67"/>
      <c r="S28" s="67"/>
      <c r="T28" s="67"/>
    </row>
    <row r="29" spans="1:21" x14ac:dyDescent="0.3">
      <c r="A29" s="348" t="s">
        <v>145</v>
      </c>
      <c r="B29" s="55"/>
      <c r="C29" s="55"/>
      <c r="D29" s="55"/>
      <c r="E29" s="55"/>
      <c r="F29" s="55"/>
      <c r="G29" s="55"/>
      <c r="H29" s="55"/>
      <c r="I29" s="55"/>
      <c r="J29" s="55"/>
      <c r="K29" s="55"/>
      <c r="L29" s="55"/>
      <c r="S29" s="89"/>
      <c r="T29" s="89"/>
    </row>
    <row r="31" spans="1:21" ht="19.7" x14ac:dyDescent="0.35">
      <c r="A31" s="349" t="s">
        <v>30</v>
      </c>
      <c r="B31" s="350">
        <f ca="1">imzatarihi</f>
        <v>45653</v>
      </c>
      <c r="C31" s="538" t="s">
        <v>31</v>
      </c>
      <c r="D31" s="538"/>
      <c r="E31" s="349" t="s">
        <v>152</v>
      </c>
      <c r="F31" s="351" t="str">
        <f>IF(kurulusyetkilisi&gt;0,kurulusyetkilisi,"")</f>
        <v/>
      </c>
      <c r="G31" s="209"/>
      <c r="H31" s="210"/>
      <c r="I31" s="208"/>
      <c r="J31" s="208"/>
    </row>
    <row r="32" spans="1:21" ht="19.7" x14ac:dyDescent="0.35">
      <c r="A32" s="211"/>
      <c r="B32" s="211"/>
      <c r="C32" s="538" t="s">
        <v>32</v>
      </c>
      <c r="D32" s="538"/>
      <c r="E32" s="537"/>
      <c r="F32" s="537"/>
      <c r="G32" s="537"/>
      <c r="H32" s="313"/>
      <c r="I32" s="56"/>
      <c r="J32" s="56"/>
    </row>
    <row r="33" spans="1:20" ht="16.3" x14ac:dyDescent="0.3">
      <c r="A33" s="549" t="s">
        <v>20</v>
      </c>
      <c r="B33" s="549"/>
      <c r="C33" s="549"/>
      <c r="D33" s="549"/>
      <c r="E33" s="549"/>
      <c r="F33" s="549"/>
      <c r="G33" s="549"/>
      <c r="H33" s="549"/>
      <c r="I33" s="549"/>
      <c r="J33" s="549"/>
      <c r="K33" s="549"/>
      <c r="L33" s="549"/>
      <c r="M33" s="88"/>
      <c r="N33" s="72"/>
      <c r="O33" s="176"/>
    </row>
    <row r="34" spans="1:20" x14ac:dyDescent="0.3">
      <c r="A34" s="556" t="str">
        <f>IF(YilDonem&lt;&gt;"",CONCATENATE(YilDonem," dönemi"),"")</f>
        <v/>
      </c>
      <c r="B34" s="556"/>
      <c r="C34" s="556"/>
      <c r="D34" s="556"/>
      <c r="E34" s="556"/>
      <c r="F34" s="556"/>
      <c r="G34" s="556"/>
      <c r="H34" s="556"/>
      <c r="I34" s="556"/>
      <c r="J34" s="556"/>
      <c r="K34" s="556"/>
      <c r="L34" s="556"/>
    </row>
    <row r="35" spans="1:20" ht="16.3" thickBot="1" x14ac:dyDescent="0.35">
      <c r="B35" s="47"/>
      <c r="C35" s="47"/>
      <c r="D35" s="47"/>
      <c r="E35" s="557" t="str">
        <f>IF(YilDonem&lt;&gt;"",CONCATENATE(IF(Dönem=1,"MART",IF(Dönem=2,"EYLÜL","")),"  ayına aittir."),"")</f>
        <v/>
      </c>
      <c r="F35" s="557"/>
      <c r="G35" s="557"/>
      <c r="H35" s="557"/>
      <c r="I35" s="47"/>
      <c r="J35" s="47"/>
      <c r="K35" s="47"/>
      <c r="L35" s="339" t="s">
        <v>28</v>
      </c>
    </row>
    <row r="36" spans="1:20" ht="31.6" customHeight="1" thickBot="1" x14ac:dyDescent="0.35">
      <c r="A36" s="343" t="s">
        <v>212</v>
      </c>
      <c r="B36" s="550" t="str">
        <f>IF(ProjeNo&gt;0,ProjeNo,"")</f>
        <v/>
      </c>
      <c r="C36" s="551"/>
      <c r="D36" s="551"/>
      <c r="E36" s="551"/>
      <c r="F36" s="551"/>
      <c r="G36" s="551"/>
      <c r="H36" s="551"/>
      <c r="I36" s="551"/>
      <c r="J36" s="551"/>
      <c r="K36" s="551"/>
      <c r="L36" s="552"/>
    </row>
    <row r="37" spans="1:20" ht="31.6" customHeight="1" thickBot="1" x14ac:dyDescent="0.35">
      <c r="A37" s="344" t="s">
        <v>213</v>
      </c>
      <c r="B37" s="553" t="str">
        <f>IF(ProjeAdi&gt;0,ProjeAdi,"")</f>
        <v/>
      </c>
      <c r="C37" s="554"/>
      <c r="D37" s="554"/>
      <c r="E37" s="554"/>
      <c r="F37" s="554"/>
      <c r="G37" s="554"/>
      <c r="H37" s="554"/>
      <c r="I37" s="554"/>
      <c r="J37" s="554"/>
      <c r="K37" s="554"/>
      <c r="L37" s="555"/>
    </row>
    <row r="38" spans="1:20" ht="31.6" customHeight="1" thickBot="1" x14ac:dyDescent="0.3">
      <c r="A38" s="541" t="s">
        <v>3</v>
      </c>
      <c r="B38" s="541" t="s">
        <v>4</v>
      </c>
      <c r="C38" s="541" t="s">
        <v>21</v>
      </c>
      <c r="D38" s="541" t="s">
        <v>121</v>
      </c>
      <c r="E38" s="541" t="s">
        <v>22</v>
      </c>
      <c r="F38" s="541" t="s">
        <v>25</v>
      </c>
      <c r="G38" s="558" t="s">
        <v>23</v>
      </c>
      <c r="H38" s="560" t="s">
        <v>144</v>
      </c>
      <c r="I38" s="561"/>
      <c r="J38" s="561"/>
      <c r="K38" s="562"/>
      <c r="L38" s="541" t="s">
        <v>24</v>
      </c>
      <c r="O38" s="548" t="s">
        <v>29</v>
      </c>
      <c r="P38" s="548"/>
      <c r="Q38" s="548" t="s">
        <v>35</v>
      </c>
      <c r="R38" s="548"/>
      <c r="S38" s="548" t="s">
        <v>36</v>
      </c>
      <c r="T38" s="548"/>
    </row>
    <row r="39" spans="1:20" s="90" customFormat="1" ht="94.45" thickBot="1" x14ac:dyDescent="0.3">
      <c r="A39" s="546"/>
      <c r="B39" s="546"/>
      <c r="C39" s="546"/>
      <c r="D39" s="546"/>
      <c r="E39" s="546"/>
      <c r="F39" s="546"/>
      <c r="G39" s="559"/>
      <c r="H39" s="340" t="s">
        <v>118</v>
      </c>
      <c r="I39" s="340" t="s">
        <v>146</v>
      </c>
      <c r="J39" s="340" t="s">
        <v>154</v>
      </c>
      <c r="K39" s="340" t="s">
        <v>155</v>
      </c>
      <c r="L39" s="546"/>
      <c r="M39" s="3"/>
      <c r="N39" s="341" t="s">
        <v>6</v>
      </c>
      <c r="O39" s="342" t="s">
        <v>26</v>
      </c>
      <c r="P39" s="342" t="s">
        <v>27</v>
      </c>
      <c r="Q39" s="342" t="s">
        <v>34</v>
      </c>
      <c r="R39" s="342" t="s">
        <v>23</v>
      </c>
      <c r="S39" s="342" t="s">
        <v>34</v>
      </c>
      <c r="T39" s="342" t="s">
        <v>27</v>
      </c>
    </row>
    <row r="40" spans="1:20" ht="22.6" customHeight="1" x14ac:dyDescent="0.3">
      <c r="A40" s="345">
        <v>21</v>
      </c>
      <c r="B40" s="171" t="str">
        <f>IF('Proje ve Personel Bilgileri'!C37&gt;0,'Proje ve Personel Bilgileri'!C37,"")</f>
        <v/>
      </c>
      <c r="C40" s="48"/>
      <c r="D40" s="49"/>
      <c r="E40" s="49"/>
      <c r="F40" s="49"/>
      <c r="G40" s="49"/>
      <c r="H40" s="49"/>
      <c r="I40" s="49"/>
      <c r="J40" s="49"/>
      <c r="K40" s="49"/>
      <c r="L40" s="160" t="str">
        <f>IF(B40&lt;&gt;"",IF(OR(F40&gt;S40,G40&gt;T40),0,D40+E40+F40+G40-H40-I40-J40-K40),"")</f>
        <v/>
      </c>
      <c r="M40" s="161" t="str">
        <f t="shared" ref="M40:M59" si="8">IF(OR(F40&gt;S40,G40&gt;T40),"Toplam maliyetin hesaplanabilmesi için SGK işveren payı ve işsizlik sigortası işveren payının tavan değerleri aşmaması gerekmektedir.","")</f>
        <v/>
      </c>
      <c r="N40" s="162">
        <f>'Proje ve Personel Bilgileri'!F37</f>
        <v>0</v>
      </c>
      <c r="O40" s="163">
        <f t="shared" ref="O40:O59" si="9">IFERROR(IF(N40="EVET",VLOOKUP(YilDonem,SGKTAVAN,2,0)*0.2475,VLOOKUP(YilDonem,SGKTAVAN,2,0)*0.2075),0)</f>
        <v>0</v>
      </c>
      <c r="P40" s="163">
        <f t="shared" ref="P40:P59" si="10">IFERROR(IF(N40="EVET",0,VLOOKUP(YilDonem,SGKTAVAN,2,0)*0.02),0)</f>
        <v>0</v>
      </c>
      <c r="Q40" s="163">
        <f t="shared" ref="Q40:Q59" si="11">IF(N40="EVET",(D40+E40)*0.2475,(D40+E40)*0.2075)</f>
        <v>0</v>
      </c>
      <c r="R40" s="163">
        <f t="shared" ref="R40:R59" si="12">IF(N40="EVET",0,(D40+E40)*0.02)</f>
        <v>0</v>
      </c>
      <c r="S40" s="163">
        <f>IF(ISERROR(ROUNDUP(MIN(O40,Q40),0)),0,ROUNDUP(MIN(O40,Q40),0))</f>
        <v>0</v>
      </c>
      <c r="T40" s="163">
        <f>IF(ISERROR(ROUNDUP(MIN(P40,R40),0)),0,ROUNDUP(MIN(P40,R40),0))</f>
        <v>0</v>
      </c>
    </row>
    <row r="41" spans="1:20" ht="22.6" customHeight="1" x14ac:dyDescent="0.3">
      <c r="A41" s="346">
        <v>22</v>
      </c>
      <c r="B41" s="165" t="str">
        <f>IF('Proje ve Personel Bilgileri'!C38&gt;0,'Proje ve Personel Bilgileri'!C38,"")</f>
        <v/>
      </c>
      <c r="C41" s="51"/>
      <c r="D41" s="52"/>
      <c r="E41" s="52"/>
      <c r="F41" s="52"/>
      <c r="G41" s="52"/>
      <c r="H41" s="52"/>
      <c r="I41" s="52"/>
      <c r="J41" s="52"/>
      <c r="K41" s="52"/>
      <c r="L41" s="164" t="str">
        <f t="shared" ref="L41:L59" si="13">IF(B41&lt;&gt;"",IF(OR(F41&gt;S41,G41&gt;T41),0,D41+E41+F41+G41-H41-I41-J41-K41),"")</f>
        <v/>
      </c>
      <c r="M41" s="161" t="str">
        <f t="shared" si="8"/>
        <v/>
      </c>
      <c r="N41" s="162">
        <f>'Proje ve Personel Bilgileri'!F38</f>
        <v>0</v>
      </c>
      <c r="O41" s="163">
        <f t="shared" si="9"/>
        <v>0</v>
      </c>
      <c r="P41" s="163">
        <f t="shared" si="10"/>
        <v>0</v>
      </c>
      <c r="Q41" s="163">
        <f t="shared" si="11"/>
        <v>0</v>
      </c>
      <c r="R41" s="163">
        <f t="shared" si="12"/>
        <v>0</v>
      </c>
      <c r="S41" s="163">
        <f t="shared" ref="S41:T59" si="14">IF(ISERROR(ROUNDUP(MIN(O41,Q41),0)),0,ROUNDUP(MIN(O41,Q41),0))</f>
        <v>0</v>
      </c>
      <c r="T41" s="163">
        <f t="shared" si="14"/>
        <v>0</v>
      </c>
    </row>
    <row r="42" spans="1:20" ht="22.6" customHeight="1" x14ac:dyDescent="0.3">
      <c r="A42" s="346">
        <v>23</v>
      </c>
      <c r="B42" s="165" t="str">
        <f>IF('Proje ve Personel Bilgileri'!C39&gt;0,'Proje ve Personel Bilgileri'!C39,"")</f>
        <v/>
      </c>
      <c r="C42" s="51"/>
      <c r="D42" s="52"/>
      <c r="E42" s="52"/>
      <c r="F42" s="52"/>
      <c r="G42" s="52"/>
      <c r="H42" s="52"/>
      <c r="I42" s="52"/>
      <c r="J42" s="52"/>
      <c r="K42" s="52"/>
      <c r="L42" s="164" t="str">
        <f t="shared" si="13"/>
        <v/>
      </c>
      <c r="M42" s="161" t="str">
        <f t="shared" si="8"/>
        <v/>
      </c>
      <c r="N42" s="162">
        <f>'Proje ve Personel Bilgileri'!F39</f>
        <v>0</v>
      </c>
      <c r="O42" s="163">
        <f t="shared" si="9"/>
        <v>0</v>
      </c>
      <c r="P42" s="163">
        <f t="shared" si="10"/>
        <v>0</v>
      </c>
      <c r="Q42" s="163">
        <f t="shared" si="11"/>
        <v>0</v>
      </c>
      <c r="R42" s="163">
        <f t="shared" si="12"/>
        <v>0</v>
      </c>
      <c r="S42" s="163">
        <f t="shared" si="14"/>
        <v>0</v>
      </c>
      <c r="T42" s="163">
        <f t="shared" si="14"/>
        <v>0</v>
      </c>
    </row>
    <row r="43" spans="1:20" ht="22.6" customHeight="1" x14ac:dyDescent="0.3">
      <c r="A43" s="346">
        <v>24</v>
      </c>
      <c r="B43" s="165" t="str">
        <f>IF('Proje ve Personel Bilgileri'!C40&gt;0,'Proje ve Personel Bilgileri'!C40,"")</f>
        <v/>
      </c>
      <c r="C43" s="51"/>
      <c r="D43" s="52"/>
      <c r="E43" s="52"/>
      <c r="F43" s="52"/>
      <c r="G43" s="52"/>
      <c r="H43" s="52"/>
      <c r="I43" s="52"/>
      <c r="J43" s="52"/>
      <c r="K43" s="52"/>
      <c r="L43" s="164" t="str">
        <f t="shared" si="13"/>
        <v/>
      </c>
      <c r="M43" s="161" t="str">
        <f t="shared" si="8"/>
        <v/>
      </c>
      <c r="N43" s="162">
        <f>'Proje ve Personel Bilgileri'!F40</f>
        <v>0</v>
      </c>
      <c r="O43" s="163">
        <f t="shared" si="9"/>
        <v>0</v>
      </c>
      <c r="P43" s="163">
        <f t="shared" si="10"/>
        <v>0</v>
      </c>
      <c r="Q43" s="163">
        <f t="shared" si="11"/>
        <v>0</v>
      </c>
      <c r="R43" s="163">
        <f t="shared" si="12"/>
        <v>0</v>
      </c>
      <c r="S43" s="163">
        <f t="shared" si="14"/>
        <v>0</v>
      </c>
      <c r="T43" s="163">
        <f t="shared" si="14"/>
        <v>0</v>
      </c>
    </row>
    <row r="44" spans="1:20" ht="22.6" customHeight="1" x14ac:dyDescent="0.3">
      <c r="A44" s="346">
        <v>25</v>
      </c>
      <c r="B44" s="165" t="str">
        <f>IF('Proje ve Personel Bilgileri'!C41&gt;0,'Proje ve Personel Bilgileri'!C41,"")</f>
        <v/>
      </c>
      <c r="C44" s="51"/>
      <c r="D44" s="52"/>
      <c r="E44" s="52"/>
      <c r="F44" s="52"/>
      <c r="G44" s="52"/>
      <c r="H44" s="52"/>
      <c r="I44" s="52"/>
      <c r="J44" s="52"/>
      <c r="K44" s="52"/>
      <c r="L44" s="164" t="str">
        <f t="shared" si="13"/>
        <v/>
      </c>
      <c r="M44" s="161" t="str">
        <f t="shared" si="8"/>
        <v/>
      </c>
      <c r="N44" s="162">
        <f>'Proje ve Personel Bilgileri'!F41</f>
        <v>0</v>
      </c>
      <c r="O44" s="163">
        <f t="shared" si="9"/>
        <v>0</v>
      </c>
      <c r="P44" s="163">
        <f t="shared" si="10"/>
        <v>0</v>
      </c>
      <c r="Q44" s="163">
        <f t="shared" si="11"/>
        <v>0</v>
      </c>
      <c r="R44" s="163">
        <f t="shared" si="12"/>
        <v>0</v>
      </c>
      <c r="S44" s="163">
        <f t="shared" si="14"/>
        <v>0</v>
      </c>
      <c r="T44" s="163">
        <f t="shared" si="14"/>
        <v>0</v>
      </c>
    </row>
    <row r="45" spans="1:20" ht="22.6" customHeight="1" x14ac:dyDescent="0.3">
      <c r="A45" s="346">
        <v>26</v>
      </c>
      <c r="B45" s="165" t="str">
        <f>IF('Proje ve Personel Bilgileri'!C42&gt;0,'Proje ve Personel Bilgileri'!C42,"")</f>
        <v/>
      </c>
      <c r="C45" s="51"/>
      <c r="D45" s="52"/>
      <c r="E45" s="52"/>
      <c r="F45" s="52"/>
      <c r="G45" s="52"/>
      <c r="H45" s="52"/>
      <c r="I45" s="52"/>
      <c r="J45" s="52"/>
      <c r="K45" s="52"/>
      <c r="L45" s="164" t="str">
        <f t="shared" si="13"/>
        <v/>
      </c>
      <c r="M45" s="161" t="str">
        <f t="shared" si="8"/>
        <v/>
      </c>
      <c r="N45" s="162">
        <f>'Proje ve Personel Bilgileri'!F42</f>
        <v>0</v>
      </c>
      <c r="O45" s="163">
        <f t="shared" si="9"/>
        <v>0</v>
      </c>
      <c r="P45" s="163">
        <f t="shared" si="10"/>
        <v>0</v>
      </c>
      <c r="Q45" s="163">
        <f t="shared" si="11"/>
        <v>0</v>
      </c>
      <c r="R45" s="163">
        <f t="shared" si="12"/>
        <v>0</v>
      </c>
      <c r="S45" s="163">
        <f t="shared" si="14"/>
        <v>0</v>
      </c>
      <c r="T45" s="163">
        <f t="shared" si="14"/>
        <v>0</v>
      </c>
    </row>
    <row r="46" spans="1:20" ht="22.6" customHeight="1" x14ac:dyDescent="0.3">
      <c r="A46" s="346">
        <v>27</v>
      </c>
      <c r="B46" s="165" t="str">
        <f>IF('Proje ve Personel Bilgileri'!C43&gt;0,'Proje ve Personel Bilgileri'!C43,"")</f>
        <v/>
      </c>
      <c r="C46" s="51"/>
      <c r="D46" s="52"/>
      <c r="E46" s="52"/>
      <c r="F46" s="52"/>
      <c r="G46" s="52"/>
      <c r="H46" s="52"/>
      <c r="I46" s="52"/>
      <c r="J46" s="52"/>
      <c r="K46" s="52"/>
      <c r="L46" s="164" t="str">
        <f t="shared" si="13"/>
        <v/>
      </c>
      <c r="M46" s="161" t="str">
        <f t="shared" si="8"/>
        <v/>
      </c>
      <c r="N46" s="162">
        <f>'Proje ve Personel Bilgileri'!F43</f>
        <v>0</v>
      </c>
      <c r="O46" s="163">
        <f t="shared" si="9"/>
        <v>0</v>
      </c>
      <c r="P46" s="163">
        <f t="shared" si="10"/>
        <v>0</v>
      </c>
      <c r="Q46" s="163">
        <f t="shared" si="11"/>
        <v>0</v>
      </c>
      <c r="R46" s="163">
        <f t="shared" si="12"/>
        <v>0</v>
      </c>
      <c r="S46" s="163">
        <f t="shared" si="14"/>
        <v>0</v>
      </c>
      <c r="T46" s="163">
        <f t="shared" si="14"/>
        <v>0</v>
      </c>
    </row>
    <row r="47" spans="1:20" ht="22.6" customHeight="1" x14ac:dyDescent="0.3">
      <c r="A47" s="346">
        <v>28</v>
      </c>
      <c r="B47" s="165" t="str">
        <f>IF('Proje ve Personel Bilgileri'!C44&gt;0,'Proje ve Personel Bilgileri'!C44,"")</f>
        <v/>
      </c>
      <c r="C47" s="51"/>
      <c r="D47" s="52"/>
      <c r="E47" s="52"/>
      <c r="F47" s="52"/>
      <c r="G47" s="52"/>
      <c r="H47" s="52"/>
      <c r="I47" s="52"/>
      <c r="J47" s="52"/>
      <c r="K47" s="52"/>
      <c r="L47" s="164" t="str">
        <f t="shared" si="13"/>
        <v/>
      </c>
      <c r="M47" s="161" t="str">
        <f t="shared" si="8"/>
        <v/>
      </c>
      <c r="N47" s="162">
        <f>'Proje ve Personel Bilgileri'!F44</f>
        <v>0</v>
      </c>
      <c r="O47" s="163">
        <f t="shared" si="9"/>
        <v>0</v>
      </c>
      <c r="P47" s="163">
        <f t="shared" si="10"/>
        <v>0</v>
      </c>
      <c r="Q47" s="163">
        <f t="shared" si="11"/>
        <v>0</v>
      </c>
      <c r="R47" s="163">
        <f t="shared" si="12"/>
        <v>0</v>
      </c>
      <c r="S47" s="163">
        <f t="shared" si="14"/>
        <v>0</v>
      </c>
      <c r="T47" s="163">
        <f t="shared" si="14"/>
        <v>0</v>
      </c>
    </row>
    <row r="48" spans="1:20" ht="22.6" customHeight="1" x14ac:dyDescent="0.3">
      <c r="A48" s="346">
        <v>29</v>
      </c>
      <c r="B48" s="165" t="str">
        <f>IF('Proje ve Personel Bilgileri'!C45&gt;0,'Proje ve Personel Bilgileri'!C45,"")</f>
        <v/>
      </c>
      <c r="C48" s="51"/>
      <c r="D48" s="52"/>
      <c r="E48" s="52"/>
      <c r="F48" s="52"/>
      <c r="G48" s="52"/>
      <c r="H48" s="52"/>
      <c r="I48" s="52"/>
      <c r="J48" s="52"/>
      <c r="K48" s="52"/>
      <c r="L48" s="164" t="str">
        <f t="shared" si="13"/>
        <v/>
      </c>
      <c r="M48" s="161" t="str">
        <f t="shared" si="8"/>
        <v/>
      </c>
      <c r="N48" s="162">
        <f>'Proje ve Personel Bilgileri'!F45</f>
        <v>0</v>
      </c>
      <c r="O48" s="163">
        <f t="shared" si="9"/>
        <v>0</v>
      </c>
      <c r="P48" s="163">
        <f t="shared" si="10"/>
        <v>0</v>
      </c>
      <c r="Q48" s="163">
        <f t="shared" si="11"/>
        <v>0</v>
      </c>
      <c r="R48" s="163">
        <f t="shared" si="12"/>
        <v>0</v>
      </c>
      <c r="S48" s="163">
        <f t="shared" si="14"/>
        <v>0</v>
      </c>
      <c r="T48" s="163">
        <f t="shared" si="14"/>
        <v>0</v>
      </c>
    </row>
    <row r="49" spans="1:21" ht="22.6" customHeight="1" x14ac:dyDescent="0.3">
      <c r="A49" s="346">
        <v>30</v>
      </c>
      <c r="B49" s="165" t="str">
        <f>IF('Proje ve Personel Bilgileri'!C46&gt;0,'Proje ve Personel Bilgileri'!C46,"")</f>
        <v/>
      </c>
      <c r="C49" s="51"/>
      <c r="D49" s="52"/>
      <c r="E49" s="52"/>
      <c r="F49" s="52"/>
      <c r="G49" s="52"/>
      <c r="H49" s="52"/>
      <c r="I49" s="52"/>
      <c r="J49" s="52"/>
      <c r="K49" s="52"/>
      <c r="L49" s="164" t="str">
        <f t="shared" si="13"/>
        <v/>
      </c>
      <c r="M49" s="161" t="str">
        <f t="shared" si="8"/>
        <v/>
      </c>
      <c r="N49" s="162">
        <f>'Proje ve Personel Bilgileri'!F46</f>
        <v>0</v>
      </c>
      <c r="O49" s="163">
        <f t="shared" si="9"/>
        <v>0</v>
      </c>
      <c r="P49" s="163">
        <f t="shared" si="10"/>
        <v>0</v>
      </c>
      <c r="Q49" s="163">
        <f t="shared" si="11"/>
        <v>0</v>
      </c>
      <c r="R49" s="163">
        <f t="shared" si="12"/>
        <v>0</v>
      </c>
      <c r="S49" s="163">
        <f t="shared" si="14"/>
        <v>0</v>
      </c>
      <c r="T49" s="163">
        <f t="shared" si="14"/>
        <v>0</v>
      </c>
    </row>
    <row r="50" spans="1:21" ht="22.6" customHeight="1" x14ac:dyDescent="0.3">
      <c r="A50" s="346">
        <v>31</v>
      </c>
      <c r="B50" s="165" t="str">
        <f>IF('Proje ve Personel Bilgileri'!C47&gt;0,'Proje ve Personel Bilgileri'!C47,"")</f>
        <v/>
      </c>
      <c r="C50" s="51"/>
      <c r="D50" s="52"/>
      <c r="E50" s="52"/>
      <c r="F50" s="52"/>
      <c r="G50" s="52"/>
      <c r="H50" s="52"/>
      <c r="I50" s="52"/>
      <c r="J50" s="52"/>
      <c r="K50" s="52"/>
      <c r="L50" s="164" t="str">
        <f t="shared" si="13"/>
        <v/>
      </c>
      <c r="M50" s="161" t="str">
        <f t="shared" si="8"/>
        <v/>
      </c>
      <c r="N50" s="162">
        <f>'Proje ve Personel Bilgileri'!F47</f>
        <v>0</v>
      </c>
      <c r="O50" s="163">
        <f t="shared" si="9"/>
        <v>0</v>
      </c>
      <c r="P50" s="163">
        <f t="shared" si="10"/>
        <v>0</v>
      </c>
      <c r="Q50" s="163">
        <f t="shared" si="11"/>
        <v>0</v>
      </c>
      <c r="R50" s="163">
        <f t="shared" si="12"/>
        <v>0</v>
      </c>
      <c r="S50" s="163">
        <f t="shared" si="14"/>
        <v>0</v>
      </c>
      <c r="T50" s="163">
        <f t="shared" si="14"/>
        <v>0</v>
      </c>
    </row>
    <row r="51" spans="1:21" ht="22.6" customHeight="1" x14ac:dyDescent="0.3">
      <c r="A51" s="346">
        <v>32</v>
      </c>
      <c r="B51" s="165" t="str">
        <f>IF('Proje ve Personel Bilgileri'!C48&gt;0,'Proje ve Personel Bilgileri'!C48,"")</f>
        <v/>
      </c>
      <c r="C51" s="51"/>
      <c r="D51" s="52"/>
      <c r="E51" s="52"/>
      <c r="F51" s="52"/>
      <c r="G51" s="52"/>
      <c r="H51" s="52"/>
      <c r="I51" s="52"/>
      <c r="J51" s="52"/>
      <c r="K51" s="52"/>
      <c r="L51" s="164" t="str">
        <f t="shared" si="13"/>
        <v/>
      </c>
      <c r="M51" s="161" t="str">
        <f t="shared" si="8"/>
        <v/>
      </c>
      <c r="N51" s="162">
        <f>'Proje ve Personel Bilgileri'!F48</f>
        <v>0</v>
      </c>
      <c r="O51" s="163">
        <f t="shared" si="9"/>
        <v>0</v>
      </c>
      <c r="P51" s="163">
        <f t="shared" si="10"/>
        <v>0</v>
      </c>
      <c r="Q51" s="163">
        <f t="shared" si="11"/>
        <v>0</v>
      </c>
      <c r="R51" s="163">
        <f t="shared" si="12"/>
        <v>0</v>
      </c>
      <c r="S51" s="163">
        <f t="shared" si="14"/>
        <v>0</v>
      </c>
      <c r="T51" s="163">
        <f t="shared" si="14"/>
        <v>0</v>
      </c>
    </row>
    <row r="52" spans="1:21" ht="22.6" customHeight="1" x14ac:dyDescent="0.3">
      <c r="A52" s="346">
        <v>33</v>
      </c>
      <c r="B52" s="165" t="str">
        <f>IF('Proje ve Personel Bilgileri'!C49&gt;0,'Proje ve Personel Bilgileri'!C49,"")</f>
        <v/>
      </c>
      <c r="C52" s="51"/>
      <c r="D52" s="52"/>
      <c r="E52" s="52"/>
      <c r="F52" s="52"/>
      <c r="G52" s="52"/>
      <c r="H52" s="52"/>
      <c r="I52" s="52"/>
      <c r="J52" s="52"/>
      <c r="K52" s="52"/>
      <c r="L52" s="164" t="str">
        <f t="shared" si="13"/>
        <v/>
      </c>
      <c r="M52" s="161" t="str">
        <f t="shared" si="8"/>
        <v/>
      </c>
      <c r="N52" s="162">
        <f>'Proje ve Personel Bilgileri'!F49</f>
        <v>0</v>
      </c>
      <c r="O52" s="163">
        <f t="shared" si="9"/>
        <v>0</v>
      </c>
      <c r="P52" s="163">
        <f t="shared" si="10"/>
        <v>0</v>
      </c>
      <c r="Q52" s="163">
        <f t="shared" si="11"/>
        <v>0</v>
      </c>
      <c r="R52" s="163">
        <f t="shared" si="12"/>
        <v>0</v>
      </c>
      <c r="S52" s="163">
        <f t="shared" si="14"/>
        <v>0</v>
      </c>
      <c r="T52" s="163">
        <f t="shared" si="14"/>
        <v>0</v>
      </c>
    </row>
    <row r="53" spans="1:21" ht="22.6" customHeight="1" x14ac:dyDescent="0.3">
      <c r="A53" s="346">
        <v>34</v>
      </c>
      <c r="B53" s="165" t="str">
        <f>IF('Proje ve Personel Bilgileri'!C50&gt;0,'Proje ve Personel Bilgileri'!C50,"")</f>
        <v/>
      </c>
      <c r="C53" s="51"/>
      <c r="D53" s="52"/>
      <c r="E53" s="52"/>
      <c r="F53" s="52"/>
      <c r="G53" s="52"/>
      <c r="H53" s="52"/>
      <c r="I53" s="52"/>
      <c r="J53" s="52"/>
      <c r="K53" s="52"/>
      <c r="L53" s="164" t="str">
        <f t="shared" si="13"/>
        <v/>
      </c>
      <c r="M53" s="161" t="str">
        <f t="shared" si="8"/>
        <v/>
      </c>
      <c r="N53" s="162">
        <f>'Proje ve Personel Bilgileri'!F50</f>
        <v>0</v>
      </c>
      <c r="O53" s="163">
        <f t="shared" si="9"/>
        <v>0</v>
      </c>
      <c r="P53" s="163">
        <f t="shared" si="10"/>
        <v>0</v>
      </c>
      <c r="Q53" s="163">
        <f t="shared" si="11"/>
        <v>0</v>
      </c>
      <c r="R53" s="163">
        <f t="shared" si="12"/>
        <v>0</v>
      </c>
      <c r="S53" s="163">
        <f t="shared" si="14"/>
        <v>0</v>
      </c>
      <c r="T53" s="163">
        <f t="shared" si="14"/>
        <v>0</v>
      </c>
    </row>
    <row r="54" spans="1:21" ht="22.6" customHeight="1" x14ac:dyDescent="0.3">
      <c r="A54" s="346">
        <v>35</v>
      </c>
      <c r="B54" s="165" t="str">
        <f>IF('Proje ve Personel Bilgileri'!C51&gt;0,'Proje ve Personel Bilgileri'!C51,"")</f>
        <v/>
      </c>
      <c r="C54" s="51"/>
      <c r="D54" s="52"/>
      <c r="E54" s="52"/>
      <c r="F54" s="52"/>
      <c r="G54" s="52"/>
      <c r="H54" s="52"/>
      <c r="I54" s="52"/>
      <c r="J54" s="52"/>
      <c r="K54" s="52"/>
      <c r="L54" s="164" t="str">
        <f t="shared" si="13"/>
        <v/>
      </c>
      <c r="M54" s="161" t="str">
        <f t="shared" si="8"/>
        <v/>
      </c>
      <c r="N54" s="162">
        <f>'Proje ve Personel Bilgileri'!F51</f>
        <v>0</v>
      </c>
      <c r="O54" s="163">
        <f t="shared" si="9"/>
        <v>0</v>
      </c>
      <c r="P54" s="163">
        <f t="shared" si="10"/>
        <v>0</v>
      </c>
      <c r="Q54" s="163">
        <f t="shared" si="11"/>
        <v>0</v>
      </c>
      <c r="R54" s="163">
        <f t="shared" si="12"/>
        <v>0</v>
      </c>
      <c r="S54" s="163">
        <f t="shared" si="14"/>
        <v>0</v>
      </c>
      <c r="T54" s="163">
        <f t="shared" si="14"/>
        <v>0</v>
      </c>
    </row>
    <row r="55" spans="1:21" ht="22.6" customHeight="1" x14ac:dyDescent="0.3">
      <c r="A55" s="346">
        <v>36</v>
      </c>
      <c r="B55" s="165" t="str">
        <f>IF('Proje ve Personel Bilgileri'!C52&gt;0,'Proje ve Personel Bilgileri'!C52,"")</f>
        <v/>
      </c>
      <c r="C55" s="51"/>
      <c r="D55" s="52"/>
      <c r="E55" s="52"/>
      <c r="F55" s="52"/>
      <c r="G55" s="52"/>
      <c r="H55" s="52"/>
      <c r="I55" s="52"/>
      <c r="J55" s="52"/>
      <c r="K55" s="52"/>
      <c r="L55" s="164" t="str">
        <f t="shared" si="13"/>
        <v/>
      </c>
      <c r="M55" s="161" t="str">
        <f t="shared" si="8"/>
        <v/>
      </c>
      <c r="N55" s="162">
        <f>'Proje ve Personel Bilgileri'!F52</f>
        <v>0</v>
      </c>
      <c r="O55" s="163">
        <f t="shared" si="9"/>
        <v>0</v>
      </c>
      <c r="P55" s="163">
        <f t="shared" si="10"/>
        <v>0</v>
      </c>
      <c r="Q55" s="163">
        <f t="shared" si="11"/>
        <v>0</v>
      </c>
      <c r="R55" s="163">
        <f t="shared" si="12"/>
        <v>0</v>
      </c>
      <c r="S55" s="163">
        <f t="shared" si="14"/>
        <v>0</v>
      </c>
      <c r="T55" s="163">
        <f t="shared" si="14"/>
        <v>0</v>
      </c>
    </row>
    <row r="56" spans="1:21" ht="22.6" customHeight="1" x14ac:dyDescent="0.3">
      <c r="A56" s="346">
        <v>37</v>
      </c>
      <c r="B56" s="165" t="str">
        <f>IF('Proje ve Personel Bilgileri'!C53&gt;0,'Proje ve Personel Bilgileri'!C53,"")</f>
        <v/>
      </c>
      <c r="C56" s="51"/>
      <c r="D56" s="52"/>
      <c r="E56" s="52"/>
      <c r="F56" s="52"/>
      <c r="G56" s="52"/>
      <c r="H56" s="52"/>
      <c r="I56" s="52"/>
      <c r="J56" s="52"/>
      <c r="K56" s="52"/>
      <c r="L56" s="164" t="str">
        <f t="shared" si="13"/>
        <v/>
      </c>
      <c r="M56" s="161" t="str">
        <f t="shared" si="8"/>
        <v/>
      </c>
      <c r="N56" s="162">
        <f>'Proje ve Personel Bilgileri'!F53</f>
        <v>0</v>
      </c>
      <c r="O56" s="163">
        <f t="shared" si="9"/>
        <v>0</v>
      </c>
      <c r="P56" s="163">
        <f t="shared" si="10"/>
        <v>0</v>
      </c>
      <c r="Q56" s="163">
        <f t="shared" si="11"/>
        <v>0</v>
      </c>
      <c r="R56" s="163">
        <f t="shared" si="12"/>
        <v>0</v>
      </c>
      <c r="S56" s="163">
        <f t="shared" si="14"/>
        <v>0</v>
      </c>
      <c r="T56" s="163">
        <f t="shared" si="14"/>
        <v>0</v>
      </c>
    </row>
    <row r="57" spans="1:21" ht="22.6" customHeight="1" x14ac:dyDescent="0.3">
      <c r="A57" s="346">
        <v>38</v>
      </c>
      <c r="B57" s="165" t="str">
        <f>IF('Proje ve Personel Bilgileri'!C54&gt;0,'Proje ve Personel Bilgileri'!C54,"")</f>
        <v/>
      </c>
      <c r="C57" s="51"/>
      <c r="D57" s="52"/>
      <c r="E57" s="52"/>
      <c r="F57" s="52"/>
      <c r="G57" s="52"/>
      <c r="H57" s="52"/>
      <c r="I57" s="52"/>
      <c r="J57" s="52"/>
      <c r="K57" s="52"/>
      <c r="L57" s="164" t="str">
        <f t="shared" si="13"/>
        <v/>
      </c>
      <c r="M57" s="161" t="str">
        <f t="shared" si="8"/>
        <v/>
      </c>
      <c r="N57" s="162">
        <f>'Proje ve Personel Bilgileri'!F54</f>
        <v>0</v>
      </c>
      <c r="O57" s="163">
        <f t="shared" si="9"/>
        <v>0</v>
      </c>
      <c r="P57" s="163">
        <f t="shared" si="10"/>
        <v>0</v>
      </c>
      <c r="Q57" s="163">
        <f t="shared" si="11"/>
        <v>0</v>
      </c>
      <c r="R57" s="163">
        <f t="shared" si="12"/>
        <v>0</v>
      </c>
      <c r="S57" s="163">
        <f t="shared" si="14"/>
        <v>0</v>
      </c>
      <c r="T57" s="163">
        <f t="shared" si="14"/>
        <v>0</v>
      </c>
    </row>
    <row r="58" spans="1:21" ht="22.6" customHeight="1" x14ac:dyDescent="0.3">
      <c r="A58" s="346">
        <v>39</v>
      </c>
      <c r="B58" s="165" t="str">
        <f>IF('Proje ve Personel Bilgileri'!C55&gt;0,'Proje ve Personel Bilgileri'!C55,"")</f>
        <v/>
      </c>
      <c r="C58" s="51"/>
      <c r="D58" s="52"/>
      <c r="E58" s="52"/>
      <c r="F58" s="52"/>
      <c r="G58" s="52"/>
      <c r="H58" s="52"/>
      <c r="I58" s="52"/>
      <c r="J58" s="52"/>
      <c r="K58" s="52"/>
      <c r="L58" s="164" t="str">
        <f t="shared" si="13"/>
        <v/>
      </c>
      <c r="M58" s="161" t="str">
        <f t="shared" si="8"/>
        <v/>
      </c>
      <c r="N58" s="162">
        <f>'Proje ve Personel Bilgileri'!F55</f>
        <v>0</v>
      </c>
      <c r="O58" s="163">
        <f t="shared" si="9"/>
        <v>0</v>
      </c>
      <c r="P58" s="163">
        <f t="shared" si="10"/>
        <v>0</v>
      </c>
      <c r="Q58" s="163">
        <f t="shared" si="11"/>
        <v>0</v>
      </c>
      <c r="R58" s="163">
        <f t="shared" si="12"/>
        <v>0</v>
      </c>
      <c r="S58" s="163">
        <f t="shared" si="14"/>
        <v>0</v>
      </c>
      <c r="T58" s="163">
        <f t="shared" si="14"/>
        <v>0</v>
      </c>
    </row>
    <row r="59" spans="1:21" ht="22.6" customHeight="1" thickBot="1" x14ac:dyDescent="0.35">
      <c r="A59" s="347">
        <v>40</v>
      </c>
      <c r="B59" s="166" t="str">
        <f>IF('Proje ve Personel Bilgileri'!C56&gt;0,'Proje ve Personel Bilgileri'!C56,"")</f>
        <v/>
      </c>
      <c r="C59" s="53"/>
      <c r="D59" s="54"/>
      <c r="E59" s="54"/>
      <c r="F59" s="54"/>
      <c r="G59" s="54"/>
      <c r="H59" s="54"/>
      <c r="I59" s="54"/>
      <c r="J59" s="54"/>
      <c r="K59" s="54"/>
      <c r="L59" s="167" t="str">
        <f t="shared" si="13"/>
        <v/>
      </c>
      <c r="M59" s="161" t="str">
        <f t="shared" si="8"/>
        <v/>
      </c>
      <c r="N59" s="162">
        <f>'Proje ve Personel Bilgileri'!F56</f>
        <v>0</v>
      </c>
      <c r="O59" s="163">
        <f t="shared" si="9"/>
        <v>0</v>
      </c>
      <c r="P59" s="163">
        <f t="shared" si="10"/>
        <v>0</v>
      </c>
      <c r="Q59" s="163">
        <f t="shared" si="11"/>
        <v>0</v>
      </c>
      <c r="R59" s="163">
        <f t="shared" si="12"/>
        <v>0</v>
      </c>
      <c r="S59" s="163">
        <f t="shared" si="14"/>
        <v>0</v>
      </c>
      <c r="T59" s="163">
        <f t="shared" si="14"/>
        <v>0</v>
      </c>
      <c r="U59" s="135">
        <f>IF(COUNTA(C40:K59)&gt;0,1,0)</f>
        <v>0</v>
      </c>
    </row>
    <row r="60" spans="1:21" s="70" customFormat="1" ht="29.25" customHeight="1" thickBot="1" x14ac:dyDescent="0.35">
      <c r="A60" s="539" t="s">
        <v>33</v>
      </c>
      <c r="B60" s="540"/>
      <c r="C60" s="168" t="str">
        <f t="shared" ref="C60:J60" si="15">IF($L$60&gt;0,SUM(C40:C59),"")</f>
        <v/>
      </c>
      <c r="D60" s="169" t="str">
        <f t="shared" si="15"/>
        <v/>
      </c>
      <c r="E60" s="169" t="str">
        <f t="shared" si="15"/>
        <v/>
      </c>
      <c r="F60" s="169" t="str">
        <f t="shared" si="15"/>
        <v/>
      </c>
      <c r="G60" s="169" t="str">
        <f t="shared" si="15"/>
        <v/>
      </c>
      <c r="H60" s="169" t="str">
        <f t="shared" si="15"/>
        <v/>
      </c>
      <c r="I60" s="169" t="str">
        <f t="shared" si="15"/>
        <v/>
      </c>
      <c r="J60" s="169" t="str">
        <f t="shared" si="15"/>
        <v/>
      </c>
      <c r="K60" s="169" t="str">
        <f>IF($L$60&gt;0,SUM(K40:K59),"")</f>
        <v/>
      </c>
      <c r="L60" s="170">
        <f>SUM(L40:L59)+L28</f>
        <v>0</v>
      </c>
      <c r="M60" s="4"/>
      <c r="N60" s="67"/>
      <c r="O60" s="68"/>
      <c r="P60" s="69"/>
      <c r="Q60" s="67"/>
      <c r="R60" s="67"/>
      <c r="S60" s="67"/>
      <c r="T60" s="67"/>
    </row>
    <row r="61" spans="1:21" x14ac:dyDescent="0.3">
      <c r="A61" s="348" t="s">
        <v>145</v>
      </c>
      <c r="B61" s="55"/>
      <c r="C61" s="55"/>
      <c r="D61" s="55"/>
      <c r="E61" s="55"/>
      <c r="F61" s="55"/>
      <c r="G61" s="55"/>
      <c r="H61" s="55"/>
      <c r="I61" s="55"/>
      <c r="J61" s="55"/>
      <c r="K61" s="55"/>
      <c r="L61" s="55"/>
      <c r="S61" s="89"/>
      <c r="T61" s="89"/>
    </row>
    <row r="63" spans="1:21" ht="19.7" x14ac:dyDescent="0.35">
      <c r="A63" s="349" t="s">
        <v>30</v>
      </c>
      <c r="B63" s="350">
        <f ca="1">imzatarihi</f>
        <v>45653</v>
      </c>
      <c r="C63" s="538" t="s">
        <v>31</v>
      </c>
      <c r="D63" s="538"/>
      <c r="E63" s="349" t="s">
        <v>152</v>
      </c>
      <c r="F63" s="351" t="str">
        <f>IF(kurulusyetkilisi&gt;0,kurulusyetkilisi,"")</f>
        <v/>
      </c>
      <c r="G63" s="209"/>
      <c r="H63" s="208"/>
      <c r="I63" s="208"/>
      <c r="J63" s="208"/>
    </row>
    <row r="64" spans="1:21" ht="19.7" x14ac:dyDescent="0.35">
      <c r="A64" s="211"/>
      <c r="B64" s="211"/>
      <c r="C64" s="538" t="s">
        <v>32</v>
      </c>
      <c r="D64" s="538"/>
      <c r="E64" s="537"/>
      <c r="F64" s="537"/>
      <c r="G64" s="537"/>
      <c r="H64" s="56"/>
      <c r="I64" s="56"/>
      <c r="J64" s="56"/>
    </row>
  </sheetData>
  <sheetProtection algorithmName="SHA-512" hashValue="F568M2o5rVQubxf0sJf/mjNSzVf4Ms5jd/pjWLzE0eLrYexrBY4UlyqnWyTVfrKZZ1Ip9x4pqAEgLxKUtIYjTg==" saltValue="7l835a9tSQIZ5JB9f02bkQ==" spinCount="100000" sheet="1" objects="1" scenarios="1"/>
  <mergeCells count="42">
    <mergeCell ref="C63:D63"/>
    <mergeCell ref="C64:D64"/>
    <mergeCell ref="E64:G64"/>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 ref="A1:L1"/>
    <mergeCell ref="A2:L2"/>
    <mergeCell ref="B4:L4"/>
    <mergeCell ref="B5:L5"/>
    <mergeCell ref="H6:K6"/>
    <mergeCell ref="E3:H3"/>
  </mergeCells>
  <dataValidations count="3">
    <dataValidation type="whole" allowBlank="1" showInputMessage="1" showErrorMessage="1" error="Prim Gün Sayısı en fazla 30 olabilir." sqref="C8:C27 C40:C59" xr:uid="{00000000-0002-0000-08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G40:G59" xr:uid="{00000000-0002-0000-08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xr:uid="{00000000-0002-0000-08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1" manualBreakCount="1">
    <brk id="32" max="16383" man="1"/>
  </rowBreaks>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8"/>
  <dimension ref="A1:AA64"/>
  <sheetViews>
    <sheetView showGridLines="0" zoomScale="80" zoomScaleNormal="80" workbookViewId="0">
      <selection activeCell="C8" sqref="C8"/>
    </sheetView>
  </sheetViews>
  <sheetFormatPr defaultColWidth="9.25" defaultRowHeight="15.65" x14ac:dyDescent="0.3"/>
  <cols>
    <col min="1" max="1" width="9.25" style="46" customWidth="1"/>
    <col min="2" max="2" width="34.75" style="46" customWidth="1"/>
    <col min="3" max="3" width="9.75" style="56" customWidth="1"/>
    <col min="4" max="4" width="16.75" style="46" customWidth="1"/>
    <col min="5" max="5" width="16.75" style="46" hidden="1" customWidth="1"/>
    <col min="6" max="11" width="16.75" style="46" customWidth="1"/>
    <col min="12" max="12" width="20.75" style="46" customWidth="1"/>
    <col min="13" max="13" width="48.75" style="2" customWidth="1"/>
    <col min="14" max="14" width="9.25" style="59" hidden="1" customWidth="1"/>
    <col min="15" max="15" width="9.625" style="89" hidden="1" customWidth="1"/>
    <col min="16" max="16" width="9" style="89" hidden="1" customWidth="1"/>
    <col min="17" max="17" width="9.625" style="89" hidden="1" customWidth="1"/>
    <col min="18" max="18" width="9" style="89" hidden="1" customWidth="1"/>
    <col min="19" max="19" width="9.625" style="59" hidden="1" customWidth="1"/>
    <col min="20" max="22" width="9.25" style="59" hidden="1" customWidth="1"/>
    <col min="23" max="16384" width="9.25" style="59"/>
  </cols>
  <sheetData>
    <row r="1" spans="1:27" ht="16.3" x14ac:dyDescent="0.3">
      <c r="A1" s="549" t="s">
        <v>20</v>
      </c>
      <c r="B1" s="549"/>
      <c r="C1" s="549"/>
      <c r="D1" s="549"/>
      <c r="E1" s="549"/>
      <c r="F1" s="549"/>
      <c r="G1" s="549"/>
      <c r="H1" s="549"/>
      <c r="I1" s="549"/>
      <c r="J1" s="549"/>
      <c r="K1" s="549"/>
      <c r="L1" s="549"/>
      <c r="M1" s="88"/>
      <c r="N1" s="72"/>
      <c r="O1" s="176"/>
      <c r="V1" s="112" t="str">
        <f>CONCATENATE("A1:L",SUM(U:U)*32)</f>
        <v>A1:L32</v>
      </c>
    </row>
    <row r="2" spans="1:27" x14ac:dyDescent="0.3">
      <c r="A2" s="556" t="str">
        <f>IF(YilDonem&lt;&gt;"",CONCATENATE(YilDonem," dönemi"),"")</f>
        <v/>
      </c>
      <c r="B2" s="556"/>
      <c r="C2" s="556"/>
      <c r="D2" s="556"/>
      <c r="E2" s="556"/>
      <c r="F2" s="556"/>
      <c r="G2" s="556"/>
      <c r="H2" s="556"/>
      <c r="I2" s="556"/>
      <c r="J2" s="556"/>
      <c r="K2" s="556"/>
      <c r="L2" s="556"/>
    </row>
    <row r="3" spans="1:27" ht="16.3" thickBot="1" x14ac:dyDescent="0.35">
      <c r="B3" s="47"/>
      <c r="C3" s="47"/>
      <c r="D3" s="47"/>
      <c r="E3" s="557" t="str">
        <f>IF(YilDonem&lt;&gt;"",CONCATENATE(IF(Dönem=1,"NİSAN",IF(Dönem=2,"EKİM","")),"  ayına aittir."),"")</f>
        <v/>
      </c>
      <c r="F3" s="557"/>
      <c r="G3" s="557"/>
      <c r="H3" s="557"/>
      <c r="I3" s="47"/>
      <c r="J3" s="47"/>
      <c r="K3" s="47"/>
      <c r="L3" s="339" t="s">
        <v>28</v>
      </c>
    </row>
    <row r="4" spans="1:27" ht="31.6" customHeight="1" thickBot="1" x14ac:dyDescent="0.35">
      <c r="A4" s="343" t="s">
        <v>212</v>
      </c>
      <c r="B4" s="550" t="str">
        <f>IF(ProjeNo&gt;0,ProjeNo,"")</f>
        <v/>
      </c>
      <c r="C4" s="551"/>
      <c r="D4" s="551"/>
      <c r="E4" s="551"/>
      <c r="F4" s="551"/>
      <c r="G4" s="551"/>
      <c r="H4" s="551"/>
      <c r="I4" s="551"/>
      <c r="J4" s="551"/>
      <c r="K4" s="551"/>
      <c r="L4" s="552"/>
    </row>
    <row r="5" spans="1:27" ht="31.6" customHeight="1" thickBot="1" x14ac:dyDescent="0.35">
      <c r="A5" s="344" t="s">
        <v>213</v>
      </c>
      <c r="B5" s="553" t="str">
        <f>IF(ProjeAdi&gt;0,ProjeAdi,"")</f>
        <v/>
      </c>
      <c r="C5" s="554"/>
      <c r="D5" s="554"/>
      <c r="E5" s="554"/>
      <c r="F5" s="554"/>
      <c r="G5" s="554"/>
      <c r="H5" s="554"/>
      <c r="I5" s="554"/>
      <c r="J5" s="554"/>
      <c r="K5" s="554"/>
      <c r="L5" s="555"/>
    </row>
    <row r="6" spans="1:27" ht="31.6" customHeight="1" thickBot="1" x14ac:dyDescent="0.3">
      <c r="A6" s="541" t="s">
        <v>3</v>
      </c>
      <c r="B6" s="541" t="s">
        <v>4</v>
      </c>
      <c r="C6" s="541" t="s">
        <v>21</v>
      </c>
      <c r="D6" s="541" t="s">
        <v>121</v>
      </c>
      <c r="E6" s="541" t="s">
        <v>22</v>
      </c>
      <c r="F6" s="541" t="s">
        <v>25</v>
      </c>
      <c r="G6" s="544" t="s">
        <v>23</v>
      </c>
      <c r="H6" s="543" t="s">
        <v>144</v>
      </c>
      <c r="I6" s="544"/>
      <c r="J6" s="544"/>
      <c r="K6" s="545"/>
      <c r="L6" s="541" t="s">
        <v>24</v>
      </c>
      <c r="O6" s="548" t="s">
        <v>29</v>
      </c>
      <c r="P6" s="548"/>
      <c r="Q6" s="548" t="s">
        <v>35</v>
      </c>
      <c r="R6" s="548"/>
      <c r="S6" s="548" t="s">
        <v>36</v>
      </c>
      <c r="T6" s="548"/>
    </row>
    <row r="7" spans="1:27" s="90" customFormat="1" ht="94.45" thickBot="1" x14ac:dyDescent="0.3">
      <c r="A7" s="546"/>
      <c r="B7" s="546"/>
      <c r="C7" s="546"/>
      <c r="D7" s="546"/>
      <c r="E7" s="546"/>
      <c r="F7" s="546"/>
      <c r="G7" s="547"/>
      <c r="H7" s="340" t="s">
        <v>118</v>
      </c>
      <c r="I7" s="340" t="s">
        <v>146</v>
      </c>
      <c r="J7" s="340" t="s">
        <v>154</v>
      </c>
      <c r="K7" s="340" t="s">
        <v>155</v>
      </c>
      <c r="L7" s="542"/>
      <c r="M7" s="3"/>
      <c r="N7" s="341" t="s">
        <v>6</v>
      </c>
      <c r="O7" s="342" t="s">
        <v>26</v>
      </c>
      <c r="P7" s="342" t="s">
        <v>27</v>
      </c>
      <c r="Q7" s="342" t="s">
        <v>34</v>
      </c>
      <c r="R7" s="342" t="s">
        <v>23</v>
      </c>
      <c r="S7" s="342" t="s">
        <v>34</v>
      </c>
      <c r="T7" s="342" t="s">
        <v>27</v>
      </c>
      <c r="AA7" s="59"/>
    </row>
    <row r="8" spans="1:27" ht="22.6" customHeight="1" x14ac:dyDescent="0.3">
      <c r="A8" s="345">
        <v>1</v>
      </c>
      <c r="B8" s="165" t="str">
        <f>IF('Proje ve Personel Bilgileri'!C17&gt;0,'Proje ve Personel Bilgileri'!C17,"")</f>
        <v/>
      </c>
      <c r="C8" s="48"/>
      <c r="D8" s="49"/>
      <c r="E8" s="49"/>
      <c r="F8" s="49"/>
      <c r="G8" s="49"/>
      <c r="H8" s="50"/>
      <c r="I8" s="50"/>
      <c r="J8" s="50"/>
      <c r="K8" s="50"/>
      <c r="L8" s="160" t="str">
        <f>IF(B8&lt;&gt;"",IF(OR(F8&gt;S8,G8&gt;T8),0,D8+E8+F8+G8-H8-I8-J8-K8),"")</f>
        <v/>
      </c>
      <c r="M8" s="161" t="str">
        <f t="shared" ref="M8:M27" si="0">IF(OR(F8&gt;S8,G8&gt;T8),"Toplam maliyetin hesaplanabilmesi için SGK işveren payı ve işsizlik sigortası işveren payının tavan değerleri aşmaması gerekmektedir.","")</f>
        <v/>
      </c>
      <c r="N8" s="162">
        <f>'Proje ve Personel Bilgileri'!F17</f>
        <v>0</v>
      </c>
      <c r="O8" s="163">
        <f t="shared" ref="O8:O27" si="1">IFERROR(IF(N8="EVET",VLOOKUP(YilDonem,SGKTAVAN,2,0)*0.2475,VLOOKUP(YilDonem,SGKTAVAN,2,0)*0.2075),0)</f>
        <v>0</v>
      </c>
      <c r="P8" s="163">
        <f t="shared" ref="P8:P27" si="2">IFERROR(IF(N8="EVET",0,VLOOKUP(YilDonem,SGKTAVAN,2,0)*0.02),0)</f>
        <v>0</v>
      </c>
      <c r="Q8" s="163">
        <f t="shared" ref="Q8:Q27" si="3">IF(N8="EVET",(D8+E8)*0.2475,(D8+E8)*0.2075)</f>
        <v>0</v>
      </c>
      <c r="R8" s="163">
        <f t="shared" ref="R8:R27" si="4">IF(N8="EVET",0,(D8+E8)*0.02)</f>
        <v>0</v>
      </c>
      <c r="S8" s="163">
        <f>IF(ISERROR(ROUNDUP(MIN(O8,Q8),0)),0,ROUNDUP(MIN(O8,Q8),0))</f>
        <v>0</v>
      </c>
      <c r="T8" s="163">
        <f>IF(ISERROR(ROUNDUP(MIN(P8,R8),0)),0,ROUNDUP(MIN(P8,R8),0))</f>
        <v>0</v>
      </c>
    </row>
    <row r="9" spans="1:27" ht="22.6" customHeight="1" x14ac:dyDescent="0.3">
      <c r="A9" s="346">
        <v>2</v>
      </c>
      <c r="B9" s="165" t="str">
        <f>IF('Proje ve Personel Bilgileri'!C18&gt;0,'Proje ve Personel Bilgileri'!C18,"")</f>
        <v/>
      </c>
      <c r="C9" s="51"/>
      <c r="D9" s="52"/>
      <c r="E9" s="52"/>
      <c r="F9" s="52"/>
      <c r="G9" s="52"/>
      <c r="H9" s="52"/>
      <c r="I9" s="52"/>
      <c r="J9" s="52"/>
      <c r="K9" s="52"/>
      <c r="L9" s="164" t="str">
        <f t="shared" ref="L9:L27" si="5">IF(B9&lt;&gt;"",IF(OR(F9&gt;S9,G9&gt;T9),0,D9+E9+F9+G9-H9-I9-J9-K9),"")</f>
        <v/>
      </c>
      <c r="M9" s="161" t="str">
        <f t="shared" si="0"/>
        <v/>
      </c>
      <c r="N9" s="162">
        <f>'Proje ve Personel Bilgileri'!F18</f>
        <v>0</v>
      </c>
      <c r="O9" s="163">
        <f t="shared" si="1"/>
        <v>0</v>
      </c>
      <c r="P9" s="163">
        <f t="shared" si="2"/>
        <v>0</v>
      </c>
      <c r="Q9" s="163">
        <f t="shared" si="3"/>
        <v>0</v>
      </c>
      <c r="R9" s="163">
        <f t="shared" si="4"/>
        <v>0</v>
      </c>
      <c r="S9" s="163">
        <f t="shared" ref="S9:T27" si="6">IF(ISERROR(ROUNDUP(MIN(O9,Q9),0)),0,ROUNDUP(MIN(O9,Q9),0))</f>
        <v>0</v>
      </c>
      <c r="T9" s="163">
        <f t="shared" si="6"/>
        <v>0</v>
      </c>
    </row>
    <row r="10" spans="1:27" ht="22.6" customHeight="1" x14ac:dyDescent="0.3">
      <c r="A10" s="346">
        <v>3</v>
      </c>
      <c r="B10" s="165" t="str">
        <f>IF('Proje ve Personel Bilgileri'!C19&gt;0,'Proje ve Personel Bilgileri'!C19,"")</f>
        <v/>
      </c>
      <c r="C10" s="51"/>
      <c r="D10" s="52"/>
      <c r="E10" s="52"/>
      <c r="F10" s="52"/>
      <c r="G10" s="52"/>
      <c r="H10" s="52"/>
      <c r="I10" s="52"/>
      <c r="J10" s="52"/>
      <c r="K10" s="52"/>
      <c r="L10" s="164" t="str">
        <f t="shared" si="5"/>
        <v/>
      </c>
      <c r="M10" s="161" t="str">
        <f t="shared" si="0"/>
        <v/>
      </c>
      <c r="N10" s="162">
        <f>'Proje ve Personel Bilgileri'!F19</f>
        <v>0</v>
      </c>
      <c r="O10" s="163">
        <f t="shared" si="1"/>
        <v>0</v>
      </c>
      <c r="P10" s="163">
        <f t="shared" si="2"/>
        <v>0</v>
      </c>
      <c r="Q10" s="163">
        <f t="shared" si="3"/>
        <v>0</v>
      </c>
      <c r="R10" s="163">
        <f t="shared" si="4"/>
        <v>0</v>
      </c>
      <c r="S10" s="163">
        <f t="shared" si="6"/>
        <v>0</v>
      </c>
      <c r="T10" s="163">
        <f t="shared" si="6"/>
        <v>0</v>
      </c>
    </row>
    <row r="11" spans="1:27" ht="22.6" customHeight="1" x14ac:dyDescent="0.3">
      <c r="A11" s="346">
        <v>4</v>
      </c>
      <c r="B11" s="165" t="str">
        <f>IF('Proje ve Personel Bilgileri'!C20&gt;0,'Proje ve Personel Bilgileri'!C20,"")</f>
        <v/>
      </c>
      <c r="C11" s="51"/>
      <c r="D11" s="52"/>
      <c r="E11" s="52"/>
      <c r="F11" s="52"/>
      <c r="G11" s="52"/>
      <c r="H11" s="52"/>
      <c r="I11" s="52"/>
      <c r="J11" s="52"/>
      <c r="K11" s="52"/>
      <c r="L11" s="164" t="str">
        <f t="shared" si="5"/>
        <v/>
      </c>
      <c r="M11" s="161" t="str">
        <f t="shared" si="0"/>
        <v/>
      </c>
      <c r="N11" s="162">
        <f>'Proje ve Personel Bilgileri'!F20</f>
        <v>0</v>
      </c>
      <c r="O11" s="163">
        <f t="shared" si="1"/>
        <v>0</v>
      </c>
      <c r="P11" s="163">
        <f t="shared" si="2"/>
        <v>0</v>
      </c>
      <c r="Q11" s="163">
        <f t="shared" si="3"/>
        <v>0</v>
      </c>
      <c r="R11" s="163">
        <f t="shared" si="4"/>
        <v>0</v>
      </c>
      <c r="S11" s="163">
        <f t="shared" si="6"/>
        <v>0</v>
      </c>
      <c r="T11" s="163">
        <f t="shared" si="6"/>
        <v>0</v>
      </c>
    </row>
    <row r="12" spans="1:27" ht="22.6" customHeight="1" x14ac:dyDescent="0.3">
      <c r="A12" s="346">
        <v>5</v>
      </c>
      <c r="B12" s="165" t="str">
        <f>IF('Proje ve Personel Bilgileri'!C21&gt;0,'Proje ve Personel Bilgileri'!C21,"")</f>
        <v/>
      </c>
      <c r="C12" s="51"/>
      <c r="D12" s="52"/>
      <c r="E12" s="52"/>
      <c r="F12" s="52"/>
      <c r="G12" s="52"/>
      <c r="H12" s="52"/>
      <c r="I12" s="52"/>
      <c r="J12" s="52"/>
      <c r="K12" s="52"/>
      <c r="L12" s="164" t="str">
        <f t="shared" si="5"/>
        <v/>
      </c>
      <c r="M12" s="161" t="str">
        <f t="shared" si="0"/>
        <v/>
      </c>
      <c r="N12" s="162">
        <f>'Proje ve Personel Bilgileri'!F21</f>
        <v>0</v>
      </c>
      <c r="O12" s="163">
        <f t="shared" si="1"/>
        <v>0</v>
      </c>
      <c r="P12" s="163">
        <f t="shared" si="2"/>
        <v>0</v>
      </c>
      <c r="Q12" s="163">
        <f t="shared" si="3"/>
        <v>0</v>
      </c>
      <c r="R12" s="163">
        <f t="shared" si="4"/>
        <v>0</v>
      </c>
      <c r="S12" s="163">
        <f t="shared" si="6"/>
        <v>0</v>
      </c>
      <c r="T12" s="163">
        <f t="shared" si="6"/>
        <v>0</v>
      </c>
    </row>
    <row r="13" spans="1:27" ht="22.6" customHeight="1" x14ac:dyDescent="0.3">
      <c r="A13" s="346">
        <v>6</v>
      </c>
      <c r="B13" s="165" t="str">
        <f>IF('Proje ve Personel Bilgileri'!C22&gt;0,'Proje ve Personel Bilgileri'!C22,"")</f>
        <v/>
      </c>
      <c r="C13" s="51"/>
      <c r="D13" s="52"/>
      <c r="E13" s="52"/>
      <c r="F13" s="52"/>
      <c r="G13" s="52"/>
      <c r="H13" s="52"/>
      <c r="I13" s="52"/>
      <c r="J13" s="52"/>
      <c r="K13" s="52"/>
      <c r="L13" s="164" t="str">
        <f t="shared" si="5"/>
        <v/>
      </c>
      <c r="M13" s="161" t="str">
        <f t="shared" si="0"/>
        <v/>
      </c>
      <c r="N13" s="162">
        <f>'Proje ve Personel Bilgileri'!F22</f>
        <v>0</v>
      </c>
      <c r="O13" s="163">
        <f t="shared" si="1"/>
        <v>0</v>
      </c>
      <c r="P13" s="163">
        <f t="shared" si="2"/>
        <v>0</v>
      </c>
      <c r="Q13" s="163">
        <f t="shared" si="3"/>
        <v>0</v>
      </c>
      <c r="R13" s="163">
        <f t="shared" si="4"/>
        <v>0</v>
      </c>
      <c r="S13" s="163">
        <f t="shared" si="6"/>
        <v>0</v>
      </c>
      <c r="T13" s="163">
        <f t="shared" si="6"/>
        <v>0</v>
      </c>
    </row>
    <row r="14" spans="1:27" ht="22.6" customHeight="1" x14ac:dyDescent="0.3">
      <c r="A14" s="346">
        <v>7</v>
      </c>
      <c r="B14" s="165" t="str">
        <f>IF('Proje ve Personel Bilgileri'!C23&gt;0,'Proje ve Personel Bilgileri'!C23,"")</f>
        <v/>
      </c>
      <c r="C14" s="51"/>
      <c r="D14" s="52"/>
      <c r="E14" s="52"/>
      <c r="F14" s="52"/>
      <c r="G14" s="52"/>
      <c r="H14" s="52"/>
      <c r="I14" s="52"/>
      <c r="J14" s="52"/>
      <c r="K14" s="52"/>
      <c r="L14" s="164" t="str">
        <f t="shared" si="5"/>
        <v/>
      </c>
      <c r="M14" s="161" t="str">
        <f t="shared" si="0"/>
        <v/>
      </c>
      <c r="N14" s="162">
        <f>'Proje ve Personel Bilgileri'!F23</f>
        <v>0</v>
      </c>
      <c r="O14" s="163">
        <f t="shared" si="1"/>
        <v>0</v>
      </c>
      <c r="P14" s="163">
        <f t="shared" si="2"/>
        <v>0</v>
      </c>
      <c r="Q14" s="163">
        <f t="shared" si="3"/>
        <v>0</v>
      </c>
      <c r="R14" s="163">
        <f t="shared" si="4"/>
        <v>0</v>
      </c>
      <c r="S14" s="163">
        <f t="shared" si="6"/>
        <v>0</v>
      </c>
      <c r="T14" s="163">
        <f t="shared" si="6"/>
        <v>0</v>
      </c>
    </row>
    <row r="15" spans="1:27" ht="22.6" customHeight="1" x14ac:dyDescent="0.3">
      <c r="A15" s="346">
        <v>8</v>
      </c>
      <c r="B15" s="165" t="str">
        <f>IF('Proje ve Personel Bilgileri'!C24&gt;0,'Proje ve Personel Bilgileri'!C24,"")</f>
        <v/>
      </c>
      <c r="C15" s="51"/>
      <c r="D15" s="52"/>
      <c r="E15" s="52"/>
      <c r="F15" s="52"/>
      <c r="G15" s="52"/>
      <c r="H15" s="52"/>
      <c r="I15" s="52"/>
      <c r="J15" s="52"/>
      <c r="K15" s="52"/>
      <c r="L15" s="164" t="str">
        <f t="shared" si="5"/>
        <v/>
      </c>
      <c r="M15" s="161" t="str">
        <f t="shared" si="0"/>
        <v/>
      </c>
      <c r="N15" s="162">
        <f>'Proje ve Personel Bilgileri'!F24</f>
        <v>0</v>
      </c>
      <c r="O15" s="163">
        <f t="shared" si="1"/>
        <v>0</v>
      </c>
      <c r="P15" s="163">
        <f t="shared" si="2"/>
        <v>0</v>
      </c>
      <c r="Q15" s="163">
        <f t="shared" si="3"/>
        <v>0</v>
      </c>
      <c r="R15" s="163">
        <f t="shared" si="4"/>
        <v>0</v>
      </c>
      <c r="S15" s="163">
        <f t="shared" si="6"/>
        <v>0</v>
      </c>
      <c r="T15" s="163">
        <f t="shared" si="6"/>
        <v>0</v>
      </c>
    </row>
    <row r="16" spans="1:27" ht="22.6" customHeight="1" x14ac:dyDescent="0.3">
      <c r="A16" s="346">
        <v>9</v>
      </c>
      <c r="B16" s="165" t="str">
        <f>IF('Proje ve Personel Bilgileri'!C25&gt;0,'Proje ve Personel Bilgileri'!C25,"")</f>
        <v/>
      </c>
      <c r="C16" s="51"/>
      <c r="D16" s="52"/>
      <c r="E16" s="52"/>
      <c r="F16" s="52"/>
      <c r="G16" s="52"/>
      <c r="H16" s="52"/>
      <c r="I16" s="52"/>
      <c r="J16" s="52"/>
      <c r="K16" s="52"/>
      <c r="L16" s="164" t="str">
        <f t="shared" si="5"/>
        <v/>
      </c>
      <c r="M16" s="161" t="str">
        <f t="shared" si="0"/>
        <v/>
      </c>
      <c r="N16" s="162">
        <f>'Proje ve Personel Bilgileri'!F25</f>
        <v>0</v>
      </c>
      <c r="O16" s="163">
        <f t="shared" si="1"/>
        <v>0</v>
      </c>
      <c r="P16" s="163">
        <f t="shared" si="2"/>
        <v>0</v>
      </c>
      <c r="Q16" s="163">
        <f t="shared" si="3"/>
        <v>0</v>
      </c>
      <c r="R16" s="163">
        <f t="shared" si="4"/>
        <v>0</v>
      </c>
      <c r="S16" s="163">
        <f t="shared" si="6"/>
        <v>0</v>
      </c>
      <c r="T16" s="163">
        <f t="shared" si="6"/>
        <v>0</v>
      </c>
    </row>
    <row r="17" spans="1:21" ht="22.6" customHeight="1" x14ac:dyDescent="0.3">
      <c r="A17" s="346">
        <v>10</v>
      </c>
      <c r="B17" s="165" t="str">
        <f>IF('Proje ve Personel Bilgileri'!C26&gt;0,'Proje ve Personel Bilgileri'!C26,"")</f>
        <v/>
      </c>
      <c r="C17" s="51"/>
      <c r="D17" s="52"/>
      <c r="E17" s="52"/>
      <c r="F17" s="52"/>
      <c r="G17" s="52"/>
      <c r="H17" s="52"/>
      <c r="I17" s="52"/>
      <c r="J17" s="52"/>
      <c r="K17" s="52"/>
      <c r="L17" s="164" t="str">
        <f t="shared" si="5"/>
        <v/>
      </c>
      <c r="M17" s="161" t="str">
        <f t="shared" si="0"/>
        <v/>
      </c>
      <c r="N17" s="162">
        <f>'Proje ve Personel Bilgileri'!F26</f>
        <v>0</v>
      </c>
      <c r="O17" s="163">
        <f t="shared" si="1"/>
        <v>0</v>
      </c>
      <c r="P17" s="163">
        <f t="shared" si="2"/>
        <v>0</v>
      </c>
      <c r="Q17" s="163">
        <f t="shared" si="3"/>
        <v>0</v>
      </c>
      <c r="R17" s="163">
        <f t="shared" si="4"/>
        <v>0</v>
      </c>
      <c r="S17" s="163">
        <f t="shared" si="6"/>
        <v>0</v>
      </c>
      <c r="T17" s="163">
        <f t="shared" si="6"/>
        <v>0</v>
      </c>
    </row>
    <row r="18" spans="1:21" ht="22.6" customHeight="1" x14ac:dyDescent="0.3">
      <c r="A18" s="346">
        <v>11</v>
      </c>
      <c r="B18" s="165" t="str">
        <f>IF('Proje ve Personel Bilgileri'!C27&gt;0,'Proje ve Personel Bilgileri'!C27,"")</f>
        <v/>
      </c>
      <c r="C18" s="51"/>
      <c r="D18" s="52"/>
      <c r="E18" s="52"/>
      <c r="F18" s="52"/>
      <c r="G18" s="52"/>
      <c r="H18" s="52"/>
      <c r="I18" s="52"/>
      <c r="J18" s="52"/>
      <c r="K18" s="52"/>
      <c r="L18" s="164" t="str">
        <f t="shared" si="5"/>
        <v/>
      </c>
      <c r="M18" s="161" t="str">
        <f t="shared" si="0"/>
        <v/>
      </c>
      <c r="N18" s="162">
        <f>'Proje ve Personel Bilgileri'!F27</f>
        <v>0</v>
      </c>
      <c r="O18" s="163">
        <f t="shared" si="1"/>
        <v>0</v>
      </c>
      <c r="P18" s="163">
        <f t="shared" si="2"/>
        <v>0</v>
      </c>
      <c r="Q18" s="163">
        <f t="shared" si="3"/>
        <v>0</v>
      </c>
      <c r="R18" s="163">
        <f t="shared" si="4"/>
        <v>0</v>
      </c>
      <c r="S18" s="163">
        <f t="shared" si="6"/>
        <v>0</v>
      </c>
      <c r="T18" s="163">
        <f t="shared" si="6"/>
        <v>0</v>
      </c>
    </row>
    <row r="19" spans="1:21" ht="22.6" customHeight="1" x14ac:dyDescent="0.3">
      <c r="A19" s="346">
        <v>12</v>
      </c>
      <c r="B19" s="165" t="str">
        <f>IF('Proje ve Personel Bilgileri'!C28&gt;0,'Proje ve Personel Bilgileri'!C28,"")</f>
        <v/>
      </c>
      <c r="C19" s="51"/>
      <c r="D19" s="52"/>
      <c r="E19" s="52"/>
      <c r="F19" s="52"/>
      <c r="G19" s="52"/>
      <c r="H19" s="52"/>
      <c r="I19" s="52"/>
      <c r="J19" s="52"/>
      <c r="K19" s="52"/>
      <c r="L19" s="164" t="str">
        <f t="shared" si="5"/>
        <v/>
      </c>
      <c r="M19" s="161" t="str">
        <f t="shared" si="0"/>
        <v/>
      </c>
      <c r="N19" s="162">
        <f>'Proje ve Personel Bilgileri'!F28</f>
        <v>0</v>
      </c>
      <c r="O19" s="163">
        <f t="shared" si="1"/>
        <v>0</v>
      </c>
      <c r="P19" s="163">
        <f t="shared" si="2"/>
        <v>0</v>
      </c>
      <c r="Q19" s="163">
        <f t="shared" si="3"/>
        <v>0</v>
      </c>
      <c r="R19" s="163">
        <f t="shared" si="4"/>
        <v>0</v>
      </c>
      <c r="S19" s="163">
        <f t="shared" si="6"/>
        <v>0</v>
      </c>
      <c r="T19" s="163">
        <f t="shared" si="6"/>
        <v>0</v>
      </c>
    </row>
    <row r="20" spans="1:21" ht="22.6" customHeight="1" x14ac:dyDescent="0.3">
      <c r="A20" s="346">
        <v>13</v>
      </c>
      <c r="B20" s="165" t="str">
        <f>IF('Proje ve Personel Bilgileri'!C29&gt;0,'Proje ve Personel Bilgileri'!C29,"")</f>
        <v/>
      </c>
      <c r="C20" s="51"/>
      <c r="D20" s="52"/>
      <c r="E20" s="52"/>
      <c r="F20" s="52"/>
      <c r="G20" s="52"/>
      <c r="H20" s="52"/>
      <c r="I20" s="52"/>
      <c r="J20" s="52"/>
      <c r="K20" s="52"/>
      <c r="L20" s="164" t="str">
        <f t="shared" si="5"/>
        <v/>
      </c>
      <c r="M20" s="161" t="str">
        <f t="shared" si="0"/>
        <v/>
      </c>
      <c r="N20" s="162">
        <f>'Proje ve Personel Bilgileri'!F29</f>
        <v>0</v>
      </c>
      <c r="O20" s="163">
        <f t="shared" si="1"/>
        <v>0</v>
      </c>
      <c r="P20" s="163">
        <f t="shared" si="2"/>
        <v>0</v>
      </c>
      <c r="Q20" s="163">
        <f t="shared" si="3"/>
        <v>0</v>
      </c>
      <c r="R20" s="163">
        <f t="shared" si="4"/>
        <v>0</v>
      </c>
      <c r="S20" s="163">
        <f t="shared" si="6"/>
        <v>0</v>
      </c>
      <c r="T20" s="163">
        <f t="shared" si="6"/>
        <v>0</v>
      </c>
    </row>
    <row r="21" spans="1:21" ht="22.6" customHeight="1" x14ac:dyDescent="0.3">
      <c r="A21" s="346">
        <v>14</v>
      </c>
      <c r="B21" s="165" t="str">
        <f>IF('Proje ve Personel Bilgileri'!C30&gt;0,'Proje ve Personel Bilgileri'!C30,"")</f>
        <v/>
      </c>
      <c r="C21" s="51"/>
      <c r="D21" s="52"/>
      <c r="E21" s="52"/>
      <c r="F21" s="52"/>
      <c r="G21" s="52"/>
      <c r="H21" s="52"/>
      <c r="I21" s="52"/>
      <c r="J21" s="52"/>
      <c r="K21" s="52"/>
      <c r="L21" s="164" t="str">
        <f t="shared" si="5"/>
        <v/>
      </c>
      <c r="M21" s="161" t="str">
        <f t="shared" si="0"/>
        <v/>
      </c>
      <c r="N21" s="162">
        <f>'Proje ve Personel Bilgileri'!F30</f>
        <v>0</v>
      </c>
      <c r="O21" s="163">
        <f t="shared" si="1"/>
        <v>0</v>
      </c>
      <c r="P21" s="163">
        <f t="shared" si="2"/>
        <v>0</v>
      </c>
      <c r="Q21" s="163">
        <f t="shared" si="3"/>
        <v>0</v>
      </c>
      <c r="R21" s="163">
        <f t="shared" si="4"/>
        <v>0</v>
      </c>
      <c r="S21" s="163">
        <f t="shared" si="6"/>
        <v>0</v>
      </c>
      <c r="T21" s="163">
        <f t="shared" si="6"/>
        <v>0</v>
      </c>
    </row>
    <row r="22" spans="1:21" ht="22.6" customHeight="1" x14ac:dyDescent="0.3">
      <c r="A22" s="346">
        <v>15</v>
      </c>
      <c r="B22" s="165" t="str">
        <f>IF('Proje ve Personel Bilgileri'!C31&gt;0,'Proje ve Personel Bilgileri'!C31,"")</f>
        <v/>
      </c>
      <c r="C22" s="51"/>
      <c r="D22" s="52"/>
      <c r="E22" s="52"/>
      <c r="F22" s="52"/>
      <c r="G22" s="52"/>
      <c r="H22" s="52"/>
      <c r="I22" s="52"/>
      <c r="J22" s="52"/>
      <c r="K22" s="52"/>
      <c r="L22" s="164" t="str">
        <f t="shared" si="5"/>
        <v/>
      </c>
      <c r="M22" s="161" t="str">
        <f t="shared" si="0"/>
        <v/>
      </c>
      <c r="N22" s="162">
        <f>'Proje ve Personel Bilgileri'!F31</f>
        <v>0</v>
      </c>
      <c r="O22" s="163">
        <f t="shared" si="1"/>
        <v>0</v>
      </c>
      <c r="P22" s="163">
        <f t="shared" si="2"/>
        <v>0</v>
      </c>
      <c r="Q22" s="163">
        <f t="shared" si="3"/>
        <v>0</v>
      </c>
      <c r="R22" s="163">
        <f t="shared" si="4"/>
        <v>0</v>
      </c>
      <c r="S22" s="163">
        <f t="shared" si="6"/>
        <v>0</v>
      </c>
      <c r="T22" s="163">
        <f t="shared" si="6"/>
        <v>0</v>
      </c>
    </row>
    <row r="23" spans="1:21" ht="22.6" customHeight="1" x14ac:dyDescent="0.3">
      <c r="A23" s="346">
        <v>16</v>
      </c>
      <c r="B23" s="165" t="str">
        <f>IF('Proje ve Personel Bilgileri'!C32&gt;0,'Proje ve Personel Bilgileri'!C32,"")</f>
        <v/>
      </c>
      <c r="C23" s="51"/>
      <c r="D23" s="52"/>
      <c r="E23" s="52"/>
      <c r="F23" s="52"/>
      <c r="G23" s="52"/>
      <c r="H23" s="52"/>
      <c r="I23" s="52"/>
      <c r="J23" s="52"/>
      <c r="K23" s="52"/>
      <c r="L23" s="164" t="str">
        <f t="shared" si="5"/>
        <v/>
      </c>
      <c r="M23" s="161" t="str">
        <f t="shared" si="0"/>
        <v/>
      </c>
      <c r="N23" s="162">
        <f>'Proje ve Personel Bilgileri'!F32</f>
        <v>0</v>
      </c>
      <c r="O23" s="163">
        <f t="shared" si="1"/>
        <v>0</v>
      </c>
      <c r="P23" s="163">
        <f t="shared" si="2"/>
        <v>0</v>
      </c>
      <c r="Q23" s="163">
        <f t="shared" si="3"/>
        <v>0</v>
      </c>
      <c r="R23" s="163">
        <f t="shared" si="4"/>
        <v>0</v>
      </c>
      <c r="S23" s="163">
        <f t="shared" si="6"/>
        <v>0</v>
      </c>
      <c r="T23" s="163">
        <f t="shared" si="6"/>
        <v>0</v>
      </c>
    </row>
    <row r="24" spans="1:21" ht="22.6" customHeight="1" x14ac:dyDescent="0.3">
      <c r="A24" s="346">
        <v>17</v>
      </c>
      <c r="B24" s="165" t="str">
        <f>IF('Proje ve Personel Bilgileri'!C33&gt;0,'Proje ve Personel Bilgileri'!C33,"")</f>
        <v/>
      </c>
      <c r="C24" s="51"/>
      <c r="D24" s="52"/>
      <c r="E24" s="52"/>
      <c r="F24" s="52"/>
      <c r="G24" s="52"/>
      <c r="H24" s="52"/>
      <c r="I24" s="52"/>
      <c r="J24" s="52"/>
      <c r="K24" s="52"/>
      <c r="L24" s="164" t="str">
        <f t="shared" si="5"/>
        <v/>
      </c>
      <c r="M24" s="161" t="str">
        <f t="shared" si="0"/>
        <v/>
      </c>
      <c r="N24" s="162">
        <f>'Proje ve Personel Bilgileri'!F33</f>
        <v>0</v>
      </c>
      <c r="O24" s="163">
        <f t="shared" si="1"/>
        <v>0</v>
      </c>
      <c r="P24" s="163">
        <f t="shared" si="2"/>
        <v>0</v>
      </c>
      <c r="Q24" s="163">
        <f t="shared" si="3"/>
        <v>0</v>
      </c>
      <c r="R24" s="163">
        <f t="shared" si="4"/>
        <v>0</v>
      </c>
      <c r="S24" s="163">
        <f t="shared" si="6"/>
        <v>0</v>
      </c>
      <c r="T24" s="163">
        <f t="shared" si="6"/>
        <v>0</v>
      </c>
    </row>
    <row r="25" spans="1:21" ht="22.6" customHeight="1" x14ac:dyDescent="0.3">
      <c r="A25" s="346">
        <v>18</v>
      </c>
      <c r="B25" s="165" t="str">
        <f>IF('Proje ve Personel Bilgileri'!C34&gt;0,'Proje ve Personel Bilgileri'!C34,"")</f>
        <v/>
      </c>
      <c r="C25" s="51"/>
      <c r="D25" s="52"/>
      <c r="E25" s="52"/>
      <c r="F25" s="52"/>
      <c r="G25" s="52"/>
      <c r="H25" s="52"/>
      <c r="I25" s="52"/>
      <c r="J25" s="52"/>
      <c r="K25" s="52"/>
      <c r="L25" s="164" t="str">
        <f t="shared" si="5"/>
        <v/>
      </c>
      <c r="M25" s="161" t="str">
        <f t="shared" si="0"/>
        <v/>
      </c>
      <c r="N25" s="162">
        <f>'Proje ve Personel Bilgileri'!F34</f>
        <v>0</v>
      </c>
      <c r="O25" s="163">
        <f t="shared" si="1"/>
        <v>0</v>
      </c>
      <c r="P25" s="163">
        <f t="shared" si="2"/>
        <v>0</v>
      </c>
      <c r="Q25" s="163">
        <f t="shared" si="3"/>
        <v>0</v>
      </c>
      <c r="R25" s="163">
        <f t="shared" si="4"/>
        <v>0</v>
      </c>
      <c r="S25" s="163">
        <f t="shared" si="6"/>
        <v>0</v>
      </c>
      <c r="T25" s="163">
        <f t="shared" si="6"/>
        <v>0</v>
      </c>
    </row>
    <row r="26" spans="1:21" ht="22.6" customHeight="1" x14ac:dyDescent="0.3">
      <c r="A26" s="346">
        <v>19</v>
      </c>
      <c r="B26" s="165" t="str">
        <f>IF('Proje ve Personel Bilgileri'!C35&gt;0,'Proje ve Personel Bilgileri'!C35,"")</f>
        <v/>
      </c>
      <c r="C26" s="51"/>
      <c r="D26" s="52"/>
      <c r="E26" s="52"/>
      <c r="F26" s="52"/>
      <c r="G26" s="52"/>
      <c r="H26" s="52"/>
      <c r="I26" s="52"/>
      <c r="J26" s="52"/>
      <c r="K26" s="52"/>
      <c r="L26" s="164" t="str">
        <f t="shared" si="5"/>
        <v/>
      </c>
      <c r="M26" s="161" t="str">
        <f t="shared" si="0"/>
        <v/>
      </c>
      <c r="N26" s="162">
        <f>'Proje ve Personel Bilgileri'!F35</f>
        <v>0</v>
      </c>
      <c r="O26" s="163">
        <f t="shared" si="1"/>
        <v>0</v>
      </c>
      <c r="P26" s="163">
        <f t="shared" si="2"/>
        <v>0</v>
      </c>
      <c r="Q26" s="163">
        <f t="shared" si="3"/>
        <v>0</v>
      </c>
      <c r="R26" s="163">
        <f t="shared" si="4"/>
        <v>0</v>
      </c>
      <c r="S26" s="163">
        <f t="shared" si="6"/>
        <v>0</v>
      </c>
      <c r="T26" s="163">
        <f t="shared" si="6"/>
        <v>0</v>
      </c>
    </row>
    <row r="27" spans="1:21" ht="22.6" customHeight="1" thickBot="1" x14ac:dyDescent="0.35">
      <c r="A27" s="347">
        <v>20</v>
      </c>
      <c r="B27" s="166" t="str">
        <f>IF('Proje ve Personel Bilgileri'!C36&gt;0,'Proje ve Personel Bilgileri'!C36,"")</f>
        <v/>
      </c>
      <c r="C27" s="53"/>
      <c r="D27" s="54"/>
      <c r="E27" s="54"/>
      <c r="F27" s="54"/>
      <c r="G27" s="54"/>
      <c r="H27" s="54"/>
      <c r="I27" s="54"/>
      <c r="J27" s="54"/>
      <c r="K27" s="54"/>
      <c r="L27" s="167" t="str">
        <f t="shared" si="5"/>
        <v/>
      </c>
      <c r="M27" s="161" t="str">
        <f t="shared" si="0"/>
        <v/>
      </c>
      <c r="N27" s="162">
        <f>'Proje ve Personel Bilgileri'!F36</f>
        <v>0</v>
      </c>
      <c r="O27" s="163">
        <f t="shared" si="1"/>
        <v>0</v>
      </c>
      <c r="P27" s="163">
        <f t="shared" si="2"/>
        <v>0</v>
      </c>
      <c r="Q27" s="163">
        <f t="shared" si="3"/>
        <v>0</v>
      </c>
      <c r="R27" s="163">
        <f t="shared" si="4"/>
        <v>0</v>
      </c>
      <c r="S27" s="163">
        <f t="shared" si="6"/>
        <v>0</v>
      </c>
      <c r="T27" s="163">
        <f t="shared" si="6"/>
        <v>0</v>
      </c>
      <c r="U27" s="135">
        <v>1</v>
      </c>
    </row>
    <row r="28" spans="1:21" s="70" customFormat="1" ht="29.25" customHeight="1" thickBot="1" x14ac:dyDescent="0.35">
      <c r="A28" s="539" t="s">
        <v>33</v>
      </c>
      <c r="B28" s="540"/>
      <c r="C28" s="214" t="str">
        <f t="shared" ref="C28:K28" si="7">IF($L$28&gt;0,SUM(C8:C27),"")</f>
        <v/>
      </c>
      <c r="D28" s="169" t="str">
        <f t="shared" si="7"/>
        <v/>
      </c>
      <c r="E28" s="169" t="str">
        <f t="shared" si="7"/>
        <v/>
      </c>
      <c r="F28" s="169" t="str">
        <f t="shared" si="7"/>
        <v/>
      </c>
      <c r="G28" s="169" t="str">
        <f t="shared" si="7"/>
        <v/>
      </c>
      <c r="H28" s="169" t="str">
        <f t="shared" si="7"/>
        <v/>
      </c>
      <c r="I28" s="169" t="str">
        <f t="shared" si="7"/>
        <v/>
      </c>
      <c r="J28" s="169" t="str">
        <f t="shared" si="7"/>
        <v/>
      </c>
      <c r="K28" s="169" t="str">
        <f t="shared" si="7"/>
        <v/>
      </c>
      <c r="L28" s="170">
        <f>SUM(L8:L27)</f>
        <v>0</v>
      </c>
      <c r="M28" s="4"/>
      <c r="N28" s="67"/>
      <c r="O28" s="68"/>
      <c r="P28" s="69"/>
      <c r="Q28" s="67"/>
      <c r="R28" s="67"/>
      <c r="S28" s="67"/>
      <c r="T28" s="67"/>
    </row>
    <row r="29" spans="1:21" x14ac:dyDescent="0.3">
      <c r="A29" s="348" t="s">
        <v>145</v>
      </c>
      <c r="B29" s="55"/>
      <c r="C29" s="55"/>
      <c r="D29" s="55"/>
      <c r="E29" s="55"/>
      <c r="F29" s="55"/>
      <c r="G29" s="55"/>
      <c r="H29" s="55"/>
      <c r="I29" s="55"/>
      <c r="J29" s="55"/>
      <c r="K29" s="55"/>
      <c r="L29" s="55"/>
      <c r="S29" s="89"/>
      <c r="T29" s="89"/>
    </row>
    <row r="31" spans="1:21" ht="19.7" x14ac:dyDescent="0.35">
      <c r="A31" s="349" t="s">
        <v>30</v>
      </c>
      <c r="B31" s="350">
        <f ca="1">imzatarihi</f>
        <v>45653</v>
      </c>
      <c r="C31" s="538" t="s">
        <v>31</v>
      </c>
      <c r="D31" s="538"/>
      <c r="E31" s="349" t="s">
        <v>152</v>
      </c>
      <c r="F31" s="351" t="str">
        <f>IF(kurulusyetkilisi&gt;0,kurulusyetkilisi,"")</f>
        <v/>
      </c>
      <c r="G31" s="209"/>
      <c r="H31" s="210"/>
      <c r="I31" s="208"/>
      <c r="J31" s="208"/>
    </row>
    <row r="32" spans="1:21" ht="19.7" x14ac:dyDescent="0.35">
      <c r="A32" s="211"/>
      <c r="B32" s="211"/>
      <c r="C32" s="538" t="s">
        <v>32</v>
      </c>
      <c r="D32" s="538"/>
      <c r="E32" s="537"/>
      <c r="F32" s="537"/>
      <c r="G32" s="537"/>
      <c r="H32" s="313"/>
      <c r="I32" s="56"/>
      <c r="J32" s="56"/>
    </row>
    <row r="33" spans="1:20" ht="16.3" x14ac:dyDescent="0.3">
      <c r="A33" s="549" t="s">
        <v>20</v>
      </c>
      <c r="B33" s="549"/>
      <c r="C33" s="549"/>
      <c r="D33" s="549"/>
      <c r="E33" s="549"/>
      <c r="F33" s="549"/>
      <c r="G33" s="549"/>
      <c r="H33" s="549"/>
      <c r="I33" s="549"/>
      <c r="J33" s="549"/>
      <c r="K33" s="549"/>
      <c r="L33" s="549"/>
      <c r="M33" s="88"/>
      <c r="N33" s="72"/>
      <c r="O33" s="176"/>
    </row>
    <row r="34" spans="1:20" x14ac:dyDescent="0.3">
      <c r="A34" s="556" t="str">
        <f>IF(YilDonem&lt;&gt;"",CONCATENATE(YilDonem," dönemi"),"")</f>
        <v/>
      </c>
      <c r="B34" s="556"/>
      <c r="C34" s="556"/>
      <c r="D34" s="556"/>
      <c r="E34" s="556"/>
      <c r="F34" s="556"/>
      <c r="G34" s="556"/>
      <c r="H34" s="556"/>
      <c r="I34" s="556"/>
      <c r="J34" s="556"/>
      <c r="K34" s="556"/>
      <c r="L34" s="556"/>
    </row>
    <row r="35" spans="1:20" ht="16.3" thickBot="1" x14ac:dyDescent="0.35">
      <c r="B35" s="47"/>
      <c r="C35" s="47"/>
      <c r="D35" s="47"/>
      <c r="E35" s="557" t="str">
        <f>IF(YilDonem&lt;&gt;"",CONCATENATE(IF(Dönem=1,"NİSAN",IF(Dönem=2,"EKİM","")),"  ayına aittir."),"")</f>
        <v/>
      </c>
      <c r="F35" s="557"/>
      <c r="G35" s="557"/>
      <c r="H35" s="557"/>
      <c r="I35" s="47"/>
      <c r="J35" s="47"/>
      <c r="K35" s="47"/>
      <c r="L35" s="339" t="s">
        <v>28</v>
      </c>
    </row>
    <row r="36" spans="1:20" ht="31.6" customHeight="1" thickBot="1" x14ac:dyDescent="0.35">
      <c r="A36" s="343" t="s">
        <v>212</v>
      </c>
      <c r="B36" s="550" t="str">
        <f>IF(ProjeNo&gt;0,ProjeNo,"")</f>
        <v/>
      </c>
      <c r="C36" s="551"/>
      <c r="D36" s="551"/>
      <c r="E36" s="551"/>
      <c r="F36" s="551"/>
      <c r="G36" s="551"/>
      <c r="H36" s="551"/>
      <c r="I36" s="551"/>
      <c r="J36" s="551"/>
      <c r="K36" s="551"/>
      <c r="L36" s="552"/>
    </row>
    <row r="37" spans="1:20" ht="31.6" customHeight="1" thickBot="1" x14ac:dyDescent="0.35">
      <c r="A37" s="344" t="s">
        <v>213</v>
      </c>
      <c r="B37" s="553" t="str">
        <f>IF(ProjeAdi&gt;0,ProjeAdi,"")</f>
        <v/>
      </c>
      <c r="C37" s="554"/>
      <c r="D37" s="554"/>
      <c r="E37" s="554"/>
      <c r="F37" s="554"/>
      <c r="G37" s="554"/>
      <c r="H37" s="554"/>
      <c r="I37" s="554"/>
      <c r="J37" s="554"/>
      <c r="K37" s="554"/>
      <c r="L37" s="555"/>
    </row>
    <row r="38" spans="1:20" ht="31.6" customHeight="1" thickBot="1" x14ac:dyDescent="0.3">
      <c r="A38" s="541" t="s">
        <v>3</v>
      </c>
      <c r="B38" s="541" t="s">
        <v>4</v>
      </c>
      <c r="C38" s="541" t="s">
        <v>21</v>
      </c>
      <c r="D38" s="541" t="s">
        <v>121</v>
      </c>
      <c r="E38" s="541" t="s">
        <v>22</v>
      </c>
      <c r="F38" s="541" t="s">
        <v>25</v>
      </c>
      <c r="G38" s="558" t="s">
        <v>23</v>
      </c>
      <c r="H38" s="560" t="s">
        <v>144</v>
      </c>
      <c r="I38" s="561"/>
      <c r="J38" s="561"/>
      <c r="K38" s="562"/>
      <c r="L38" s="541" t="s">
        <v>24</v>
      </c>
      <c r="O38" s="548" t="s">
        <v>29</v>
      </c>
      <c r="P38" s="548"/>
      <c r="Q38" s="548" t="s">
        <v>35</v>
      </c>
      <c r="R38" s="548"/>
      <c r="S38" s="548" t="s">
        <v>36</v>
      </c>
      <c r="T38" s="548"/>
    </row>
    <row r="39" spans="1:20" s="90" customFormat="1" ht="94.45" thickBot="1" x14ac:dyDescent="0.3">
      <c r="A39" s="546"/>
      <c r="B39" s="546"/>
      <c r="C39" s="546"/>
      <c r="D39" s="546"/>
      <c r="E39" s="546"/>
      <c r="F39" s="546"/>
      <c r="G39" s="559"/>
      <c r="H39" s="340" t="s">
        <v>118</v>
      </c>
      <c r="I39" s="340" t="s">
        <v>146</v>
      </c>
      <c r="J39" s="340" t="s">
        <v>154</v>
      </c>
      <c r="K39" s="340" t="s">
        <v>155</v>
      </c>
      <c r="L39" s="546"/>
      <c r="M39" s="3"/>
      <c r="N39" s="341" t="s">
        <v>6</v>
      </c>
      <c r="O39" s="342" t="s">
        <v>26</v>
      </c>
      <c r="P39" s="342" t="s">
        <v>27</v>
      </c>
      <c r="Q39" s="342" t="s">
        <v>34</v>
      </c>
      <c r="R39" s="342" t="s">
        <v>23</v>
      </c>
      <c r="S39" s="342" t="s">
        <v>34</v>
      </c>
      <c r="T39" s="342" t="s">
        <v>27</v>
      </c>
    </row>
    <row r="40" spans="1:20" ht="22.6" customHeight="1" x14ac:dyDescent="0.3">
      <c r="A40" s="345">
        <v>21</v>
      </c>
      <c r="B40" s="171" t="str">
        <f>IF('Proje ve Personel Bilgileri'!C37&gt;0,'Proje ve Personel Bilgileri'!C37,"")</f>
        <v/>
      </c>
      <c r="C40" s="48"/>
      <c r="D40" s="49"/>
      <c r="E40" s="49"/>
      <c r="F40" s="49"/>
      <c r="G40" s="49"/>
      <c r="H40" s="49"/>
      <c r="I40" s="49"/>
      <c r="J40" s="49"/>
      <c r="K40" s="49"/>
      <c r="L40" s="160" t="str">
        <f>IF(B40&lt;&gt;"",IF(OR(F40&gt;S40,G40&gt;T40),0,D40+E40+F40+G40-H40-I40-J40-K40),"")</f>
        <v/>
      </c>
      <c r="M40" s="161" t="str">
        <f t="shared" ref="M40:M59" si="8">IF(OR(F40&gt;S40,G40&gt;T40),"Toplam maliyetin hesaplanabilmesi için SGK işveren payı ve işsizlik sigortası işveren payının tavan değerleri aşmaması gerekmektedir.","")</f>
        <v/>
      </c>
      <c r="N40" s="162">
        <f>'Proje ve Personel Bilgileri'!F37</f>
        <v>0</v>
      </c>
      <c r="O40" s="163">
        <f t="shared" ref="O40:O59" si="9">IFERROR(IF(N40="EVET",VLOOKUP(YilDonem,SGKTAVAN,2,0)*0.2475,VLOOKUP(YilDonem,SGKTAVAN,2,0)*0.2075),0)</f>
        <v>0</v>
      </c>
      <c r="P40" s="163">
        <f t="shared" ref="P40:P59" si="10">IFERROR(IF(N40="EVET",0,VLOOKUP(YilDonem,SGKTAVAN,2,0)*0.02),0)</f>
        <v>0</v>
      </c>
      <c r="Q40" s="163">
        <f t="shared" ref="Q40:Q59" si="11">IF(N40="EVET",(D40+E40)*0.2475,(D40+E40)*0.2075)</f>
        <v>0</v>
      </c>
      <c r="R40" s="163">
        <f t="shared" ref="R40:R59" si="12">IF(N40="EVET",0,(D40+E40)*0.02)</f>
        <v>0</v>
      </c>
      <c r="S40" s="163">
        <f>IF(ISERROR(ROUNDUP(MIN(O40,Q40),0)),0,ROUNDUP(MIN(O40,Q40),0))</f>
        <v>0</v>
      </c>
      <c r="T40" s="163">
        <f>IF(ISERROR(ROUNDUP(MIN(P40,R40),0)),0,ROUNDUP(MIN(P40,R40),0))</f>
        <v>0</v>
      </c>
    </row>
    <row r="41" spans="1:20" ht="22.6" customHeight="1" x14ac:dyDescent="0.3">
      <c r="A41" s="346">
        <v>22</v>
      </c>
      <c r="B41" s="165" t="str">
        <f>IF('Proje ve Personel Bilgileri'!C38&gt;0,'Proje ve Personel Bilgileri'!C38,"")</f>
        <v/>
      </c>
      <c r="C41" s="51"/>
      <c r="D41" s="52"/>
      <c r="E41" s="52"/>
      <c r="F41" s="52"/>
      <c r="G41" s="52"/>
      <c r="H41" s="52"/>
      <c r="I41" s="52"/>
      <c r="J41" s="52"/>
      <c r="K41" s="52"/>
      <c r="L41" s="164" t="str">
        <f t="shared" ref="L41:L59" si="13">IF(B41&lt;&gt;"",IF(OR(F41&gt;S41,G41&gt;T41),0,D41+E41+F41+G41-H41-I41-J41-K41),"")</f>
        <v/>
      </c>
      <c r="M41" s="161" t="str">
        <f t="shared" si="8"/>
        <v/>
      </c>
      <c r="N41" s="162">
        <f>'Proje ve Personel Bilgileri'!F38</f>
        <v>0</v>
      </c>
      <c r="O41" s="163">
        <f t="shared" si="9"/>
        <v>0</v>
      </c>
      <c r="P41" s="163">
        <f t="shared" si="10"/>
        <v>0</v>
      </c>
      <c r="Q41" s="163">
        <f t="shared" si="11"/>
        <v>0</v>
      </c>
      <c r="R41" s="163">
        <f t="shared" si="12"/>
        <v>0</v>
      </c>
      <c r="S41" s="163">
        <f t="shared" ref="S41:T59" si="14">IF(ISERROR(ROUNDUP(MIN(O41,Q41),0)),0,ROUNDUP(MIN(O41,Q41),0))</f>
        <v>0</v>
      </c>
      <c r="T41" s="163">
        <f t="shared" si="14"/>
        <v>0</v>
      </c>
    </row>
    <row r="42" spans="1:20" ht="22.6" customHeight="1" x14ac:dyDescent="0.3">
      <c r="A42" s="346">
        <v>23</v>
      </c>
      <c r="B42" s="165" t="str">
        <f>IF('Proje ve Personel Bilgileri'!C39&gt;0,'Proje ve Personel Bilgileri'!C39,"")</f>
        <v/>
      </c>
      <c r="C42" s="51"/>
      <c r="D42" s="52"/>
      <c r="E42" s="52"/>
      <c r="F42" s="52"/>
      <c r="G42" s="52"/>
      <c r="H42" s="52"/>
      <c r="I42" s="52"/>
      <c r="J42" s="52"/>
      <c r="K42" s="52"/>
      <c r="L42" s="164" t="str">
        <f t="shared" si="13"/>
        <v/>
      </c>
      <c r="M42" s="161" t="str">
        <f t="shared" si="8"/>
        <v/>
      </c>
      <c r="N42" s="162">
        <f>'Proje ve Personel Bilgileri'!F39</f>
        <v>0</v>
      </c>
      <c r="O42" s="163">
        <f t="shared" si="9"/>
        <v>0</v>
      </c>
      <c r="P42" s="163">
        <f t="shared" si="10"/>
        <v>0</v>
      </c>
      <c r="Q42" s="163">
        <f t="shared" si="11"/>
        <v>0</v>
      </c>
      <c r="R42" s="163">
        <f t="shared" si="12"/>
        <v>0</v>
      </c>
      <c r="S42" s="163">
        <f t="shared" si="14"/>
        <v>0</v>
      </c>
      <c r="T42" s="163">
        <f t="shared" si="14"/>
        <v>0</v>
      </c>
    </row>
    <row r="43" spans="1:20" ht="22.6" customHeight="1" x14ac:dyDescent="0.3">
      <c r="A43" s="346">
        <v>24</v>
      </c>
      <c r="B43" s="165" t="str">
        <f>IF('Proje ve Personel Bilgileri'!C40&gt;0,'Proje ve Personel Bilgileri'!C40,"")</f>
        <v/>
      </c>
      <c r="C43" s="51"/>
      <c r="D43" s="52"/>
      <c r="E43" s="52"/>
      <c r="F43" s="52"/>
      <c r="G43" s="52"/>
      <c r="H43" s="52"/>
      <c r="I43" s="52"/>
      <c r="J43" s="52"/>
      <c r="K43" s="52"/>
      <c r="L43" s="164" t="str">
        <f t="shared" si="13"/>
        <v/>
      </c>
      <c r="M43" s="161" t="str">
        <f t="shared" si="8"/>
        <v/>
      </c>
      <c r="N43" s="162">
        <f>'Proje ve Personel Bilgileri'!F40</f>
        <v>0</v>
      </c>
      <c r="O43" s="163">
        <f t="shared" si="9"/>
        <v>0</v>
      </c>
      <c r="P43" s="163">
        <f t="shared" si="10"/>
        <v>0</v>
      </c>
      <c r="Q43" s="163">
        <f t="shared" si="11"/>
        <v>0</v>
      </c>
      <c r="R43" s="163">
        <f t="shared" si="12"/>
        <v>0</v>
      </c>
      <c r="S43" s="163">
        <f t="shared" si="14"/>
        <v>0</v>
      </c>
      <c r="T43" s="163">
        <f t="shared" si="14"/>
        <v>0</v>
      </c>
    </row>
    <row r="44" spans="1:20" ht="22.6" customHeight="1" x14ac:dyDescent="0.3">
      <c r="A44" s="346">
        <v>25</v>
      </c>
      <c r="B44" s="165" t="str">
        <f>IF('Proje ve Personel Bilgileri'!C41&gt;0,'Proje ve Personel Bilgileri'!C41,"")</f>
        <v/>
      </c>
      <c r="C44" s="51"/>
      <c r="D44" s="52"/>
      <c r="E44" s="52"/>
      <c r="F44" s="52"/>
      <c r="G44" s="52"/>
      <c r="H44" s="52"/>
      <c r="I44" s="52"/>
      <c r="J44" s="52"/>
      <c r="K44" s="52"/>
      <c r="L44" s="164" t="str">
        <f t="shared" si="13"/>
        <v/>
      </c>
      <c r="M44" s="161" t="str">
        <f t="shared" si="8"/>
        <v/>
      </c>
      <c r="N44" s="162">
        <f>'Proje ve Personel Bilgileri'!F41</f>
        <v>0</v>
      </c>
      <c r="O44" s="163">
        <f t="shared" si="9"/>
        <v>0</v>
      </c>
      <c r="P44" s="163">
        <f t="shared" si="10"/>
        <v>0</v>
      </c>
      <c r="Q44" s="163">
        <f t="shared" si="11"/>
        <v>0</v>
      </c>
      <c r="R44" s="163">
        <f t="shared" si="12"/>
        <v>0</v>
      </c>
      <c r="S44" s="163">
        <f t="shared" si="14"/>
        <v>0</v>
      </c>
      <c r="T44" s="163">
        <f t="shared" si="14"/>
        <v>0</v>
      </c>
    </row>
    <row r="45" spans="1:20" ht="22.6" customHeight="1" x14ac:dyDescent="0.3">
      <c r="A45" s="346">
        <v>26</v>
      </c>
      <c r="B45" s="165" t="str">
        <f>IF('Proje ve Personel Bilgileri'!C42&gt;0,'Proje ve Personel Bilgileri'!C42,"")</f>
        <v/>
      </c>
      <c r="C45" s="51"/>
      <c r="D45" s="52"/>
      <c r="E45" s="52"/>
      <c r="F45" s="52"/>
      <c r="G45" s="52"/>
      <c r="H45" s="52"/>
      <c r="I45" s="52"/>
      <c r="J45" s="52"/>
      <c r="K45" s="52"/>
      <c r="L45" s="164" t="str">
        <f t="shared" si="13"/>
        <v/>
      </c>
      <c r="M45" s="161" t="str">
        <f t="shared" si="8"/>
        <v/>
      </c>
      <c r="N45" s="162">
        <f>'Proje ve Personel Bilgileri'!F42</f>
        <v>0</v>
      </c>
      <c r="O45" s="163">
        <f t="shared" si="9"/>
        <v>0</v>
      </c>
      <c r="P45" s="163">
        <f t="shared" si="10"/>
        <v>0</v>
      </c>
      <c r="Q45" s="163">
        <f t="shared" si="11"/>
        <v>0</v>
      </c>
      <c r="R45" s="163">
        <f t="shared" si="12"/>
        <v>0</v>
      </c>
      <c r="S45" s="163">
        <f t="shared" si="14"/>
        <v>0</v>
      </c>
      <c r="T45" s="163">
        <f t="shared" si="14"/>
        <v>0</v>
      </c>
    </row>
    <row r="46" spans="1:20" ht="22.6" customHeight="1" x14ac:dyDescent="0.3">
      <c r="A46" s="346">
        <v>27</v>
      </c>
      <c r="B46" s="165" t="str">
        <f>IF('Proje ve Personel Bilgileri'!C43&gt;0,'Proje ve Personel Bilgileri'!C43,"")</f>
        <v/>
      </c>
      <c r="C46" s="51"/>
      <c r="D46" s="52"/>
      <c r="E46" s="52"/>
      <c r="F46" s="52"/>
      <c r="G46" s="52"/>
      <c r="H46" s="52"/>
      <c r="I46" s="52"/>
      <c r="J46" s="52"/>
      <c r="K46" s="52"/>
      <c r="L46" s="164" t="str">
        <f t="shared" si="13"/>
        <v/>
      </c>
      <c r="M46" s="161" t="str">
        <f t="shared" si="8"/>
        <v/>
      </c>
      <c r="N46" s="162">
        <f>'Proje ve Personel Bilgileri'!F43</f>
        <v>0</v>
      </c>
      <c r="O46" s="163">
        <f t="shared" si="9"/>
        <v>0</v>
      </c>
      <c r="P46" s="163">
        <f t="shared" si="10"/>
        <v>0</v>
      </c>
      <c r="Q46" s="163">
        <f t="shared" si="11"/>
        <v>0</v>
      </c>
      <c r="R46" s="163">
        <f t="shared" si="12"/>
        <v>0</v>
      </c>
      <c r="S46" s="163">
        <f t="shared" si="14"/>
        <v>0</v>
      </c>
      <c r="T46" s="163">
        <f t="shared" si="14"/>
        <v>0</v>
      </c>
    </row>
    <row r="47" spans="1:20" ht="22.6" customHeight="1" x14ac:dyDescent="0.3">
      <c r="A47" s="346">
        <v>28</v>
      </c>
      <c r="B47" s="165" t="str">
        <f>IF('Proje ve Personel Bilgileri'!C44&gt;0,'Proje ve Personel Bilgileri'!C44,"")</f>
        <v/>
      </c>
      <c r="C47" s="51"/>
      <c r="D47" s="52"/>
      <c r="E47" s="52"/>
      <c r="F47" s="52"/>
      <c r="G47" s="52"/>
      <c r="H47" s="52"/>
      <c r="I47" s="52"/>
      <c r="J47" s="52"/>
      <c r="K47" s="52"/>
      <c r="L47" s="164" t="str">
        <f t="shared" si="13"/>
        <v/>
      </c>
      <c r="M47" s="161" t="str">
        <f t="shared" si="8"/>
        <v/>
      </c>
      <c r="N47" s="162">
        <f>'Proje ve Personel Bilgileri'!F44</f>
        <v>0</v>
      </c>
      <c r="O47" s="163">
        <f t="shared" si="9"/>
        <v>0</v>
      </c>
      <c r="P47" s="163">
        <f t="shared" si="10"/>
        <v>0</v>
      </c>
      <c r="Q47" s="163">
        <f t="shared" si="11"/>
        <v>0</v>
      </c>
      <c r="R47" s="163">
        <f t="shared" si="12"/>
        <v>0</v>
      </c>
      <c r="S47" s="163">
        <f t="shared" si="14"/>
        <v>0</v>
      </c>
      <c r="T47" s="163">
        <f t="shared" si="14"/>
        <v>0</v>
      </c>
    </row>
    <row r="48" spans="1:20" ht="22.6" customHeight="1" x14ac:dyDescent="0.3">
      <c r="A48" s="346">
        <v>29</v>
      </c>
      <c r="B48" s="165" t="str">
        <f>IF('Proje ve Personel Bilgileri'!C45&gt;0,'Proje ve Personel Bilgileri'!C45,"")</f>
        <v/>
      </c>
      <c r="C48" s="51"/>
      <c r="D48" s="52"/>
      <c r="E48" s="52"/>
      <c r="F48" s="52"/>
      <c r="G48" s="52"/>
      <c r="H48" s="52"/>
      <c r="I48" s="52"/>
      <c r="J48" s="52"/>
      <c r="K48" s="52"/>
      <c r="L48" s="164" t="str">
        <f t="shared" si="13"/>
        <v/>
      </c>
      <c r="M48" s="161" t="str">
        <f t="shared" si="8"/>
        <v/>
      </c>
      <c r="N48" s="162">
        <f>'Proje ve Personel Bilgileri'!F45</f>
        <v>0</v>
      </c>
      <c r="O48" s="163">
        <f t="shared" si="9"/>
        <v>0</v>
      </c>
      <c r="P48" s="163">
        <f t="shared" si="10"/>
        <v>0</v>
      </c>
      <c r="Q48" s="163">
        <f t="shared" si="11"/>
        <v>0</v>
      </c>
      <c r="R48" s="163">
        <f t="shared" si="12"/>
        <v>0</v>
      </c>
      <c r="S48" s="163">
        <f t="shared" si="14"/>
        <v>0</v>
      </c>
      <c r="T48" s="163">
        <f t="shared" si="14"/>
        <v>0</v>
      </c>
    </row>
    <row r="49" spans="1:21" ht="22.6" customHeight="1" x14ac:dyDescent="0.3">
      <c r="A49" s="346">
        <v>30</v>
      </c>
      <c r="B49" s="165" t="str">
        <f>IF('Proje ve Personel Bilgileri'!C46&gt;0,'Proje ve Personel Bilgileri'!C46,"")</f>
        <v/>
      </c>
      <c r="C49" s="51"/>
      <c r="D49" s="52"/>
      <c r="E49" s="52"/>
      <c r="F49" s="52"/>
      <c r="G49" s="52"/>
      <c r="H49" s="52"/>
      <c r="I49" s="52"/>
      <c r="J49" s="52"/>
      <c r="K49" s="52"/>
      <c r="L49" s="164" t="str">
        <f t="shared" si="13"/>
        <v/>
      </c>
      <c r="M49" s="161" t="str">
        <f t="shared" si="8"/>
        <v/>
      </c>
      <c r="N49" s="162">
        <f>'Proje ve Personel Bilgileri'!F46</f>
        <v>0</v>
      </c>
      <c r="O49" s="163">
        <f t="shared" si="9"/>
        <v>0</v>
      </c>
      <c r="P49" s="163">
        <f t="shared" si="10"/>
        <v>0</v>
      </c>
      <c r="Q49" s="163">
        <f t="shared" si="11"/>
        <v>0</v>
      </c>
      <c r="R49" s="163">
        <f t="shared" si="12"/>
        <v>0</v>
      </c>
      <c r="S49" s="163">
        <f t="shared" si="14"/>
        <v>0</v>
      </c>
      <c r="T49" s="163">
        <f t="shared" si="14"/>
        <v>0</v>
      </c>
    </row>
    <row r="50" spans="1:21" ht="22.6" customHeight="1" x14ac:dyDescent="0.3">
      <c r="A50" s="346">
        <v>31</v>
      </c>
      <c r="B50" s="165" t="str">
        <f>IF('Proje ve Personel Bilgileri'!C47&gt;0,'Proje ve Personel Bilgileri'!C47,"")</f>
        <v/>
      </c>
      <c r="C50" s="51"/>
      <c r="D50" s="52"/>
      <c r="E50" s="52"/>
      <c r="F50" s="52"/>
      <c r="G50" s="52"/>
      <c r="H50" s="52"/>
      <c r="I50" s="52"/>
      <c r="J50" s="52"/>
      <c r="K50" s="52"/>
      <c r="L50" s="164" t="str">
        <f t="shared" si="13"/>
        <v/>
      </c>
      <c r="M50" s="161" t="str">
        <f t="shared" si="8"/>
        <v/>
      </c>
      <c r="N50" s="162">
        <f>'Proje ve Personel Bilgileri'!F47</f>
        <v>0</v>
      </c>
      <c r="O50" s="163">
        <f t="shared" si="9"/>
        <v>0</v>
      </c>
      <c r="P50" s="163">
        <f t="shared" si="10"/>
        <v>0</v>
      </c>
      <c r="Q50" s="163">
        <f t="shared" si="11"/>
        <v>0</v>
      </c>
      <c r="R50" s="163">
        <f t="shared" si="12"/>
        <v>0</v>
      </c>
      <c r="S50" s="163">
        <f t="shared" si="14"/>
        <v>0</v>
      </c>
      <c r="T50" s="163">
        <f t="shared" si="14"/>
        <v>0</v>
      </c>
    </row>
    <row r="51" spans="1:21" ht="22.6" customHeight="1" x14ac:dyDescent="0.3">
      <c r="A51" s="346">
        <v>32</v>
      </c>
      <c r="B51" s="165" t="str">
        <f>IF('Proje ve Personel Bilgileri'!C48&gt;0,'Proje ve Personel Bilgileri'!C48,"")</f>
        <v/>
      </c>
      <c r="C51" s="51"/>
      <c r="D51" s="52"/>
      <c r="E51" s="52"/>
      <c r="F51" s="52"/>
      <c r="G51" s="52"/>
      <c r="H51" s="52"/>
      <c r="I51" s="52"/>
      <c r="J51" s="52"/>
      <c r="K51" s="52"/>
      <c r="L51" s="164" t="str">
        <f t="shared" si="13"/>
        <v/>
      </c>
      <c r="M51" s="161" t="str">
        <f t="shared" si="8"/>
        <v/>
      </c>
      <c r="N51" s="162">
        <f>'Proje ve Personel Bilgileri'!F48</f>
        <v>0</v>
      </c>
      <c r="O51" s="163">
        <f t="shared" si="9"/>
        <v>0</v>
      </c>
      <c r="P51" s="163">
        <f t="shared" si="10"/>
        <v>0</v>
      </c>
      <c r="Q51" s="163">
        <f t="shared" si="11"/>
        <v>0</v>
      </c>
      <c r="R51" s="163">
        <f t="shared" si="12"/>
        <v>0</v>
      </c>
      <c r="S51" s="163">
        <f t="shared" si="14"/>
        <v>0</v>
      </c>
      <c r="T51" s="163">
        <f t="shared" si="14"/>
        <v>0</v>
      </c>
    </row>
    <row r="52" spans="1:21" ht="22.6" customHeight="1" x14ac:dyDescent="0.3">
      <c r="A52" s="346">
        <v>33</v>
      </c>
      <c r="B52" s="165" t="str">
        <f>IF('Proje ve Personel Bilgileri'!C49&gt;0,'Proje ve Personel Bilgileri'!C49,"")</f>
        <v/>
      </c>
      <c r="C52" s="51"/>
      <c r="D52" s="52"/>
      <c r="E52" s="52"/>
      <c r="F52" s="52"/>
      <c r="G52" s="52"/>
      <c r="H52" s="52"/>
      <c r="I52" s="52"/>
      <c r="J52" s="52"/>
      <c r="K52" s="52"/>
      <c r="L52" s="164" t="str">
        <f t="shared" si="13"/>
        <v/>
      </c>
      <c r="M52" s="161" t="str">
        <f t="shared" si="8"/>
        <v/>
      </c>
      <c r="N52" s="162">
        <f>'Proje ve Personel Bilgileri'!F49</f>
        <v>0</v>
      </c>
      <c r="O52" s="163">
        <f t="shared" si="9"/>
        <v>0</v>
      </c>
      <c r="P52" s="163">
        <f t="shared" si="10"/>
        <v>0</v>
      </c>
      <c r="Q52" s="163">
        <f t="shared" si="11"/>
        <v>0</v>
      </c>
      <c r="R52" s="163">
        <f t="shared" si="12"/>
        <v>0</v>
      </c>
      <c r="S52" s="163">
        <f t="shared" si="14"/>
        <v>0</v>
      </c>
      <c r="T52" s="163">
        <f t="shared" si="14"/>
        <v>0</v>
      </c>
    </row>
    <row r="53" spans="1:21" ht="22.6" customHeight="1" x14ac:dyDescent="0.3">
      <c r="A53" s="346">
        <v>34</v>
      </c>
      <c r="B53" s="165" t="str">
        <f>IF('Proje ve Personel Bilgileri'!C50&gt;0,'Proje ve Personel Bilgileri'!C50,"")</f>
        <v/>
      </c>
      <c r="C53" s="51"/>
      <c r="D53" s="52"/>
      <c r="E53" s="52"/>
      <c r="F53" s="52"/>
      <c r="G53" s="52"/>
      <c r="H53" s="52"/>
      <c r="I53" s="52"/>
      <c r="J53" s="52"/>
      <c r="K53" s="52"/>
      <c r="L53" s="164" t="str">
        <f t="shared" si="13"/>
        <v/>
      </c>
      <c r="M53" s="161" t="str">
        <f t="shared" si="8"/>
        <v/>
      </c>
      <c r="N53" s="162">
        <f>'Proje ve Personel Bilgileri'!F50</f>
        <v>0</v>
      </c>
      <c r="O53" s="163">
        <f t="shared" si="9"/>
        <v>0</v>
      </c>
      <c r="P53" s="163">
        <f t="shared" si="10"/>
        <v>0</v>
      </c>
      <c r="Q53" s="163">
        <f t="shared" si="11"/>
        <v>0</v>
      </c>
      <c r="R53" s="163">
        <f t="shared" si="12"/>
        <v>0</v>
      </c>
      <c r="S53" s="163">
        <f t="shared" si="14"/>
        <v>0</v>
      </c>
      <c r="T53" s="163">
        <f t="shared" si="14"/>
        <v>0</v>
      </c>
    </row>
    <row r="54" spans="1:21" ht="22.6" customHeight="1" x14ac:dyDescent="0.3">
      <c r="A54" s="346">
        <v>35</v>
      </c>
      <c r="B54" s="165" t="str">
        <f>IF('Proje ve Personel Bilgileri'!C51&gt;0,'Proje ve Personel Bilgileri'!C51,"")</f>
        <v/>
      </c>
      <c r="C54" s="51"/>
      <c r="D54" s="52"/>
      <c r="E54" s="52"/>
      <c r="F54" s="52"/>
      <c r="G54" s="52"/>
      <c r="H54" s="52"/>
      <c r="I54" s="52"/>
      <c r="J54" s="52"/>
      <c r="K54" s="52"/>
      <c r="L54" s="164" t="str">
        <f t="shared" si="13"/>
        <v/>
      </c>
      <c r="M54" s="161" t="str">
        <f t="shared" si="8"/>
        <v/>
      </c>
      <c r="N54" s="162">
        <f>'Proje ve Personel Bilgileri'!F51</f>
        <v>0</v>
      </c>
      <c r="O54" s="163">
        <f t="shared" si="9"/>
        <v>0</v>
      </c>
      <c r="P54" s="163">
        <f t="shared" si="10"/>
        <v>0</v>
      </c>
      <c r="Q54" s="163">
        <f t="shared" si="11"/>
        <v>0</v>
      </c>
      <c r="R54" s="163">
        <f t="shared" si="12"/>
        <v>0</v>
      </c>
      <c r="S54" s="163">
        <f t="shared" si="14"/>
        <v>0</v>
      </c>
      <c r="T54" s="163">
        <f t="shared" si="14"/>
        <v>0</v>
      </c>
    </row>
    <row r="55" spans="1:21" ht="22.6" customHeight="1" x14ac:dyDescent="0.3">
      <c r="A55" s="346">
        <v>36</v>
      </c>
      <c r="B55" s="165" t="str">
        <f>IF('Proje ve Personel Bilgileri'!C52&gt;0,'Proje ve Personel Bilgileri'!C52,"")</f>
        <v/>
      </c>
      <c r="C55" s="51"/>
      <c r="D55" s="52"/>
      <c r="E55" s="52"/>
      <c r="F55" s="52"/>
      <c r="G55" s="52"/>
      <c r="H55" s="52"/>
      <c r="I55" s="52"/>
      <c r="J55" s="52"/>
      <c r="K55" s="52"/>
      <c r="L55" s="164" t="str">
        <f t="shared" si="13"/>
        <v/>
      </c>
      <c r="M55" s="161" t="str">
        <f t="shared" si="8"/>
        <v/>
      </c>
      <c r="N55" s="162">
        <f>'Proje ve Personel Bilgileri'!F52</f>
        <v>0</v>
      </c>
      <c r="O55" s="163">
        <f t="shared" si="9"/>
        <v>0</v>
      </c>
      <c r="P55" s="163">
        <f t="shared" si="10"/>
        <v>0</v>
      </c>
      <c r="Q55" s="163">
        <f t="shared" si="11"/>
        <v>0</v>
      </c>
      <c r="R55" s="163">
        <f t="shared" si="12"/>
        <v>0</v>
      </c>
      <c r="S55" s="163">
        <f t="shared" si="14"/>
        <v>0</v>
      </c>
      <c r="T55" s="163">
        <f t="shared" si="14"/>
        <v>0</v>
      </c>
    </row>
    <row r="56" spans="1:21" ht="22.6" customHeight="1" x14ac:dyDescent="0.3">
      <c r="A56" s="346">
        <v>37</v>
      </c>
      <c r="B56" s="165" t="str">
        <f>IF('Proje ve Personel Bilgileri'!C53&gt;0,'Proje ve Personel Bilgileri'!C53,"")</f>
        <v/>
      </c>
      <c r="C56" s="51"/>
      <c r="D56" s="52"/>
      <c r="E56" s="52"/>
      <c r="F56" s="52"/>
      <c r="G56" s="52"/>
      <c r="H56" s="52"/>
      <c r="I56" s="52"/>
      <c r="J56" s="52"/>
      <c r="K56" s="52"/>
      <c r="L56" s="164" t="str">
        <f t="shared" si="13"/>
        <v/>
      </c>
      <c r="M56" s="161" t="str">
        <f t="shared" si="8"/>
        <v/>
      </c>
      <c r="N56" s="162">
        <f>'Proje ve Personel Bilgileri'!F53</f>
        <v>0</v>
      </c>
      <c r="O56" s="163">
        <f t="shared" si="9"/>
        <v>0</v>
      </c>
      <c r="P56" s="163">
        <f t="shared" si="10"/>
        <v>0</v>
      </c>
      <c r="Q56" s="163">
        <f t="shared" si="11"/>
        <v>0</v>
      </c>
      <c r="R56" s="163">
        <f t="shared" si="12"/>
        <v>0</v>
      </c>
      <c r="S56" s="163">
        <f t="shared" si="14"/>
        <v>0</v>
      </c>
      <c r="T56" s="163">
        <f t="shared" si="14"/>
        <v>0</v>
      </c>
    </row>
    <row r="57" spans="1:21" ht="22.6" customHeight="1" x14ac:dyDescent="0.3">
      <c r="A57" s="346">
        <v>38</v>
      </c>
      <c r="B57" s="165" t="str">
        <f>IF('Proje ve Personel Bilgileri'!C54&gt;0,'Proje ve Personel Bilgileri'!C54,"")</f>
        <v/>
      </c>
      <c r="C57" s="51"/>
      <c r="D57" s="52"/>
      <c r="E57" s="52"/>
      <c r="F57" s="52"/>
      <c r="G57" s="52"/>
      <c r="H57" s="52"/>
      <c r="I57" s="52"/>
      <c r="J57" s="52"/>
      <c r="K57" s="52"/>
      <c r="L57" s="164" t="str">
        <f t="shared" si="13"/>
        <v/>
      </c>
      <c r="M57" s="161" t="str">
        <f t="shared" si="8"/>
        <v/>
      </c>
      <c r="N57" s="162">
        <f>'Proje ve Personel Bilgileri'!F54</f>
        <v>0</v>
      </c>
      <c r="O57" s="163">
        <f t="shared" si="9"/>
        <v>0</v>
      </c>
      <c r="P57" s="163">
        <f t="shared" si="10"/>
        <v>0</v>
      </c>
      <c r="Q57" s="163">
        <f t="shared" si="11"/>
        <v>0</v>
      </c>
      <c r="R57" s="163">
        <f t="shared" si="12"/>
        <v>0</v>
      </c>
      <c r="S57" s="163">
        <f t="shared" si="14"/>
        <v>0</v>
      </c>
      <c r="T57" s="163">
        <f t="shared" si="14"/>
        <v>0</v>
      </c>
    </row>
    <row r="58" spans="1:21" ht="22.6" customHeight="1" x14ac:dyDescent="0.3">
      <c r="A58" s="346">
        <v>39</v>
      </c>
      <c r="B58" s="165" t="str">
        <f>IF('Proje ve Personel Bilgileri'!C55&gt;0,'Proje ve Personel Bilgileri'!C55,"")</f>
        <v/>
      </c>
      <c r="C58" s="51"/>
      <c r="D58" s="52"/>
      <c r="E58" s="52"/>
      <c r="F58" s="52"/>
      <c r="G58" s="52"/>
      <c r="H58" s="52"/>
      <c r="I58" s="52"/>
      <c r="J58" s="52"/>
      <c r="K58" s="52"/>
      <c r="L58" s="164" t="str">
        <f t="shared" si="13"/>
        <v/>
      </c>
      <c r="M58" s="161" t="str">
        <f t="shared" si="8"/>
        <v/>
      </c>
      <c r="N58" s="162">
        <f>'Proje ve Personel Bilgileri'!F55</f>
        <v>0</v>
      </c>
      <c r="O58" s="163">
        <f t="shared" si="9"/>
        <v>0</v>
      </c>
      <c r="P58" s="163">
        <f t="shared" si="10"/>
        <v>0</v>
      </c>
      <c r="Q58" s="163">
        <f t="shared" si="11"/>
        <v>0</v>
      </c>
      <c r="R58" s="163">
        <f t="shared" si="12"/>
        <v>0</v>
      </c>
      <c r="S58" s="163">
        <f t="shared" si="14"/>
        <v>0</v>
      </c>
      <c r="T58" s="163">
        <f t="shared" si="14"/>
        <v>0</v>
      </c>
    </row>
    <row r="59" spans="1:21" ht="22.6" customHeight="1" thickBot="1" x14ac:dyDescent="0.35">
      <c r="A59" s="347">
        <v>40</v>
      </c>
      <c r="B59" s="166" t="str">
        <f>IF('Proje ve Personel Bilgileri'!C56&gt;0,'Proje ve Personel Bilgileri'!C56,"")</f>
        <v/>
      </c>
      <c r="C59" s="53"/>
      <c r="D59" s="54"/>
      <c r="E59" s="54"/>
      <c r="F59" s="54"/>
      <c r="G59" s="54"/>
      <c r="H59" s="54"/>
      <c r="I59" s="54"/>
      <c r="J59" s="54"/>
      <c r="K59" s="54"/>
      <c r="L59" s="167" t="str">
        <f t="shared" si="13"/>
        <v/>
      </c>
      <c r="M59" s="161" t="str">
        <f t="shared" si="8"/>
        <v/>
      </c>
      <c r="N59" s="162">
        <f>'Proje ve Personel Bilgileri'!F56</f>
        <v>0</v>
      </c>
      <c r="O59" s="163">
        <f t="shared" si="9"/>
        <v>0</v>
      </c>
      <c r="P59" s="163">
        <f t="shared" si="10"/>
        <v>0</v>
      </c>
      <c r="Q59" s="163">
        <f t="shared" si="11"/>
        <v>0</v>
      </c>
      <c r="R59" s="163">
        <f t="shared" si="12"/>
        <v>0</v>
      </c>
      <c r="S59" s="163">
        <f t="shared" si="14"/>
        <v>0</v>
      </c>
      <c r="T59" s="163">
        <f t="shared" si="14"/>
        <v>0</v>
      </c>
      <c r="U59" s="135">
        <f>IF(COUNTA(C40:K59)&gt;0,1,0)</f>
        <v>0</v>
      </c>
    </row>
    <row r="60" spans="1:21" s="70" customFormat="1" ht="29.25" customHeight="1" thickBot="1" x14ac:dyDescent="0.35">
      <c r="A60" s="539" t="s">
        <v>33</v>
      </c>
      <c r="B60" s="540"/>
      <c r="C60" s="168" t="str">
        <f t="shared" ref="C60:J60" si="15">IF($L$60&gt;0,SUM(C40:C59),"")</f>
        <v/>
      </c>
      <c r="D60" s="169" t="str">
        <f t="shared" si="15"/>
        <v/>
      </c>
      <c r="E60" s="169" t="str">
        <f t="shared" si="15"/>
        <v/>
      </c>
      <c r="F60" s="169" t="str">
        <f t="shared" si="15"/>
        <v/>
      </c>
      <c r="G60" s="169" t="str">
        <f t="shared" si="15"/>
        <v/>
      </c>
      <c r="H60" s="169" t="str">
        <f t="shared" si="15"/>
        <v/>
      </c>
      <c r="I60" s="169" t="str">
        <f t="shared" si="15"/>
        <v/>
      </c>
      <c r="J60" s="169" t="str">
        <f t="shared" si="15"/>
        <v/>
      </c>
      <c r="K60" s="169" t="str">
        <f>IF($L$60&gt;0,SUM(K40:K59),"")</f>
        <v/>
      </c>
      <c r="L60" s="170">
        <f>SUM(L40:L59)+L28</f>
        <v>0</v>
      </c>
      <c r="M60" s="4"/>
      <c r="N60" s="67"/>
      <c r="O60" s="68"/>
      <c r="P60" s="69"/>
      <c r="Q60" s="67"/>
      <c r="R60" s="67"/>
      <c r="S60" s="67"/>
      <c r="T60" s="67"/>
    </row>
    <row r="61" spans="1:21" x14ac:dyDescent="0.3">
      <c r="A61" s="348" t="s">
        <v>145</v>
      </c>
      <c r="B61" s="55"/>
      <c r="C61" s="55"/>
      <c r="D61" s="55"/>
      <c r="E61" s="55"/>
      <c r="F61" s="55"/>
      <c r="G61" s="55"/>
      <c r="H61" s="55"/>
      <c r="I61" s="55"/>
      <c r="J61" s="55"/>
      <c r="K61" s="55"/>
      <c r="L61" s="55"/>
      <c r="S61" s="89"/>
      <c r="T61" s="89"/>
    </row>
    <row r="63" spans="1:21" ht="19.7" x14ac:dyDescent="0.35">
      <c r="A63" s="349" t="s">
        <v>30</v>
      </c>
      <c r="B63" s="350">
        <f ca="1">imzatarihi</f>
        <v>45653</v>
      </c>
      <c r="C63" s="538" t="s">
        <v>31</v>
      </c>
      <c r="D63" s="538"/>
      <c r="E63" s="349" t="s">
        <v>152</v>
      </c>
      <c r="F63" s="351" t="str">
        <f>IF(kurulusyetkilisi&gt;0,kurulusyetkilisi,"")</f>
        <v/>
      </c>
      <c r="G63" s="209"/>
      <c r="H63" s="208"/>
      <c r="I63" s="208"/>
      <c r="J63" s="208"/>
    </row>
    <row r="64" spans="1:21" ht="19.7" x14ac:dyDescent="0.35">
      <c r="A64" s="211"/>
      <c r="B64" s="211"/>
      <c r="C64" s="538" t="s">
        <v>32</v>
      </c>
      <c r="D64" s="538"/>
      <c r="E64" s="537"/>
      <c r="F64" s="537"/>
      <c r="G64" s="537"/>
      <c r="H64" s="56"/>
      <c r="I64" s="56"/>
      <c r="J64" s="56"/>
    </row>
  </sheetData>
  <sheetProtection algorithmName="SHA-512" hashValue="6VQM5DN+8NM0Hp/S5mgATmBYpfT6MFSCBBuPrHkSwDrqMUqX+7GRSPlEbyZG/mPxVSnfUovOL8cfzRiwpVVCfg==" saltValue="HIHYfFZAw0X9vhqUR8C8rw==" spinCount="100000" sheet="1" objects="1" scenarios="1"/>
  <mergeCells count="42">
    <mergeCell ref="C63:D63"/>
    <mergeCell ref="C64:D64"/>
    <mergeCell ref="E64:G64"/>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 ref="A1:L1"/>
    <mergeCell ref="A2:L2"/>
    <mergeCell ref="B4:L4"/>
    <mergeCell ref="B5:L5"/>
    <mergeCell ref="H6:K6"/>
    <mergeCell ref="E3:H3"/>
  </mergeCells>
  <dataValidations count="3">
    <dataValidation type="whole" allowBlank="1" showInputMessage="1" showErrorMessage="1" error="Prim Gün Sayısı en fazla 30 olabilir." sqref="C8:C27 C40:C59" xr:uid="{00000000-0002-0000-09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xr:uid="{00000000-0002-0000-09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G40:G59" xr:uid="{00000000-0002-0000-09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1" manualBreakCount="1">
    <brk id="32" max="16383" man="1"/>
  </rowBreaks>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23</vt:i4>
      </vt:variant>
      <vt:variant>
        <vt:lpstr>Adlandırılmış Aralıklar</vt:lpstr>
      </vt:variant>
      <vt:variant>
        <vt:i4>30</vt:i4>
      </vt:variant>
    </vt:vector>
  </HeadingPairs>
  <TitlesOfParts>
    <vt:vector size="53" baseType="lpstr">
      <vt:lpstr>Proje ve Personel Bilgileri</vt:lpstr>
      <vt:lpstr>KAPAK</vt:lpstr>
      <vt:lpstr>İÇİNDEKİLER</vt:lpstr>
      <vt:lpstr>TAAHHÜTNAME (KAMU)</vt:lpstr>
      <vt:lpstr>TAAHHÜTNAME (VAKIF)</vt:lpstr>
      <vt:lpstr>G011A (Ocak-Temmuz)</vt:lpstr>
      <vt:lpstr>G011A (Şubat-Ağustos)</vt:lpstr>
      <vt:lpstr>G011A (Mart-Eylül)</vt:lpstr>
      <vt:lpstr>G011A (Nisan-Ekim)</vt:lpstr>
      <vt:lpstr>G011A (Mayıs-Kasım)</vt:lpstr>
      <vt:lpstr>G011A (Haziran-Aralık)</vt:lpstr>
      <vt:lpstr>G011B</vt:lpstr>
      <vt:lpstr>G011C</vt:lpstr>
      <vt:lpstr>G011</vt:lpstr>
      <vt:lpstr>G012</vt:lpstr>
      <vt:lpstr>G013</vt:lpstr>
      <vt:lpstr>G015A</vt:lpstr>
      <vt:lpstr>G015B</vt:lpstr>
      <vt:lpstr>G016</vt:lpstr>
      <vt:lpstr>G016A</vt:lpstr>
      <vt:lpstr>G017</vt:lpstr>
      <vt:lpstr>G018</vt:lpstr>
      <vt:lpstr>G020</vt:lpstr>
      <vt:lpstr>aletEkonKod</vt:lpstr>
      <vt:lpstr>AsgariUcret</vt:lpstr>
      <vt:lpstr>AUcret</vt:lpstr>
      <vt:lpstr>BasvuruTarihi</vt:lpstr>
      <vt:lpstr>bursiyernitelik</vt:lpstr>
      <vt:lpstr>Dönem</vt:lpstr>
      <vt:lpstr>G011CTablo</vt:lpstr>
      <vt:lpstr>hizmetEkonKod</vt:lpstr>
      <vt:lpstr>imzatarihi</vt:lpstr>
      <vt:lpstr>kurulusyetkilisi</vt:lpstr>
      <vt:lpstr>malzemeEkonKod</vt:lpstr>
      <vt:lpstr>olcek</vt:lpstr>
      <vt:lpstr>Personel</vt:lpstr>
      <vt:lpstr>PersonelTablo</vt:lpstr>
      <vt:lpstr>PKodu</vt:lpstr>
      <vt:lpstr>ProjeAdi</vt:lpstr>
      <vt:lpstr>ProjeNo</vt:lpstr>
      <vt:lpstr>seyahatEkonKod</vt:lpstr>
      <vt:lpstr>SGKTAVAN</vt:lpstr>
      <vt:lpstr>stok</vt:lpstr>
      <vt:lpstr>stoktoplam</vt:lpstr>
      <vt:lpstr>'G017'!Yazdırma_Alanı</vt:lpstr>
      <vt:lpstr>'G018'!Yazdırma_Alanı</vt:lpstr>
      <vt:lpstr>'G020'!Yazdırma_Alanı</vt:lpstr>
      <vt:lpstr>KAPAK!Yazdırma_Alanı</vt:lpstr>
      <vt:lpstr>'TAAHHÜTNAME (KAMU)'!Yazdırma_Alanı</vt:lpstr>
      <vt:lpstr>'TAAHHÜTNAME (VAKIF)'!Yazdırma_Alanı</vt:lpstr>
      <vt:lpstr>Yıl</vt:lpstr>
      <vt:lpstr>Yıllar</vt:lpstr>
      <vt:lpstr>YilDonem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2022-12-22T05:59:21Z</cp:lastPrinted>
  <dcterms:created xsi:type="dcterms:W3CDTF">2019-01-30T11:52:38Z</dcterms:created>
  <dcterms:modified xsi:type="dcterms:W3CDTF">2024-12-27T14:26:40Z</dcterms:modified>
</cp:coreProperties>
</file>